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424 ADS-B Data N379DH\"/>
    </mc:Choice>
  </mc:AlternateContent>
  <bookViews>
    <workbookView xWindow="0" yWindow="0" windowWidth="23040" windowHeight="9192"/>
  </bookViews>
  <sheets>
    <sheet name="20220810_A4558D_492050147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W1803" i="1"/>
  <c r="A1804" i="1"/>
  <c r="C1804" i="1"/>
  <c r="S1804" i="1"/>
  <c r="T1804" i="1"/>
  <c r="U1804" i="1"/>
  <c r="BW1804" i="1"/>
  <c r="A1805" i="1"/>
  <c r="C1805" i="1"/>
  <c r="S1805" i="1"/>
  <c r="T1805" i="1"/>
  <c r="U1805" i="1"/>
  <c r="BW1805" i="1"/>
  <c r="A1806" i="1"/>
  <c r="C1806" i="1"/>
  <c r="S1806" i="1"/>
  <c r="T1806" i="1"/>
  <c r="U1806" i="1"/>
  <c r="BW1806" i="1"/>
  <c r="A1807" i="1"/>
  <c r="C1807" i="1"/>
  <c r="S1807" i="1"/>
  <c r="T1807" i="1"/>
  <c r="U1807" i="1"/>
  <c r="BW1807" i="1"/>
  <c r="A1808" i="1"/>
  <c r="C1808" i="1"/>
  <c r="S1808" i="1"/>
  <c r="T1808" i="1"/>
  <c r="U1808" i="1"/>
  <c r="BW1808" i="1"/>
  <c r="A1809" i="1"/>
  <c r="C1809" i="1"/>
  <c r="S1809" i="1"/>
  <c r="T1809" i="1"/>
  <c r="U1809" i="1"/>
  <c r="BW1809" i="1"/>
  <c r="A1810" i="1"/>
  <c r="C1810" i="1"/>
  <c r="S1810" i="1"/>
  <c r="T1810" i="1"/>
  <c r="U1810" i="1"/>
  <c r="BW1810" i="1"/>
  <c r="A1811" i="1"/>
  <c r="C1811" i="1"/>
  <c r="S1811" i="1"/>
  <c r="T1811" i="1"/>
  <c r="U1811" i="1"/>
  <c r="BW1811" i="1"/>
  <c r="A1812" i="1"/>
  <c r="C1812" i="1"/>
  <c r="S1812" i="1"/>
  <c r="T1812" i="1"/>
  <c r="U1812" i="1"/>
  <c r="BW1812" i="1"/>
  <c r="A1813" i="1"/>
  <c r="C1813" i="1"/>
  <c r="S1813" i="1"/>
  <c r="T1813" i="1"/>
  <c r="U1813" i="1"/>
  <c r="BW1813" i="1"/>
  <c r="A1814" i="1"/>
  <c r="C1814" i="1"/>
  <c r="S1814" i="1"/>
  <c r="T1814" i="1"/>
  <c r="U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</calcChain>
</file>

<file path=xl/sharedStrings.xml><?xml version="1.0" encoding="utf-8"?>
<sst xmlns="http://schemas.openxmlformats.org/spreadsheetml/2006/main" count="13266" uniqueCount="1486">
  <si>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</si>
  <si>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</si>
  <si>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</si>
  <si>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</si>
  <si>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</si>
  <si>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</si>
  <si>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</si>
  <si>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</si>
  <si>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</si>
  <si>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</si>
  <si>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</si>
  <si>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</si>
  <si>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</si>
  <si>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</si>
  <si>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</si>
  <si>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</si>
  <si>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</si>
  <si>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</si>
  <si>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</si>
  <si>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</si>
  <si>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</si>
  <si>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</si>
  <si>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</si>
  <si>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</si>
  <si>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</si>
  <si>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</si>
  <si>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</si>
  <si>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</si>
  <si>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</si>
  <si>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</si>
  <si>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</si>
  <si>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</si>
  <si>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</si>
  <si>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</si>
  <si>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</si>
  <si>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</si>
  <si>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</si>
  <si>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</si>
  <si>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</si>
  <si>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</si>
  <si>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</si>
  <si>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</si>
  <si>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</si>
  <si>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</si>
  <si>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</si>
  <si>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</si>
  <si>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</si>
  <si>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</si>
  <si>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</si>
  <si>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</si>
  <si>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</si>
  <si>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</si>
  <si>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</si>
  <si>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</si>
  <si>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</si>
  <si>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</si>
  <si>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</si>
  <si>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</si>
  <si>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</si>
  <si>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</si>
  <si>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</si>
  <si>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</si>
  <si>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</si>
  <si>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</si>
  <si>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</si>
  <si>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</si>
  <si>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</si>
  <si>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</si>
  <si>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</si>
  <si>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</si>
  <si>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</si>
  <si>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</si>
  <si>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</si>
  <si>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</si>
  <si>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</si>
  <si>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</si>
  <si>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</si>
  <si>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</si>
  <si>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</si>
  <si>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</si>
  <si>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</si>
  <si>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</si>
  <si>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</si>
  <si>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</si>
  <si>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</si>
  <si>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</si>
  <si>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</si>
  <si>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</si>
  <si>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</si>
  <si>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</si>
  <si>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</si>
  <si>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</si>
  <si>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</si>
  <si>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</si>
  <si>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</si>
  <si>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</si>
  <si>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</si>
  <si>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</si>
  <si>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</si>
  <si>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</si>
  <si>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</si>
  <si>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</si>
  <si>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</si>
  <si>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</si>
  <si>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</si>
  <si>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</si>
  <si>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</si>
  <si>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</si>
  <si>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</si>
  <si>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</si>
  <si>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</si>
  <si>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</si>
  <si>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</si>
  <si>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</si>
  <si>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Seattle</t>
  </si>
  <si>
    <t>Enroute</t>
  </si>
  <si>
    <t>048:30:22.96 N</t>
  </si>
  <si>
    <t>123:01:21.07 W</t>
  </si>
  <si>
    <t>GNSS</t>
  </si>
  <si>
    <t>RS - UAT Radio Channel</t>
  </si>
  <si>
    <t>048:30:13.69 N</t>
  </si>
  <si>
    <t>123:01:20.15 W</t>
  </si>
  <si>
    <t>048:30:11.83 N</t>
  </si>
  <si>
    <t>123:01:19.92 W</t>
  </si>
  <si>
    <t>048:30:09.98 N</t>
  </si>
  <si>
    <t>123:01:19.68 W</t>
  </si>
  <si>
    <t>048:30:08.20 N</t>
  </si>
  <si>
    <t>123:01:19.45 W</t>
  </si>
  <si>
    <t>048:30:06.35 N</t>
  </si>
  <si>
    <t>123:01:19.14 W</t>
  </si>
  <si>
    <t>C1</t>
  </si>
  <si>
    <t>EnrouteCTV</t>
  </si>
  <si>
    <t>048:30:04.57 N</t>
  </si>
  <si>
    <t>123:01:18.91 W</t>
  </si>
  <si>
    <t>048:30:02.72 N</t>
  </si>
  <si>
    <t>123:01:18.60 W</t>
  </si>
  <si>
    <t>048:30:00.94 N</t>
  </si>
  <si>
    <t>123:01:18.37 W</t>
  </si>
  <si>
    <t>048:29:59.16 N</t>
  </si>
  <si>
    <t>123:01:18.14 W</t>
  </si>
  <si>
    <t>048:29:57.39 N</t>
  </si>
  <si>
    <t>123:01:17.91 W</t>
  </si>
  <si>
    <t>048:29:55.53 N</t>
  </si>
  <si>
    <t>123:01:17.68 W</t>
  </si>
  <si>
    <t>048:29:53.76 N</t>
  </si>
  <si>
    <t>123:01:17.44 W</t>
  </si>
  <si>
    <t>048:29:51.98 N</t>
  </si>
  <si>
    <t>123:01:17.29 W</t>
  </si>
  <si>
    <t>048:29:50.20 N</t>
  </si>
  <si>
    <t>123:01:17.13 W</t>
  </si>
  <si>
    <t>048:29:48.43 N</t>
  </si>
  <si>
    <t>123:01:16.98 W</t>
  </si>
  <si>
    <t>048:29:46.65 N</t>
  </si>
  <si>
    <t>123:01:16.83 W</t>
  </si>
  <si>
    <t>048:29:44.87 N</t>
  </si>
  <si>
    <t>123:01:16.75 W</t>
  </si>
  <si>
    <t>048:29:15.98 N</t>
  </si>
  <si>
    <t>123:01:13.89 W</t>
  </si>
  <si>
    <t>048:29:14.05 N</t>
  </si>
  <si>
    <t>123:01:13.74 W</t>
  </si>
  <si>
    <t>048:29:12.20 N</t>
  </si>
  <si>
    <t>123:01:13.58 W</t>
  </si>
  <si>
    <t>048:29:10.27 N</t>
  </si>
  <si>
    <t>123:01:13.43 W</t>
  </si>
  <si>
    <t>048:29:08.41 N</t>
  </si>
  <si>
    <t>123:01:13.27 W</t>
  </si>
  <si>
    <t>048:29:06.48 N</t>
  </si>
  <si>
    <t>123:01:13.12 W</t>
  </si>
  <si>
    <t>048:29:04.47 N</t>
  </si>
  <si>
    <t>123:01:12.96 W</t>
  </si>
  <si>
    <t>048:29:02.46 N</t>
  </si>
  <si>
    <t>123:01:12.73 W</t>
  </si>
  <si>
    <t>048:29:00.46 N</t>
  </si>
  <si>
    <t>123:01:12.58 W</t>
  </si>
  <si>
    <t>048:28:58.37 N</t>
  </si>
  <si>
    <t>123:01:12.34 W</t>
  </si>
  <si>
    <t>048:28:56.21 N</t>
  </si>
  <si>
    <t>123:01:12.19 W</t>
  </si>
  <si>
    <t>048:28:53.97 N</t>
  </si>
  <si>
    <t>123:01:12.04 W</t>
  </si>
  <si>
    <t>048:28:51.73 N</t>
  </si>
  <si>
    <t>123:01:11.88 W</t>
  </si>
  <si>
    <t>048:28:49.49 N</t>
  </si>
  <si>
    <t>123:01:11.73 W</t>
  </si>
  <si>
    <t>048:28:47.17 N</t>
  </si>
  <si>
    <t>123:01:11.65 W</t>
  </si>
  <si>
    <t>048:28:42.61 N</t>
  </si>
  <si>
    <t>123:01:11.50 W</t>
  </si>
  <si>
    <t>048:28:40.29 N</t>
  </si>
  <si>
    <t>048:28:38.05 N</t>
  </si>
  <si>
    <t>123:01:11.42 W</t>
  </si>
  <si>
    <t>048:28:35.81 N</t>
  </si>
  <si>
    <t>123:01:11.34 W</t>
  </si>
  <si>
    <t>048:28:33.57 N</t>
  </si>
  <si>
    <t>123:01:11.19 W</t>
  </si>
  <si>
    <t>048:28:31.33 N</t>
  </si>
  <si>
    <t>123:01:11.11 W</t>
  </si>
  <si>
    <t>048:28:29.09 N</t>
  </si>
  <si>
    <t>123:01:10.95 W</t>
  </si>
  <si>
    <t>048:28:26.93 N</t>
  </si>
  <si>
    <t>123:01:10.80 W</t>
  </si>
  <si>
    <t>048:28:24.69 N</t>
  </si>
  <si>
    <t>123:01:10.65 W</t>
  </si>
  <si>
    <t>048:28:22.45 N</t>
  </si>
  <si>
    <t>123:01:10.49 W</t>
  </si>
  <si>
    <t>048:28:20.21 N</t>
  </si>
  <si>
    <t>123:01:10.34 W</t>
  </si>
  <si>
    <t>048:28:18.05 N</t>
  </si>
  <si>
    <t>123:01:10.18 W</t>
  </si>
  <si>
    <t>048:28:15.81 N</t>
  </si>
  <si>
    <t>123:01:10.03 W</t>
  </si>
  <si>
    <t>048:28:13.57 N</t>
  </si>
  <si>
    <t>123:01:09.87 W</t>
  </si>
  <si>
    <t>048:28:11.33 N</t>
  </si>
  <si>
    <t>123:01:09.72 W</t>
  </si>
  <si>
    <t>048:28:09.09 N</t>
  </si>
  <si>
    <t>123:01:09.64 W</t>
  </si>
  <si>
    <t>048:28:06.85 N</t>
  </si>
  <si>
    <t>123:01:09.56 W</t>
  </si>
  <si>
    <t>048:28:04.68 N</t>
  </si>
  <si>
    <t>123:01:09.41 W</t>
  </si>
  <si>
    <t>048:28:02.44 N</t>
  </si>
  <si>
    <t>123:01:09.33 W</t>
  </si>
  <si>
    <t>048:28:00.20 N</t>
  </si>
  <si>
    <t>123:01:09.26 W</t>
  </si>
  <si>
    <t>048:27:57.96 N</t>
  </si>
  <si>
    <t>123:01:09.10 W</t>
  </si>
  <si>
    <t>048:27:55.80 N</t>
  </si>
  <si>
    <t>123:01:09.02 W</t>
  </si>
  <si>
    <t>048:27:51.32 N</t>
  </si>
  <si>
    <t>123:01:08.71 W</t>
  </si>
  <si>
    <t>048:27:49.16 N</t>
  </si>
  <si>
    <t>123:01:08.56 W</t>
  </si>
  <si>
    <t>048:27:46.92 N</t>
  </si>
  <si>
    <t>123:01:08.41 W</t>
  </si>
  <si>
    <t>048:27:44.68 N</t>
  </si>
  <si>
    <t>123:01:08.25 W</t>
  </si>
  <si>
    <t>048:27:42.44 N</t>
  </si>
  <si>
    <t>123:01:08.10 W</t>
  </si>
  <si>
    <t>048:27:40.27 N</t>
  </si>
  <si>
    <t>123:01:07.94 W</t>
  </si>
  <si>
    <t>048:27:38.03 N</t>
  </si>
  <si>
    <t>123:01:07.79 W</t>
  </si>
  <si>
    <t>048:27:35.79 N</t>
  </si>
  <si>
    <t>123:01:07.63 W</t>
  </si>
  <si>
    <t>048:27:33.55 N</t>
  </si>
  <si>
    <t>123:01:07.48 W</t>
  </si>
  <si>
    <t>048:27:31.39 N</t>
  </si>
  <si>
    <t>123:01:07.40 W</t>
  </si>
  <si>
    <t>048:27:29.15 N</t>
  </si>
  <si>
    <t>123:01:07.25 W</t>
  </si>
  <si>
    <t>048:27:26.91 N</t>
  </si>
  <si>
    <t>123:01:07.09 W</t>
  </si>
  <si>
    <t>048:27:24.67 N</t>
  </si>
  <si>
    <t>123:01:06.94 W</t>
  </si>
  <si>
    <t>048:27:22.51 N</t>
  </si>
  <si>
    <t>123:01:06.86 W</t>
  </si>
  <si>
    <t>048:27:20.27 N</t>
  </si>
  <si>
    <t>123:01:06.71 W</t>
  </si>
  <si>
    <t>048:27:18.03 N</t>
  </si>
  <si>
    <t>123:01:06.55 W</t>
  </si>
  <si>
    <t>048:27:15.79 N</t>
  </si>
  <si>
    <t>123:01:06.40 W</t>
  </si>
  <si>
    <t>048:27:13.55 N</t>
  </si>
  <si>
    <t>123:01:06.17 W</t>
  </si>
  <si>
    <t>048:27:11.30 N</t>
  </si>
  <si>
    <t>123:01:06.01 W</t>
  </si>
  <si>
    <t>048:27:09.14 N</t>
  </si>
  <si>
    <t>123:01:05.86 W</t>
  </si>
  <si>
    <t>048:27:06.90 N</t>
  </si>
  <si>
    <t>123:01:05.70 W</t>
  </si>
  <si>
    <t>048:27:04.66 N</t>
  </si>
  <si>
    <t>123:01:05.47 W</t>
  </si>
  <si>
    <t>048:27:02.42 N</t>
  </si>
  <si>
    <t>123:01:05.32 W</t>
  </si>
  <si>
    <t>048:27:00.26 N</t>
  </si>
  <si>
    <t>123:01:05.16 W</t>
  </si>
  <si>
    <t>048:26:58.02 N</t>
  </si>
  <si>
    <t>123:01:04.93 W</t>
  </si>
  <si>
    <t>048:26:55.78 N</t>
  </si>
  <si>
    <t>123:01:04.77 W</t>
  </si>
  <si>
    <t>048:26:53.54 N</t>
  </si>
  <si>
    <t>123:01:04.54 W</t>
  </si>
  <si>
    <t>048:26:51.30 N</t>
  </si>
  <si>
    <t>123:01:04.39 W</t>
  </si>
  <si>
    <t>048:26:49.13 N</t>
  </si>
  <si>
    <t>123:01:04.16 W</t>
  </si>
  <si>
    <t>048:26:46.89 N</t>
  </si>
  <si>
    <t>123:01:04.00 W</t>
  </si>
  <si>
    <t>048:26:44.65 N</t>
  </si>
  <si>
    <t>123:01:03.85 W</t>
  </si>
  <si>
    <t>048:26:42.41 N</t>
  </si>
  <si>
    <t>123:01:03.62 W</t>
  </si>
  <si>
    <t>048:26:40.17 N</t>
  </si>
  <si>
    <t>123:01:03.46 W</t>
  </si>
  <si>
    <t>048:26:38.01 N</t>
  </si>
  <si>
    <t>123:01:03.23 W</t>
  </si>
  <si>
    <t>048:26:35.77 N</t>
  </si>
  <si>
    <t>123:01:03.08 W</t>
  </si>
  <si>
    <t>048:26:33.53 N</t>
  </si>
  <si>
    <t>123:01:02.84 W</t>
  </si>
  <si>
    <t>048:26:31.29 N</t>
  </si>
  <si>
    <t>123:01:02.69 W</t>
  </si>
  <si>
    <t>048:26:29.05 N</t>
  </si>
  <si>
    <t>123:01:02.46 W</t>
  </si>
  <si>
    <t>048:26:26.89 N</t>
  </si>
  <si>
    <t>123:01:02.30 W</t>
  </si>
  <si>
    <t>048:26:24.65 N</t>
  </si>
  <si>
    <t>123:01:02.15 W</t>
  </si>
  <si>
    <t>048:26:22.41 N</t>
  </si>
  <si>
    <t>123:01:01.92 W</t>
  </si>
  <si>
    <t>048:26:20.17 N</t>
  </si>
  <si>
    <t>123:01:01.76 W</t>
  </si>
  <si>
    <t>048:26:17.93 N</t>
  </si>
  <si>
    <t>123:01:01.61 W</t>
  </si>
  <si>
    <t>048:26:15.76 N</t>
  </si>
  <si>
    <t>123:01:01.38 W</t>
  </si>
  <si>
    <t>048:26:13.52 N</t>
  </si>
  <si>
    <t>123:01:01.22 W</t>
  </si>
  <si>
    <t>048:26:11.28 N</t>
  </si>
  <si>
    <t>123:01:01.07 W</t>
  </si>
  <si>
    <t>048:26:09.04 N</t>
  </si>
  <si>
    <t>123:01:00.91 W</t>
  </si>
  <si>
    <t>048:26:06.80 N</t>
  </si>
  <si>
    <t>123:01:00.68 W</t>
  </si>
  <si>
    <t>048:26:04.56 N</t>
  </si>
  <si>
    <t>123:01:00.53 W</t>
  </si>
  <si>
    <t>048:26:02.32 N</t>
  </si>
  <si>
    <t>123:01:00.29 W</t>
  </si>
  <si>
    <t>048:26:00.08 N</t>
  </si>
  <si>
    <t>123:01:00.14 W</t>
  </si>
  <si>
    <t>048:25:57.84 N</t>
  </si>
  <si>
    <t>123:00:59.99 W</t>
  </si>
  <si>
    <t>048:25:55.60 N</t>
  </si>
  <si>
    <t>123:00:59.75 W</t>
  </si>
  <si>
    <t>048:25:53.36 N</t>
  </si>
  <si>
    <t>123:00:59.60 W</t>
  </si>
  <si>
    <t>048:25:51.12 N</t>
  </si>
  <si>
    <t>123:00:59.37 W</t>
  </si>
  <si>
    <t>048:25:48.88 N</t>
  </si>
  <si>
    <t>123:00:59.21 W</t>
  </si>
  <si>
    <t>048:25:44.40 N</t>
  </si>
  <si>
    <t>123:00:58.83 W</t>
  </si>
  <si>
    <t>048:25:42.16 N</t>
  </si>
  <si>
    <t>123:00:58.59 W</t>
  </si>
  <si>
    <t>048:25:39.84 N</t>
  </si>
  <si>
    <t>123:00:58.29 W</t>
  </si>
  <si>
    <t>048:25:37.60 N</t>
  </si>
  <si>
    <t>123:00:58.05 W</t>
  </si>
  <si>
    <t>048:25:35.36 N</t>
  </si>
  <si>
    <t>123:00:57.82 W</t>
  </si>
  <si>
    <t>048:25:33.12 N</t>
  </si>
  <si>
    <t>123:00:57.59 W</t>
  </si>
  <si>
    <t>048:25:30.88 N</t>
  </si>
  <si>
    <t>123:00:57.44 W</t>
  </si>
  <si>
    <t>048:25:28.64 N</t>
  </si>
  <si>
    <t>123:00:57.20 W</t>
  </si>
  <si>
    <t>048:25:26.40 N</t>
  </si>
  <si>
    <t>123:00:57.05 W</t>
  </si>
  <si>
    <t>048:25:24.16 N</t>
  </si>
  <si>
    <t>123:00:56.82 W</t>
  </si>
  <si>
    <t>048:25:21.92 N</t>
  </si>
  <si>
    <t>123:00:56.59 W</t>
  </si>
  <si>
    <t>048:25:19.68 N</t>
  </si>
  <si>
    <t>123:00:56.35 W</t>
  </si>
  <si>
    <t>048:25:17.44 N</t>
  </si>
  <si>
    <t>123:00:56.12 W</t>
  </si>
  <si>
    <t>048:25:15.20 N</t>
  </si>
  <si>
    <t>123:00:55.97 W</t>
  </si>
  <si>
    <t>048:25:12.96 N</t>
  </si>
  <si>
    <t>123:00:55.74 W</t>
  </si>
  <si>
    <t>048:25:10.72 N</t>
  </si>
  <si>
    <t>123:00:55.50 W</t>
  </si>
  <si>
    <t>048:25:08.40 N</t>
  </si>
  <si>
    <t>123:00:55.27 W</t>
  </si>
  <si>
    <t>048:25:06.16 N</t>
  </si>
  <si>
    <t>123:00:55.04 W</t>
  </si>
  <si>
    <t>048:25:03.92 N</t>
  </si>
  <si>
    <t>123:00:54.81 W</t>
  </si>
  <si>
    <t>048:25:01.68 N</t>
  </si>
  <si>
    <t>123:00:54.58 W</t>
  </si>
  <si>
    <t>048:24:59.44 N</t>
  </si>
  <si>
    <t>123:00:54.35 W</t>
  </si>
  <si>
    <t>048:24:57.20 N</t>
  </si>
  <si>
    <t>123:00:54.11 W</t>
  </si>
  <si>
    <t>048:24:54.96 N</t>
  </si>
  <si>
    <t>123:00:53.88 W</t>
  </si>
  <si>
    <t>048:24:52.72 N</t>
  </si>
  <si>
    <t>123:00:53.57 W</t>
  </si>
  <si>
    <t>048:24:50.48 N</t>
  </si>
  <si>
    <t>123:00:53.26 W</t>
  </si>
  <si>
    <t>048:24:48.24 N</t>
  </si>
  <si>
    <t>123:00:53.03 W</t>
  </si>
  <si>
    <t>048:24:46.00 N</t>
  </si>
  <si>
    <t>123:00:52.80 W</t>
  </si>
  <si>
    <t>048:24:43.76 N</t>
  </si>
  <si>
    <t>123:00:52.57 W</t>
  </si>
  <si>
    <t>048:24:41.52 N</t>
  </si>
  <si>
    <t>123:00:52.34 W</t>
  </si>
  <si>
    <t>048:24:36.96 N</t>
  </si>
  <si>
    <t>123:00:51.87 W</t>
  </si>
  <si>
    <t>048:24:30.71 N</t>
  </si>
  <si>
    <t>123:00:51.26 W</t>
  </si>
  <si>
    <t>048:24:26.23 N</t>
  </si>
  <si>
    <t>123:00:50.72 W</t>
  </si>
  <si>
    <t>048:24:23.99 N</t>
  </si>
  <si>
    <t>123:00:50.48 W</t>
  </si>
  <si>
    <t>048:24:22.21 N</t>
  </si>
  <si>
    <t>123:00:50.25 W</t>
  </si>
  <si>
    <t>048:24:20.82 N</t>
  </si>
  <si>
    <t>123:00:50.10 W</t>
  </si>
  <si>
    <t>048:24:18.58 N</t>
  </si>
  <si>
    <t>123:00:49.87 W</t>
  </si>
  <si>
    <t>048:24:13.64 N</t>
  </si>
  <si>
    <t>123:00:49.33 W</t>
  </si>
  <si>
    <t>048:24:09.62 N</t>
  </si>
  <si>
    <t>123:00:48.86 W</t>
  </si>
  <si>
    <t>048:24:07.30 N</t>
  </si>
  <si>
    <t>123:00:48.55 W</t>
  </si>
  <si>
    <t>048:24:04.67 N</t>
  </si>
  <si>
    <t>123:00:48.24 W</t>
  </si>
  <si>
    <t>048:24:02.43 N</t>
  </si>
  <si>
    <t>123:00:47.93 W</t>
  </si>
  <si>
    <t>048:24:00.12 N</t>
  </si>
  <si>
    <t>123:00:47.70 W</t>
  </si>
  <si>
    <t>048:23:57.88 N</t>
  </si>
  <si>
    <t>123:00:47.39 W</t>
  </si>
  <si>
    <t>048:23:56.10 N</t>
  </si>
  <si>
    <t>123:00:47.16 W</t>
  </si>
  <si>
    <t>048:23:52.93 N</t>
  </si>
  <si>
    <t>123:00:46.78 W</t>
  </si>
  <si>
    <t>048:23:50.23 N</t>
  </si>
  <si>
    <t>123:00:46.47 W</t>
  </si>
  <si>
    <t>048:23:49.30 N</t>
  </si>
  <si>
    <t>123:00:46.39 W</t>
  </si>
  <si>
    <t>048:23:46.21 N</t>
  </si>
  <si>
    <t>123:00:46.00 W</t>
  </si>
  <si>
    <t>048:23:43.90 N</t>
  </si>
  <si>
    <t>123:00:45.69 W</t>
  </si>
  <si>
    <t>048:23:41.65 N</t>
  </si>
  <si>
    <t>123:00:45.46 W</t>
  </si>
  <si>
    <t>048:23:39.41 N</t>
  </si>
  <si>
    <t>123:00:45.15 W</t>
  </si>
  <si>
    <t>048:23:37.17 N</t>
  </si>
  <si>
    <t>123:00:44.92 W</t>
  </si>
  <si>
    <t>048:23:34.47 N</t>
  </si>
  <si>
    <t>123:00:44.54 W</t>
  </si>
  <si>
    <t>048:23:32.69 N</t>
  </si>
  <si>
    <t>123:00:44.23 W</t>
  </si>
  <si>
    <t>048:23:31.30 N</t>
  </si>
  <si>
    <t>123:00:44.15 W</t>
  </si>
  <si>
    <t>048:23:29.06 N</t>
  </si>
  <si>
    <t>123:00:43.76 W</t>
  </si>
  <si>
    <t>048:23:26.36 N</t>
  </si>
  <si>
    <t>123:00:43.38 W</t>
  </si>
  <si>
    <t>048:23:24.58 N</t>
  </si>
  <si>
    <t>123:00:43.15 W</t>
  </si>
  <si>
    <t>048:23:21.42 N</t>
  </si>
  <si>
    <t>123:00:42.60 W</t>
  </si>
  <si>
    <t>048:23:18.71 N</t>
  </si>
  <si>
    <t>123:00:42.30 W</t>
  </si>
  <si>
    <t>048:23:17.40 N</t>
  </si>
  <si>
    <t>123:00:42.06 W</t>
  </si>
  <si>
    <t>048:23:12.84 N</t>
  </si>
  <si>
    <t>123:00:41.45 W</t>
  </si>
  <si>
    <t>048:23:10.14 N</t>
  </si>
  <si>
    <t>123:00:41.06 W</t>
  </si>
  <si>
    <t>048:23:08.82 N</t>
  </si>
  <si>
    <t>123:00:40.91 W</t>
  </si>
  <si>
    <t>048:23:05.66 N</t>
  </si>
  <si>
    <t>123:00:40.44 W</t>
  </si>
  <si>
    <t>048:23:03.42 N</t>
  </si>
  <si>
    <t>123:00:40.13 W</t>
  </si>
  <si>
    <t>048:23:01.18 N</t>
  </si>
  <si>
    <t>123:00:39.90 W</t>
  </si>
  <si>
    <t>048:22:59.32 N</t>
  </si>
  <si>
    <t>123:00:39.67 W</t>
  </si>
  <si>
    <t>048:22:54.84 N</t>
  </si>
  <si>
    <t>123:00:38.97 W</t>
  </si>
  <si>
    <t>048:22:51.68 N</t>
  </si>
  <si>
    <t>123:00:38.51 W</t>
  </si>
  <si>
    <t>048:22:50.75 N</t>
  </si>
  <si>
    <t>123:00:38.43 W</t>
  </si>
  <si>
    <t>048:22:47.12 N</t>
  </si>
  <si>
    <t>123:00:37.89 W</t>
  </si>
  <si>
    <t>048:22:42.64 N</t>
  </si>
  <si>
    <t>123:00:37.27 W</t>
  </si>
  <si>
    <t>048:22:41.32 N</t>
  </si>
  <si>
    <t>123:00:37.04 W</t>
  </si>
  <si>
    <t>048:22:38.54 N</t>
  </si>
  <si>
    <t>123:00:36.66 W</t>
  </si>
  <si>
    <t>048:22:35.84 N</t>
  </si>
  <si>
    <t>123:00:36.27 W</t>
  </si>
  <si>
    <t>048:22:34.99 N</t>
  </si>
  <si>
    <t>123:00:36.19 W</t>
  </si>
  <si>
    <t>048:22:31.82 N</t>
  </si>
  <si>
    <t>123:00:35.73 W</t>
  </si>
  <si>
    <t>048:22:29.04 N</t>
  </si>
  <si>
    <t>123:00:35.34 W</t>
  </si>
  <si>
    <t>048:22:26.80 N</t>
  </si>
  <si>
    <t>123:00:35.03 W</t>
  </si>
  <si>
    <t>048:22:24.56 N</t>
  </si>
  <si>
    <t>123:00:34.73 W</t>
  </si>
  <si>
    <t>048:22:23.63 N</t>
  </si>
  <si>
    <t>123:00:34.57 W</t>
  </si>
  <si>
    <t>048:22:20.93 N</t>
  </si>
  <si>
    <t>123:00:34.11 W</t>
  </si>
  <si>
    <t>048:22:19.15 N</t>
  </si>
  <si>
    <t>123:00:33.88 W</t>
  </si>
  <si>
    <t>048:22:16.91 N</t>
  </si>
  <si>
    <t>123:00:33.49 W</t>
  </si>
  <si>
    <t>048:22:14.67 N</t>
  </si>
  <si>
    <t>123:00:33.18 W</t>
  </si>
  <si>
    <t>048:22:11.51 N</t>
  </si>
  <si>
    <t>123:00:32.72 W</t>
  </si>
  <si>
    <t>048:22:09.65 N</t>
  </si>
  <si>
    <t>123:00:32.49 W</t>
  </si>
  <si>
    <t>048:22:06.95 N</t>
  </si>
  <si>
    <t>123:00:32.18 W</t>
  </si>
  <si>
    <t>048:22:04.71 N</t>
  </si>
  <si>
    <t>123:00:31.87 W</t>
  </si>
  <si>
    <t>048:22:03.32 N</t>
  </si>
  <si>
    <t>123:00:31.71 W</t>
  </si>
  <si>
    <t>048:22:00.15 N</t>
  </si>
  <si>
    <t>123:00:31.33 W</t>
  </si>
  <si>
    <t>048:21:57.91 N</t>
  </si>
  <si>
    <t>123:00:31.02 W</t>
  </si>
  <si>
    <t>048:21:56.60 N</t>
  </si>
  <si>
    <t>123:00:30.86 W</t>
  </si>
  <si>
    <t>048:21:51.11 N</t>
  </si>
  <si>
    <t>123:00:30.17 W</t>
  </si>
  <si>
    <t>048:21:49.80 N</t>
  </si>
  <si>
    <t>123:00:29.94 W</t>
  </si>
  <si>
    <t>048:21:47.56 N</t>
  </si>
  <si>
    <t>123:00:29.63 W</t>
  </si>
  <si>
    <t>048:21:45.24 N</t>
  </si>
  <si>
    <t>123:00:29.32 W</t>
  </si>
  <si>
    <t>048:21:42.08 N</t>
  </si>
  <si>
    <t>123:00:28.85 W</t>
  </si>
  <si>
    <t>048:21:39.37 N</t>
  </si>
  <si>
    <t>123:00:28.47 W</t>
  </si>
  <si>
    <t>048:21:37.52 N</t>
  </si>
  <si>
    <t>123:00:28.16 W</t>
  </si>
  <si>
    <t>048:21:36.20 N</t>
  </si>
  <si>
    <t>123:00:28.00 W</t>
  </si>
  <si>
    <t>048:21:33.96 N</t>
  </si>
  <si>
    <t>123:00:27.54 W</t>
  </si>
  <si>
    <t>048:21:31.18 N</t>
  </si>
  <si>
    <t>123:00:27.16 W</t>
  </si>
  <si>
    <t>048:21:28.94 N</t>
  </si>
  <si>
    <t>123:00:26.77 W</t>
  </si>
  <si>
    <t>048:21:27.17 N</t>
  </si>
  <si>
    <t>123:00:26.38 W</t>
  </si>
  <si>
    <t>048:21:23.54 N</t>
  </si>
  <si>
    <t>123:00:25.84 W</t>
  </si>
  <si>
    <t>048:21:21.68 N</t>
  </si>
  <si>
    <t>123:00:25.53 W</t>
  </si>
  <si>
    <t>048:21:18.98 N</t>
  </si>
  <si>
    <t>123:00:25.07 W</t>
  </si>
  <si>
    <t>048:21:17.12 N</t>
  </si>
  <si>
    <t>123:00:24.76 W</t>
  </si>
  <si>
    <t>048:21:15.81 N</t>
  </si>
  <si>
    <t>123:00:24.61 W</t>
  </si>
  <si>
    <t>048:21:10.33 N</t>
  </si>
  <si>
    <t>123:00:23.76 W</t>
  </si>
  <si>
    <t>048:21:08.55 N</t>
  </si>
  <si>
    <t>123:00:23.45 W</t>
  </si>
  <si>
    <t>048:21:06.70 N</t>
  </si>
  <si>
    <t>123:00:23.22 W</t>
  </si>
  <si>
    <t>048:21:04.92 N</t>
  </si>
  <si>
    <t>123:00:22.91 W</t>
  </si>
  <si>
    <t>048:21:00.83 N</t>
  </si>
  <si>
    <t>123:00:22.29 W</t>
  </si>
  <si>
    <t>048:20:59.90 N</t>
  </si>
  <si>
    <t>123:00:22.21 W</t>
  </si>
  <si>
    <t>048:20:56.27 N</t>
  </si>
  <si>
    <t>123:00:21.67 W</t>
  </si>
  <si>
    <t>048:20:55.34 N</t>
  </si>
  <si>
    <t>123:00:21.52 W</t>
  </si>
  <si>
    <t>048:20:53.10 N</t>
  </si>
  <si>
    <t>123:00:21.21 W</t>
  </si>
  <si>
    <t>048:20:49.93 N</t>
  </si>
  <si>
    <t>123:00:20.74 W</t>
  </si>
  <si>
    <t>048:20:48.08 N</t>
  </si>
  <si>
    <t>123:00:20.51 W</t>
  </si>
  <si>
    <t>048:20:44.91 N</t>
  </si>
  <si>
    <t>123:00:20.05 W</t>
  </si>
  <si>
    <t>048:20:43.06 N</t>
  </si>
  <si>
    <t>123:00:19.74 W</t>
  </si>
  <si>
    <t>048:20:40.82 N</t>
  </si>
  <si>
    <t>123:00:19.51 W</t>
  </si>
  <si>
    <t>048:20:38.11 N</t>
  </si>
  <si>
    <t>123:00:19.04 W</t>
  </si>
  <si>
    <t>048:20:37.19 N</t>
  </si>
  <si>
    <t>123:00:18.89 W</t>
  </si>
  <si>
    <t>048:20:34.48 N</t>
  </si>
  <si>
    <t>123:00:18.50 W</t>
  </si>
  <si>
    <t>048:20:31.70 N</t>
  </si>
  <si>
    <t>123:00:18.12 W</t>
  </si>
  <si>
    <t>048:20:30.39 N</t>
  </si>
  <si>
    <t>123:00:17.96 W</t>
  </si>
  <si>
    <t>048:20:27.22 N</t>
  </si>
  <si>
    <t>123:00:17.42 W</t>
  </si>
  <si>
    <t>048:20:24.91 N</t>
  </si>
  <si>
    <t>123:00:17.11 W</t>
  </si>
  <si>
    <t>048:20:23.59 N</t>
  </si>
  <si>
    <t>123:00:16.88 W</t>
  </si>
  <si>
    <t>048:20:20.42 N</t>
  </si>
  <si>
    <t>123:00:16.49 W</t>
  </si>
  <si>
    <t>048:20:17.64 N</t>
  </si>
  <si>
    <t>123:00:16.03 W</t>
  </si>
  <si>
    <t>BB</t>
  </si>
  <si>
    <t>Seattle-Tacoma Terminal</t>
  </si>
  <si>
    <t>Terminal</t>
  </si>
  <si>
    <t>048:20:15.40 N</t>
  </si>
  <si>
    <t>123:00:15.72 W</t>
  </si>
  <si>
    <t>048:20:13.09 N</t>
  </si>
  <si>
    <t>123:00:15.34 W</t>
  </si>
  <si>
    <t>048:20:12.24 N</t>
  </si>
  <si>
    <t>123:00:15.26 W</t>
  </si>
  <si>
    <t>048:20:09.46 N</t>
  </si>
  <si>
    <t>123:00:14.80 W</t>
  </si>
  <si>
    <t>048:20:06.29 N</t>
  </si>
  <si>
    <t>123:00:14.25 W</t>
  </si>
  <si>
    <t>048:20:04.05 N</t>
  </si>
  <si>
    <t>123:00:13.95 W</t>
  </si>
  <si>
    <t>048:20:02.19 N</t>
  </si>
  <si>
    <t>123:00:13.64 W</t>
  </si>
  <si>
    <t>048:20:00.42 N</t>
  </si>
  <si>
    <t>123:00:13.33 W</t>
  </si>
  <si>
    <t>048:19:55.86 N</t>
  </si>
  <si>
    <t>123:00:12.63 W</t>
  </si>
  <si>
    <t>048:19:53.08 N</t>
  </si>
  <si>
    <t>123:00:12.25 W</t>
  </si>
  <si>
    <t>048:19:51.30 N</t>
  </si>
  <si>
    <t>123:00:11.94 W</t>
  </si>
  <si>
    <t>048:19:48.60 N</t>
  </si>
  <si>
    <t>123:00:11.55 W</t>
  </si>
  <si>
    <t>048:19:46.28 N</t>
  </si>
  <si>
    <t>123:00:11.24 W</t>
  </si>
  <si>
    <t>048:19:44.50 N</t>
  </si>
  <si>
    <t>123:00:10.93 W</t>
  </si>
  <si>
    <t>048:19:42.65 N</t>
  </si>
  <si>
    <t>123:00:10.70 W</t>
  </si>
  <si>
    <t>048:19:39.02 N</t>
  </si>
  <si>
    <t>123:00:10.24 W</t>
  </si>
  <si>
    <t>048:19:37.17 N</t>
  </si>
  <si>
    <t>123:00:10.01 W</t>
  </si>
  <si>
    <t>048:19:34.93 N</t>
  </si>
  <si>
    <t>123:00:09.62 W</t>
  </si>
  <si>
    <t>048:19:32.61 N</t>
  </si>
  <si>
    <t>123:00:09.31 W</t>
  </si>
  <si>
    <t>048:19:30.83 N</t>
  </si>
  <si>
    <t>123:00:09.08 W</t>
  </si>
  <si>
    <t>048:19:28.98 N</t>
  </si>
  <si>
    <t>123:00:08.77 W</t>
  </si>
  <si>
    <t>048:19:25.35 N</t>
  </si>
  <si>
    <t>123:00:08.31 W</t>
  </si>
  <si>
    <t>048:19:23.57 N</t>
  </si>
  <si>
    <t>123:00:08.00 W</t>
  </si>
  <si>
    <t>048:19:22.18 N</t>
  </si>
  <si>
    <t>123:00:07.84 W</t>
  </si>
  <si>
    <t>048:19:19.48 N</t>
  </si>
  <si>
    <t>123:00:07.46 W</t>
  </si>
  <si>
    <t>048:19:16.70 N</t>
  </si>
  <si>
    <t>123:00:07.07 W</t>
  </si>
  <si>
    <t>048:19:13.99 N</t>
  </si>
  <si>
    <t>123:00:06.61 W</t>
  </si>
  <si>
    <t>048:19:13.06 N</t>
  </si>
  <si>
    <t>123:00:06.45 W</t>
  </si>
  <si>
    <t>048:19:09.90 N</t>
  </si>
  <si>
    <t>123:00:05.99 W</t>
  </si>
  <si>
    <t>048:19:07.66 N</t>
  </si>
  <si>
    <t>123:00:05.60 W</t>
  </si>
  <si>
    <t>048:19:04.95 N</t>
  </si>
  <si>
    <t>123:00:05.22 W</t>
  </si>
  <si>
    <t>048:19:04.03 N</t>
  </si>
  <si>
    <t>123:00:05.06 W</t>
  </si>
  <si>
    <t>048:19:00.86 N</t>
  </si>
  <si>
    <t>123:00:04.52 W</t>
  </si>
  <si>
    <t>048:18:58.54 N</t>
  </si>
  <si>
    <t>123:00:04.21 W</t>
  </si>
  <si>
    <t>048:18:56.30 N</t>
  </si>
  <si>
    <t>123:00:03.90 W</t>
  </si>
  <si>
    <t>048:18:54.99 N</t>
  </si>
  <si>
    <t>123:00:03.67 W</t>
  </si>
  <si>
    <t>048:18:51.82 N</t>
  </si>
  <si>
    <t>123:00:03.13 W</t>
  </si>
  <si>
    <t>048:18:50.43 N</t>
  </si>
  <si>
    <t>123:00:02.98 W</t>
  </si>
  <si>
    <t>048:18:45.87 N</t>
  </si>
  <si>
    <t>123:00:02.36 W</t>
  </si>
  <si>
    <t>048:18:42.24 N</t>
  </si>
  <si>
    <t>123:00:01.97 W</t>
  </si>
  <si>
    <t>048:18:40.00 N</t>
  </si>
  <si>
    <t>123:00:01.74 W</t>
  </si>
  <si>
    <t>048:18:38.69 N</t>
  </si>
  <si>
    <t>123:00:01.59 W</t>
  </si>
  <si>
    <t>048:18:35.45 N</t>
  </si>
  <si>
    <t>123:00:01.20 W</t>
  </si>
  <si>
    <t>048:18:34.60 N</t>
  </si>
  <si>
    <t>123:00:01.05 W</t>
  </si>
  <si>
    <t>048:18:30.89 N</t>
  </si>
  <si>
    <t>123:00:00.66 W</t>
  </si>
  <si>
    <t>048:18:30.04 N</t>
  </si>
  <si>
    <t>123:00:00.50 W</t>
  </si>
  <si>
    <t>048:18:27.72 N</t>
  </si>
  <si>
    <t>123:00:00.27 W</t>
  </si>
  <si>
    <t>048:18:25.02 N</t>
  </si>
  <si>
    <t>122:59:59.89 W</t>
  </si>
  <si>
    <t>048:18:22.31 N</t>
  </si>
  <si>
    <t>122:59:59.50 W</t>
  </si>
  <si>
    <t>048:18:21.00 N</t>
  </si>
  <si>
    <t>122:59:59.35 W</t>
  </si>
  <si>
    <t>048:18:18.68 N</t>
  </si>
  <si>
    <t>122:59:59.04 W</t>
  </si>
  <si>
    <t>048:18:16.44 N</t>
  </si>
  <si>
    <t>122:59:58.81 W</t>
  </si>
  <si>
    <t>048:18:12.81 N</t>
  </si>
  <si>
    <t>122:59:58.26 W</t>
  </si>
  <si>
    <t>048:18:11.04 N</t>
  </si>
  <si>
    <t>122:59:58.03 W</t>
  </si>
  <si>
    <t>048:18:09.26 N</t>
  </si>
  <si>
    <t>122:59:57.80 W</t>
  </si>
  <si>
    <t>048:18:06.94 N</t>
  </si>
  <si>
    <t>122:59:57.49 W</t>
  </si>
  <si>
    <t>048:18:03.77 N</t>
  </si>
  <si>
    <t>122:59:57.11 W</t>
  </si>
  <si>
    <t>048:18:02.92 N</t>
  </si>
  <si>
    <t>122:59:56.95 W</t>
  </si>
  <si>
    <t>048:18:00.22 N</t>
  </si>
  <si>
    <t>122:59:56.64 W</t>
  </si>
  <si>
    <t>048:17:55.66 N</t>
  </si>
  <si>
    <t>122:59:55.95 W</t>
  </si>
  <si>
    <t>048:17:53.42 N</t>
  </si>
  <si>
    <t>122:59:55.64 W</t>
  </si>
  <si>
    <t>048:17:51.65 N</t>
  </si>
  <si>
    <t>122:59:55.41 W</t>
  </si>
  <si>
    <t>048:17:48.48 N</t>
  </si>
  <si>
    <t>122:59:55.02 W</t>
  </si>
  <si>
    <t>048:17:47.09 N</t>
  </si>
  <si>
    <t>122:59:54.79 W</t>
  </si>
  <si>
    <t>048:17:40.37 N</t>
  </si>
  <si>
    <t>122:59:53.94 W</t>
  </si>
  <si>
    <t>048:17:36.74 N</t>
  </si>
  <si>
    <t>122:59:53.48 W</t>
  </si>
  <si>
    <t>048:17:35.35 N</t>
  </si>
  <si>
    <t>122:59:53.40 W</t>
  </si>
  <si>
    <t>048:17:32.26 N</t>
  </si>
  <si>
    <t>122:59:53.01 W</t>
  </si>
  <si>
    <t>048:17:29.94 N</t>
  </si>
  <si>
    <t>122:59:52.78 W</t>
  </si>
  <si>
    <t>048:17:28.16 N</t>
  </si>
  <si>
    <t>122:59:52.63 W</t>
  </si>
  <si>
    <t>048:17:25.46 N</t>
  </si>
  <si>
    <t>122:59:52.39 W</t>
  </si>
  <si>
    <t>048:17:23.68 N</t>
  </si>
  <si>
    <t>122:59:52.16 W</t>
  </si>
  <si>
    <t>048:17:21.83 N</t>
  </si>
  <si>
    <t>122:59:52.01 W</t>
  </si>
  <si>
    <t>048:17:18.66 N</t>
  </si>
  <si>
    <t>122:59:51.62 W</t>
  </si>
  <si>
    <t>048:17:16.42 N</t>
  </si>
  <si>
    <t>122:59:51.39 W</t>
  </si>
  <si>
    <t>048:17:15.49 N</t>
  </si>
  <si>
    <t>122:59:51.31 W</t>
  </si>
  <si>
    <t>048:17:12.79 N</t>
  </si>
  <si>
    <t>122:59:50.93 W</t>
  </si>
  <si>
    <t>048:17:11.01 N</t>
  </si>
  <si>
    <t>122:59:50.69 W</t>
  </si>
  <si>
    <t>048:17:07.77 N</t>
  </si>
  <si>
    <t>122:59:50.31 W</t>
  </si>
  <si>
    <t>048:17:05.07 N</t>
  </si>
  <si>
    <t>122:59:49.92 W</t>
  </si>
  <si>
    <t>048:17:02.75 N</t>
  </si>
  <si>
    <t>122:59:49.61 W</t>
  </si>
  <si>
    <t>048:17:01.90 N</t>
  </si>
  <si>
    <t>122:59:49.46 W</t>
  </si>
  <si>
    <t>048:16:59.58 N</t>
  </si>
  <si>
    <t>122:59:49.15 W</t>
  </si>
  <si>
    <t>048:16:56.80 N</t>
  </si>
  <si>
    <t>122:59:48.69 W</t>
  </si>
  <si>
    <t>048:16:54.10 N</t>
  </si>
  <si>
    <t>122:59:48.30 W</t>
  </si>
  <si>
    <t>048:16:52.24 N</t>
  </si>
  <si>
    <t>122:59:47.99 W</t>
  </si>
  <si>
    <t>048:16:50.39 N</t>
  </si>
  <si>
    <t>122:59:47.76 W</t>
  </si>
  <si>
    <t>048:16:47.14 N</t>
  </si>
  <si>
    <t>122:59:47.22 W</t>
  </si>
  <si>
    <t>048:16:45.75 N</t>
  </si>
  <si>
    <t>122:59:46.99 W</t>
  </si>
  <si>
    <t>048:16:42.51 N</t>
  </si>
  <si>
    <t>122:59:46.52 W</t>
  </si>
  <si>
    <t>048:16:39.73 N</t>
  </si>
  <si>
    <t>122:59:46.06 W</t>
  </si>
  <si>
    <t>048:16:37.41 N</t>
  </si>
  <si>
    <t>122:59:45.67 W</t>
  </si>
  <si>
    <t>048:16:35.56 N</t>
  </si>
  <si>
    <t>122:59:45.36 W</t>
  </si>
  <si>
    <t>048:16:33.70 N</t>
  </si>
  <si>
    <t>122:59:45.06 W</t>
  </si>
  <si>
    <t>048:16:30.92 N</t>
  </si>
  <si>
    <t>122:59:44.59 W</t>
  </si>
  <si>
    <t>048:16:28.60 N</t>
  </si>
  <si>
    <t>122:59:44.13 W</t>
  </si>
  <si>
    <t>048:16:26.75 N</t>
  </si>
  <si>
    <t>122:59:43.90 W</t>
  </si>
  <si>
    <t>048:16:24.90 N</t>
  </si>
  <si>
    <t>122:59:43.66 W</t>
  </si>
  <si>
    <t>048:16:22.58 N</t>
  </si>
  <si>
    <t>122:59:43.28 W</t>
  </si>
  <si>
    <t>048:16:20.26 N</t>
  </si>
  <si>
    <t>122:59:42.89 W</t>
  </si>
  <si>
    <t>048:16:16.55 N</t>
  </si>
  <si>
    <t>122:59:42.27 W</t>
  </si>
  <si>
    <t>048:16:11.92 N</t>
  </si>
  <si>
    <t>122:59:41.58 W</t>
  </si>
  <si>
    <t>048:16:10.45 N</t>
  </si>
  <si>
    <t>122:59:41.35 W</t>
  </si>
  <si>
    <t>048:16:08.13 N</t>
  </si>
  <si>
    <t>122:59:41.04 W</t>
  </si>
  <si>
    <t>048:16:06.28 N</t>
  </si>
  <si>
    <t>122:59:40.81 W</t>
  </si>
  <si>
    <t>048:16:03.04 N</t>
  </si>
  <si>
    <t>122:59:40.34 W</t>
  </si>
  <si>
    <t>048:16:00.25 N</t>
  </si>
  <si>
    <t>122:59:39.96 W</t>
  </si>
  <si>
    <t>048:15:57.86 N</t>
  </si>
  <si>
    <t>122:59:39.57 W</t>
  </si>
  <si>
    <t>048:15:56.01 N</t>
  </si>
  <si>
    <t>122:59:39.26 W</t>
  </si>
  <si>
    <t>048:15:54.15 N</t>
  </si>
  <si>
    <t>122:59:39.03 W</t>
  </si>
  <si>
    <t>048:15:51.37 N</t>
  </si>
  <si>
    <t>122:59:38.64 W</t>
  </si>
  <si>
    <t>048:15:49.05 N</t>
  </si>
  <si>
    <t>122:59:38.18 W</t>
  </si>
  <si>
    <t>048:15:47.12 N</t>
  </si>
  <si>
    <t>122:59:37.87 W</t>
  </si>
  <si>
    <t>048:15:44.34 N</t>
  </si>
  <si>
    <t>122:59:37.41 W</t>
  </si>
  <si>
    <t>048:15:42.49 N</t>
  </si>
  <si>
    <t>122:59:37.10 W</t>
  </si>
  <si>
    <t>048:15:40.63 N</t>
  </si>
  <si>
    <t>122:59:36.79 W</t>
  </si>
  <si>
    <t>048:15:38.32 N</t>
  </si>
  <si>
    <t>122:59:36.48 W</t>
  </si>
  <si>
    <t>048:15:36.00 N</t>
  </si>
  <si>
    <t>122:59:36.09 W</t>
  </si>
  <si>
    <t>048:15:32.68 N</t>
  </si>
  <si>
    <t>122:59:35.63 W</t>
  </si>
  <si>
    <t>048:15:29.90 N</t>
  </si>
  <si>
    <t>122:59:35.24 W</t>
  </si>
  <si>
    <t>048:15:28.97 N</t>
  </si>
  <si>
    <t>122:59:35.09 W</t>
  </si>
  <si>
    <t>048:15:26.65 N</t>
  </si>
  <si>
    <t>122:59:34.78 W</t>
  </si>
  <si>
    <t>048:15:21.01 N</t>
  </si>
  <si>
    <t>122:59:34.09 W</t>
  </si>
  <si>
    <t>048:15:18.70 N</t>
  </si>
  <si>
    <t>122:59:33.78 W</t>
  </si>
  <si>
    <t>048:15:16.76 N</t>
  </si>
  <si>
    <t>122:59:33.55 W</t>
  </si>
  <si>
    <t>048:15:14.91 N</t>
  </si>
  <si>
    <t>122:59:33.24 W</t>
  </si>
  <si>
    <t>048:15:10.28 N</t>
  </si>
  <si>
    <t>122:59:32.70 W</t>
  </si>
  <si>
    <t>048:15:07.88 N</t>
  </si>
  <si>
    <t>122:59:32.39 W</t>
  </si>
  <si>
    <t>048:15:04.10 N</t>
  </si>
  <si>
    <t>122:59:31.85 W</t>
  </si>
  <si>
    <t>048:15:02.24 N</t>
  </si>
  <si>
    <t>122:59:31.61 W</t>
  </si>
  <si>
    <t>048:14:59.92 N</t>
  </si>
  <si>
    <t>122:59:31.31 W</t>
  </si>
  <si>
    <t>048:14:57.53 N</t>
  </si>
  <si>
    <t>122:59:31.00 W</t>
  </si>
  <si>
    <t>048:14:52.82 N</t>
  </si>
  <si>
    <t>122:59:30.30 W</t>
  </si>
  <si>
    <t>048:14:50.50 N</t>
  </si>
  <si>
    <t>122:59:30.07 W</t>
  </si>
  <si>
    <t>048:14:49.11 N</t>
  </si>
  <si>
    <t>122:59:29.84 W</t>
  </si>
  <si>
    <t>048:14:45.79 N</t>
  </si>
  <si>
    <t>122:59:29.45 W</t>
  </si>
  <si>
    <t>048:14:43.47 N</t>
  </si>
  <si>
    <t>122:59:29.30 W</t>
  </si>
  <si>
    <t>048:14:41.54 N</t>
  </si>
  <si>
    <t>122:59:29.14 W</t>
  </si>
  <si>
    <t>048:14:39.22 N</t>
  </si>
  <si>
    <t>122:59:29.06 W</t>
  </si>
  <si>
    <t>048:14:35.90 N</t>
  </si>
  <si>
    <t>122:59:28.91 W</t>
  </si>
  <si>
    <t>048:14:34.05 N</t>
  </si>
  <si>
    <t>122:59:28.83 W</t>
  </si>
  <si>
    <t>048:14:31.27 N</t>
  </si>
  <si>
    <t>122:59:28.76 W</t>
  </si>
  <si>
    <t>048:14:28.95 N</t>
  </si>
  <si>
    <t>122:59:28.60 W</t>
  </si>
  <si>
    <t>048:14:26.55 N</t>
  </si>
  <si>
    <t>122:59:28.52 W</t>
  </si>
  <si>
    <t>048:14:22.85 N</t>
  </si>
  <si>
    <t>122:59:28.22 W</t>
  </si>
  <si>
    <t>048:14:20.53 N</t>
  </si>
  <si>
    <t>122:59:28.06 W</t>
  </si>
  <si>
    <t>048:14:18.13 N</t>
  </si>
  <si>
    <t>122:59:27.75 W</t>
  </si>
  <si>
    <t>048:14:15.35 N</t>
  </si>
  <si>
    <t>122:59:27.52 W</t>
  </si>
  <si>
    <t>048:14:08.25 N</t>
  </si>
  <si>
    <t>122:59:26.59 W</t>
  </si>
  <si>
    <t>048:14:05.46 N</t>
  </si>
  <si>
    <t>122:59:26.05 W</t>
  </si>
  <si>
    <t>048:14:04.07 N</t>
  </si>
  <si>
    <t>122:59:25.82 W</t>
  </si>
  <si>
    <t>048:14:02.14 N</t>
  </si>
  <si>
    <t>122:59:25.51 W</t>
  </si>
  <si>
    <t>048:13:59.83 N</t>
  </si>
  <si>
    <t>122:59:25.13 W</t>
  </si>
  <si>
    <t>048:13:56.50 N</t>
  </si>
  <si>
    <t>122:59:24.58 W</t>
  </si>
  <si>
    <t>048:13:53.72 N</t>
  </si>
  <si>
    <t>122:59:24.20 W</t>
  </si>
  <si>
    <t>048:13:52.26 N</t>
  </si>
  <si>
    <t>122:59:23.97 W</t>
  </si>
  <si>
    <t>048:13:49.94 N</t>
  </si>
  <si>
    <t>122:59:23.66 W</t>
  </si>
  <si>
    <t>048:13:46.62 N</t>
  </si>
  <si>
    <t>122:59:23.19 W</t>
  </si>
  <si>
    <t>048:13:44.22 N</t>
  </si>
  <si>
    <t>122:59:22.96 W</t>
  </si>
  <si>
    <t>048:13:43.29 N</t>
  </si>
  <si>
    <t>122:59:22.89 W</t>
  </si>
  <si>
    <t>048:13:39.43 N</t>
  </si>
  <si>
    <t>122:59:22.50 W</t>
  </si>
  <si>
    <t>048:13:37.50 N</t>
  </si>
  <si>
    <t>122:59:22.27 W</t>
  </si>
  <si>
    <t>048:13:35.57 N</t>
  </si>
  <si>
    <t>122:59:22.11 W</t>
  </si>
  <si>
    <t>048:13:32.71 N</t>
  </si>
  <si>
    <t>122:59:21.88 W</t>
  </si>
  <si>
    <t>048:13:30.86 N</t>
  </si>
  <si>
    <t>122:59:21.73 W</t>
  </si>
  <si>
    <t>048:13:27.46 N</t>
  </si>
  <si>
    <t>122:59:21.49 W</t>
  </si>
  <si>
    <t>048:13:26.07 N</t>
  </si>
  <si>
    <t>122:59:21.42 W</t>
  </si>
  <si>
    <t>048:13:22.75 N</t>
  </si>
  <si>
    <t>122:59:21.11 W</t>
  </si>
  <si>
    <t>048:13:20.43 N</t>
  </si>
  <si>
    <t>122:59:20.88 W</t>
  </si>
  <si>
    <t>048:13:19.43 N</t>
  </si>
  <si>
    <t>122:59:20.80 W</t>
  </si>
  <si>
    <t>048:13:16.64 N</t>
  </si>
  <si>
    <t>122:59:20.49 W</t>
  </si>
  <si>
    <t>048:13:13.32 N</t>
  </si>
  <si>
    <t>122:59:20.10 W</t>
  </si>
  <si>
    <t>048:13:11.01 N</t>
  </si>
  <si>
    <t>122:59:19.80 W</t>
  </si>
  <si>
    <t>048:13:09.61 N</t>
  </si>
  <si>
    <t>122:59:19.56 W</t>
  </si>
  <si>
    <t>048:13:06.91 N</t>
  </si>
  <si>
    <t>122:59:19.10 W</t>
  </si>
  <si>
    <t>048:13:05.52 N</t>
  </si>
  <si>
    <t>122:59:18.79 W</t>
  </si>
  <si>
    <t>048:13:03.20 N</t>
  </si>
  <si>
    <t>122:59:18.33 W</t>
  </si>
  <si>
    <t>048:13:00.89 N</t>
  </si>
  <si>
    <t>122:59:17.79 W</t>
  </si>
  <si>
    <t>048:12:58.65 N</t>
  </si>
  <si>
    <t>122:59:17.25 W</t>
  </si>
  <si>
    <t>048:12:55.94 N</t>
  </si>
  <si>
    <t>122:59:16.55 W</t>
  </si>
  <si>
    <t>048:12:53.24 N</t>
  </si>
  <si>
    <t>122:59:15.86 W</t>
  </si>
  <si>
    <t>048:12:50.53 N</t>
  </si>
  <si>
    <t>122:59:15.08 W</t>
  </si>
  <si>
    <t>048:12:48.68 N</t>
  </si>
  <si>
    <t>122:59:14.54 W</t>
  </si>
  <si>
    <t>048:12:45.98 N</t>
  </si>
  <si>
    <t>122:59:13.77 W</t>
  </si>
  <si>
    <t>048:12:43.74 N</t>
  </si>
  <si>
    <t>122:59:13.15 W</t>
  </si>
  <si>
    <t>048:12:41.50 N</t>
  </si>
  <si>
    <t>122:59:12.46 W</t>
  </si>
  <si>
    <t>048:12:39.26 N</t>
  </si>
  <si>
    <t>122:59:11.76 W</t>
  </si>
  <si>
    <t>048:12:38.33 N</t>
  </si>
  <si>
    <t>122:59:11.53 W</t>
  </si>
  <si>
    <t>048:12:36.17 N</t>
  </si>
  <si>
    <t>122:59:10.76 W</t>
  </si>
  <si>
    <t>048:12:33.46 N</t>
  </si>
  <si>
    <t>122:59:09.98 W</t>
  </si>
  <si>
    <t>048:12:31.69 N</t>
  </si>
  <si>
    <t>122:59:09.37 W</t>
  </si>
  <si>
    <t>048:12:28.13 N</t>
  </si>
  <si>
    <t>122:59:08.21 W</t>
  </si>
  <si>
    <t>048:12:24.19 N</t>
  </si>
  <si>
    <t>122:59:06.97 W</t>
  </si>
  <si>
    <t>048:12:22.42 N</t>
  </si>
  <si>
    <t>122:59:06.35 W</t>
  </si>
  <si>
    <t>048:12:19.71 N</t>
  </si>
  <si>
    <t>122:59:05.43 W</t>
  </si>
  <si>
    <t>048:12:17.09 N</t>
  </si>
  <si>
    <t>122:59:04.58 W</t>
  </si>
  <si>
    <t>048:12:15.77 N</t>
  </si>
  <si>
    <t>122:59:04.11 W</t>
  </si>
  <si>
    <t>048:12:13.07 N</t>
  </si>
  <si>
    <t>122:59:03.26 W</t>
  </si>
  <si>
    <t>048:12:09.05 N</t>
  </si>
  <si>
    <t>122:59:01.95 W</t>
  </si>
  <si>
    <t>048:12:06.43 N</t>
  </si>
  <si>
    <t>122:59:01.02 W</t>
  </si>
  <si>
    <t>048:12:03.72 N</t>
  </si>
  <si>
    <t>122:59:00.10 W</t>
  </si>
  <si>
    <t>048:12:02.41 N</t>
  </si>
  <si>
    <t>122:58:59.63 W</t>
  </si>
  <si>
    <t>048:11:59.32 N</t>
  </si>
  <si>
    <t>122:58:58.47 W</t>
  </si>
  <si>
    <t>048:11:58.01 N</t>
  </si>
  <si>
    <t>122:58:58.01 W</t>
  </si>
  <si>
    <t>048:11:55.30 N</t>
  </si>
  <si>
    <t>122:58:57.01 W</t>
  </si>
  <si>
    <t>048:11:53.99 N</t>
  </si>
  <si>
    <t>122:58:56.54 W</t>
  </si>
  <si>
    <t>048:11:50.44 N</t>
  </si>
  <si>
    <t>122:58:55.23 W</t>
  </si>
  <si>
    <t>048:11:46.88 N</t>
  </si>
  <si>
    <t>122:58:53.92 W</t>
  </si>
  <si>
    <t>048:11:44.64 N</t>
  </si>
  <si>
    <t>122:58:53.14 W</t>
  </si>
  <si>
    <t>048:11:42.48 N</t>
  </si>
  <si>
    <t>122:58:52.37 W</t>
  </si>
  <si>
    <t>048:11:40.24 N</t>
  </si>
  <si>
    <t>122:58:51.52 W</t>
  </si>
  <si>
    <t>048:11:37.61 N</t>
  </si>
  <si>
    <t>122:58:50.60 W</t>
  </si>
  <si>
    <t>048:11:36.22 N</t>
  </si>
  <si>
    <t>122:58:50.13 W</t>
  </si>
  <si>
    <t>048:11:33.13 N</t>
  </si>
  <si>
    <t>122:58:48.97 W</t>
  </si>
  <si>
    <t>048:11:31.82 N</t>
  </si>
  <si>
    <t>122:58:48.51 W</t>
  </si>
  <si>
    <t>048:11:29.19 N</t>
  </si>
  <si>
    <t>122:58:47.58 W</t>
  </si>
  <si>
    <t>048:11:27.49 N</t>
  </si>
  <si>
    <t>122:58:46.96 W</t>
  </si>
  <si>
    <t>048:11:24.87 N</t>
  </si>
  <si>
    <t>122:58:46.12 W</t>
  </si>
  <si>
    <t>048:11:21.85 N</t>
  </si>
  <si>
    <t>122:58:45.27 W</t>
  </si>
  <si>
    <t>048:11:19.69 N</t>
  </si>
  <si>
    <t>122:58:44.65 W</t>
  </si>
  <si>
    <t>048:11:17.53 N</t>
  </si>
  <si>
    <t>122:58:44.03 W</t>
  </si>
  <si>
    <t>048:11:17.14 N</t>
  </si>
  <si>
    <t>122:58:43.88 W</t>
  </si>
  <si>
    <t>048:11:14.52 N</t>
  </si>
  <si>
    <t>122:58:43.18 W</t>
  </si>
  <si>
    <t>048:11:11.04 N</t>
  </si>
  <si>
    <t>122:58:42.10 W</t>
  </si>
  <si>
    <t>048:11:09.73 N</t>
  </si>
  <si>
    <t>122:58:41.71 W</t>
  </si>
  <si>
    <t>048:11:06.95 N</t>
  </si>
  <si>
    <t>122:58:40.86 W</t>
  </si>
  <si>
    <t>048:11:04.16 N</t>
  </si>
  <si>
    <t>122:58:39.94 W</t>
  </si>
  <si>
    <t>048:11:02.77 N</t>
  </si>
  <si>
    <t>122:58:39.47 W</t>
  </si>
  <si>
    <t>048:10:59.92 N</t>
  </si>
  <si>
    <t>122:58:38.54 W</t>
  </si>
  <si>
    <t>048:10:57.06 N</t>
  </si>
  <si>
    <t>122:58:37.54 W</t>
  </si>
  <si>
    <t>048:10:54.66 N</t>
  </si>
  <si>
    <t>122:58:36.77 W</t>
  </si>
  <si>
    <t>048:10:52.27 N</t>
  </si>
  <si>
    <t>122:58:36.00 W</t>
  </si>
  <si>
    <t>048:10:50.34 N</t>
  </si>
  <si>
    <t>122:58:35.38 W</t>
  </si>
  <si>
    <t>048:10:47.40 N</t>
  </si>
  <si>
    <t>122:58:34.61 W</t>
  </si>
  <si>
    <t>048:10:45.01 N</t>
  </si>
  <si>
    <t>122:58:33.91 W</t>
  </si>
  <si>
    <t>048:10:42.61 N</t>
  </si>
  <si>
    <t>122:58:33.21 W</t>
  </si>
  <si>
    <t>048:10:41.61 N</t>
  </si>
  <si>
    <t>122:58:32.98 W</t>
  </si>
  <si>
    <t>048:10:38.21 N</t>
  </si>
  <si>
    <t>122:58:32.13 W</t>
  </si>
  <si>
    <t>048:10:35.27 N</t>
  </si>
  <si>
    <t>122:58:31.44 W</t>
  </si>
  <si>
    <t>048:10:33.34 N</t>
  </si>
  <si>
    <t>122:58:30.97 W</t>
  </si>
  <si>
    <t>048:10:30.48 N</t>
  </si>
  <si>
    <t>122:58:30.28 W</t>
  </si>
  <si>
    <t>048:10:28.09 N</t>
  </si>
  <si>
    <t>122:58:29.74 W</t>
  </si>
  <si>
    <t>048:10:27.09 N</t>
  </si>
  <si>
    <t>122:58:29.58 W</t>
  </si>
  <si>
    <t>048:10:23.69 N</t>
  </si>
  <si>
    <t>122:58:28.89 W</t>
  </si>
  <si>
    <t>048:10:21.29 N</t>
  </si>
  <si>
    <t>122:58:28.58 W</t>
  </si>
  <si>
    <t>048:10:19.44 N</t>
  </si>
  <si>
    <t>122:58:28.35 W</t>
  </si>
  <si>
    <t>048:10:16.58 N</t>
  </si>
  <si>
    <t>122:58:27.96 W</t>
  </si>
  <si>
    <t>048:10:13.72 N</t>
  </si>
  <si>
    <t>122:58:27.73 W</t>
  </si>
  <si>
    <t>048:10:11.33 N</t>
  </si>
  <si>
    <t>122:58:27.58 W</t>
  </si>
  <si>
    <t>048:10:09.86 N</t>
  </si>
  <si>
    <t>122:58:27.42 W</t>
  </si>
  <si>
    <t>048:10:07.08 N</t>
  </si>
  <si>
    <t>122:58:27.34 W</t>
  </si>
  <si>
    <t>048:10:05.15 N</t>
  </si>
  <si>
    <t>122:58:27.27 W</t>
  </si>
  <si>
    <t>048:10:03.29 N</t>
  </si>
  <si>
    <t>048:09:59.97 N</t>
  </si>
  <si>
    <t>122:58:27.19 W</t>
  </si>
  <si>
    <t>048:09:58.12 N</t>
  </si>
  <si>
    <t>048:09:54.80 N</t>
  </si>
  <si>
    <t>048:09:52.48 N</t>
  </si>
  <si>
    <t>048:09:50.16 N</t>
  </si>
  <si>
    <t>048:09:49.23 N</t>
  </si>
  <si>
    <t>048:09:45.53 N</t>
  </si>
  <si>
    <t>048:09:44.14 N</t>
  </si>
  <si>
    <t>048:09:42.28 N</t>
  </si>
  <si>
    <t>048:09:36.33 N</t>
  </si>
  <si>
    <t>048:09:34.94 N</t>
  </si>
  <si>
    <t>122:58:27.65 W</t>
  </si>
  <si>
    <t>048:09:32.24 N</t>
  </si>
  <si>
    <t>048:09:29.46 N</t>
  </si>
  <si>
    <t>122:58:27.88 W</t>
  </si>
  <si>
    <t>048:09:28.15 N</t>
  </si>
  <si>
    <t>048:09:26.29 N</t>
  </si>
  <si>
    <t>122:58:28.12 W</t>
  </si>
  <si>
    <t>048:09:24.05 N</t>
  </si>
  <si>
    <t>122:58:28.27 W</t>
  </si>
  <si>
    <t>048:09:20.88 N</t>
  </si>
  <si>
    <t>122:58:28.50 W</t>
  </si>
  <si>
    <t>048:09:18.64 N</t>
  </si>
  <si>
    <t>122:58:28.66 W</t>
  </si>
  <si>
    <t>048:09:16.79 N</t>
  </si>
  <si>
    <t>122:58:28.81 W</t>
  </si>
  <si>
    <t>048:09:14.09 N</t>
  </si>
  <si>
    <t>122:58:28.97 W</t>
  </si>
  <si>
    <t>048:09:11.85 N</t>
  </si>
  <si>
    <t>122:58:29.20 W</t>
  </si>
  <si>
    <t>048:09:09.61 N</t>
  </si>
  <si>
    <t>122:58:29.35 W</t>
  </si>
  <si>
    <t>048:09:07.75 N</t>
  </si>
  <si>
    <t>122:58:29.51 W</t>
  </si>
  <si>
    <t>048:09:05.51 N</t>
  </si>
  <si>
    <t>122:58:29.66 W</t>
  </si>
  <si>
    <t>048:09:02.81 N</t>
  </si>
  <si>
    <t>122:58:29.82 W</t>
  </si>
  <si>
    <t>048:09:00.11 N</t>
  </si>
  <si>
    <t>122:58:30.05 W</t>
  </si>
  <si>
    <t>048:08:58.33 N</t>
  </si>
  <si>
    <t>122:58:30.20 W</t>
  </si>
  <si>
    <t>048:08:56.47 N</t>
  </si>
  <si>
    <t>048:08:54.23 N</t>
  </si>
  <si>
    <t>122:58:30.43 W</t>
  </si>
  <si>
    <t>048:08:50.22 N</t>
  </si>
  <si>
    <t>122:58:30.74 W</t>
  </si>
  <si>
    <t>048:08:47.05 N</t>
  </si>
  <si>
    <t>122:58:31.05 W</t>
  </si>
  <si>
    <t>048:08:44.35 N</t>
  </si>
  <si>
    <t>122:58:31.28 W</t>
  </si>
  <si>
    <t>048:08:42.11 N</t>
  </si>
  <si>
    <t>048:08:40.33 N</t>
  </si>
  <si>
    <t>122:58:31.67 W</t>
  </si>
  <si>
    <t>048:08:38.09 N</t>
  </si>
  <si>
    <t>122:58:31.90 W</t>
  </si>
  <si>
    <t>048:08:36.70 N</t>
  </si>
  <si>
    <t>122:58:31.98 W</t>
  </si>
  <si>
    <t>048:08:34.46 N</t>
  </si>
  <si>
    <t>122:58:32.21 W</t>
  </si>
  <si>
    <t>048:08:32.14 N</t>
  </si>
  <si>
    <t>122:58:32.52 W</t>
  </si>
  <si>
    <t>048:08:29.90 N</t>
  </si>
  <si>
    <t>122:58:32.75 W</t>
  </si>
  <si>
    <t>048:08:26.73 N</t>
  </si>
  <si>
    <t>122:58:33.06 W</t>
  </si>
  <si>
    <t>048:08:24.96 N</t>
  </si>
  <si>
    <t>048:08:20.40 N</t>
  </si>
  <si>
    <t>122:58:33.68 W</t>
  </si>
  <si>
    <t>048:08:18.55 N</t>
  </si>
  <si>
    <t>122:58:33.76 W</t>
  </si>
  <si>
    <t>048:08:15.30 N</t>
  </si>
  <si>
    <t>048:08:13.52 N</t>
  </si>
  <si>
    <t>048:08:11.67 N</t>
  </si>
  <si>
    <t>122:58:33.99 W</t>
  </si>
  <si>
    <t>048:08:07.11 N</t>
  </si>
  <si>
    <t>122:58:34.22 W</t>
  </si>
  <si>
    <t>048:08:04.80 N</t>
  </si>
  <si>
    <t>122:58:34.30 W</t>
  </si>
  <si>
    <t>048:08:01.63 N</t>
  </si>
  <si>
    <t>122:58:34.53 W</t>
  </si>
  <si>
    <t>048:07:59.77 N</t>
  </si>
  <si>
    <t>122:58:34.76 W</t>
  </si>
  <si>
    <t>048:07:55.29 N</t>
  </si>
  <si>
    <t>122:58:35.30 W</t>
  </si>
  <si>
    <t>048:07:52.59 N</t>
  </si>
  <si>
    <t>122:58:35.69 W</t>
  </si>
  <si>
    <t>048:07:50.81 N</t>
  </si>
  <si>
    <t>048:07:48.11 N</t>
  </si>
  <si>
    <t>122:58:36.46 W</t>
  </si>
  <si>
    <t>048:07:46.80 N</t>
  </si>
  <si>
    <t>048:07:41.39 N</t>
  </si>
  <si>
    <t>122:58:37.85 W</t>
  </si>
  <si>
    <t>048:07:36.91 N</t>
  </si>
  <si>
    <t>122:58:38.78 W</t>
  </si>
  <si>
    <t>048:07:34.21 N</t>
  </si>
  <si>
    <t>122:58:39.39 W</t>
  </si>
  <si>
    <t>048:07:32.43 N</t>
  </si>
  <si>
    <t>122:58:39.78 W</t>
  </si>
  <si>
    <t>048:07:29.73 N</t>
  </si>
  <si>
    <t>122:58:40.32 W</t>
  </si>
  <si>
    <t>048:07:28.41 N</t>
  </si>
  <si>
    <t>122:58:40.63 W</t>
  </si>
  <si>
    <t>048:07:26.64 N</t>
  </si>
  <si>
    <t>122:58:41.02 W</t>
  </si>
  <si>
    <t>048:07:23.93 N</t>
  </si>
  <si>
    <t>122:58:41.63 W</t>
  </si>
  <si>
    <t>048:07:21.69 N</t>
  </si>
  <si>
    <t>048:07:18.99 N</t>
  </si>
  <si>
    <t>122:58:42.72 W</t>
  </si>
  <si>
    <t>048:07:17.67 N</t>
  </si>
  <si>
    <t>122:58:43.03 W</t>
  </si>
  <si>
    <t>048:07:14.58 N</t>
  </si>
  <si>
    <t>122:58:43.64 W</t>
  </si>
  <si>
    <t>048:07:11.88 N</t>
  </si>
  <si>
    <t>122:58:44.18 W</t>
  </si>
  <si>
    <t>048:07:10.10 N</t>
  </si>
  <si>
    <t>122:58:44.57 W</t>
  </si>
  <si>
    <t>048:07:07.40 N</t>
  </si>
  <si>
    <t>122:58:45.03 W</t>
  </si>
  <si>
    <t>048:07:06.47 N</t>
  </si>
  <si>
    <t>122:58:45.19 W</t>
  </si>
  <si>
    <t>048:07:04.23 N</t>
  </si>
  <si>
    <t>122:58:45.50 W</t>
  </si>
  <si>
    <t>048:07:02.07 N</t>
  </si>
  <si>
    <t>122:58:45.88 W</t>
  </si>
  <si>
    <t>048:06:58.90 N</t>
  </si>
  <si>
    <t>122:58:46.35 W</t>
  </si>
  <si>
    <t>048:06:56.20 N</t>
  </si>
  <si>
    <t>122:58:46.73 W</t>
  </si>
  <si>
    <t>048:06:55.35 N</t>
  </si>
  <si>
    <t>122:58:46.81 W</t>
  </si>
  <si>
    <t>048:06:50.41 N</t>
  </si>
  <si>
    <t>122:58:47.35 W</t>
  </si>
  <si>
    <t>048:06:47.32 N</t>
  </si>
  <si>
    <t>122:58:47.74 W</t>
  </si>
  <si>
    <t>048:06:46.00 N</t>
  </si>
  <si>
    <t>122:58:47.81 W</t>
  </si>
  <si>
    <t>048:06:44.23 N</t>
  </si>
  <si>
    <t>122:58:47.97 W</t>
  </si>
  <si>
    <t>048:06:41.06 N</t>
  </si>
  <si>
    <t>122:58:48.12 W</t>
  </si>
  <si>
    <t>048:06:39.75 N</t>
  </si>
  <si>
    <t>122:58:48.20 W</t>
  </si>
  <si>
    <t>048:06:31.79 N</t>
  </si>
  <si>
    <t>048:06:30.48 N</t>
  </si>
  <si>
    <t>048:06:27.77 N</t>
  </si>
  <si>
    <t>048:06:25.07 N</t>
  </si>
  <si>
    <t>048:06:23.76 N</t>
  </si>
  <si>
    <t>048:06:20.67 N</t>
  </si>
  <si>
    <t>048:06:19.28 N</t>
  </si>
  <si>
    <t>048:06:16.65 N</t>
  </si>
  <si>
    <t>122:58:48.43 W</t>
  </si>
  <si>
    <t>048:06:14.41 N</t>
  </si>
  <si>
    <t>122:58:48.36 W</t>
  </si>
  <si>
    <t>048:06:11.71 N</t>
  </si>
  <si>
    <t>122:58:48.28 W</t>
  </si>
  <si>
    <t>048:06:10.86 N</t>
  </si>
  <si>
    <t>048:06:07.69 N</t>
  </si>
  <si>
    <t>122:58:48.05 W</t>
  </si>
  <si>
    <t>048:06:04.98 N</t>
  </si>
  <si>
    <t>048:06:03.67 N</t>
  </si>
  <si>
    <t>122:58:47.89 W</t>
  </si>
  <si>
    <t>048:06:01.89 N</t>
  </si>
  <si>
    <t>048:05:58.73 N</t>
  </si>
  <si>
    <t>048:05:57.41 N</t>
  </si>
  <si>
    <t>122:58:47.51 W</t>
  </si>
  <si>
    <t>048:05:55.17 N</t>
  </si>
  <si>
    <t>048:05:52.01 N</t>
  </si>
  <si>
    <t>122:58:47.12 W</t>
  </si>
  <si>
    <t>048:05:49.38 N</t>
  </si>
  <si>
    <t>122:58:46.89 W</t>
  </si>
  <si>
    <t>048:05:45.83 N</t>
  </si>
  <si>
    <t>122:58:46.66 W</t>
  </si>
  <si>
    <t>048:05:43.59 N</t>
  </si>
  <si>
    <t>122:58:46.50 W</t>
  </si>
  <si>
    <t>048:05:40.50 N</t>
  </si>
  <si>
    <t>048:05:39.11 N</t>
  </si>
  <si>
    <t>122:58:46.27 W</t>
  </si>
  <si>
    <t>048:05:37.33 N</t>
  </si>
  <si>
    <t>048:05:34.24 N</t>
  </si>
  <si>
    <t>122:58:45.96 W</t>
  </si>
  <si>
    <t>048:05:32.54 N</t>
  </si>
  <si>
    <t>122:58:45.81 W</t>
  </si>
  <si>
    <t>048:05:29.84 N</t>
  </si>
  <si>
    <t>122:58:45.73 W</t>
  </si>
  <si>
    <t>048:05:27.21 N</t>
  </si>
  <si>
    <t>122:58:45.57 W</t>
  </si>
  <si>
    <t>048:05:25.90 N</t>
  </si>
  <si>
    <t>048:05:21.96 N</t>
  </si>
  <si>
    <t>048:05:19.72 N</t>
  </si>
  <si>
    <t>122:58:45.11 W</t>
  </si>
  <si>
    <t>048:05:16.70 N</t>
  </si>
  <si>
    <t>122:58:44.96 W</t>
  </si>
  <si>
    <t>048:05:14.46 N</t>
  </si>
  <si>
    <t>122:58:44.88 W</t>
  </si>
  <si>
    <t>048:05:13.15 N</t>
  </si>
  <si>
    <t>122:58:44.80 W</t>
  </si>
  <si>
    <t>048:05:10.06 N</t>
  </si>
  <si>
    <t>048:05:05.74 N</t>
  </si>
  <si>
    <t>122:58:44.42 W</t>
  </si>
  <si>
    <t>048:05:03.50 N</t>
  </si>
  <si>
    <t>122:58:44.34 W</t>
  </si>
  <si>
    <t>048:05:02.18 N</t>
  </si>
  <si>
    <t>122:58:44.26 W</t>
  </si>
  <si>
    <t>048:04:59.17 N</t>
  </si>
  <si>
    <t>122:58:44.11 W</t>
  </si>
  <si>
    <t>048:04:56.93 N</t>
  </si>
  <si>
    <t>048:04:55.62 N</t>
  </si>
  <si>
    <t>048:04:53.45 N</t>
  </si>
  <si>
    <t>122:58:43.80 W</t>
  </si>
  <si>
    <t>048:04:50.44 N</t>
  </si>
  <si>
    <t>122:58:43.57 W</t>
  </si>
  <si>
    <t>048:04:47.81 N</t>
  </si>
  <si>
    <t>122:58:43.49 W</t>
  </si>
  <si>
    <t>048:04:45.57 N</t>
  </si>
  <si>
    <t>122:58:43.33 W</t>
  </si>
  <si>
    <t>048:04:44.26 N</t>
  </si>
  <si>
    <t>122:58:43.26 W</t>
  </si>
  <si>
    <t>048:04:42.10 N</t>
  </si>
  <si>
    <t>122:58:43.10 W</t>
  </si>
  <si>
    <t>048:04:39.47 N</t>
  </si>
  <si>
    <t>122:58:42.95 W</t>
  </si>
  <si>
    <t>048:04:38.16 N</t>
  </si>
  <si>
    <t>122:58:42.87 W</t>
  </si>
  <si>
    <t>048:04:34.68 N</t>
  </si>
  <si>
    <t>122:58:42.64 W</t>
  </si>
  <si>
    <t>048:04:32.52 N</t>
  </si>
  <si>
    <t>122:58:42.48 W</t>
  </si>
  <si>
    <t>048:04:30.28 N</t>
  </si>
  <si>
    <t>122:58:42.41 W</t>
  </si>
  <si>
    <t>048:04:28.12 N</t>
  </si>
  <si>
    <t>122:58:42.25 W</t>
  </si>
  <si>
    <t>048:04:27.27 N</t>
  </si>
  <si>
    <t>048:04:25.10 N</t>
  </si>
  <si>
    <t>048:04:22.86 N</t>
  </si>
  <si>
    <t>122:58:41.94 W</t>
  </si>
  <si>
    <t>048:04:19.85 N</t>
  </si>
  <si>
    <t>122:58:41.79 W</t>
  </si>
  <si>
    <t>048:04:17.22 N</t>
  </si>
  <si>
    <t>048:04:15.45 N</t>
  </si>
  <si>
    <t>122:58:41.56 W</t>
  </si>
  <si>
    <t>048:04:10.66 N</t>
  </si>
  <si>
    <t>122:58:41.25 W</t>
  </si>
  <si>
    <t>048:04:09.81 N</t>
  </si>
  <si>
    <t>048:04:06.80 N</t>
  </si>
  <si>
    <t>122:58:41.09 W</t>
  </si>
  <si>
    <t>048:04:05.02 N</t>
  </si>
  <si>
    <t>048:04:02.86 N</t>
  </si>
  <si>
    <t>048:04:01.16 N</t>
  </si>
  <si>
    <t>122:58:40.79 W</t>
  </si>
  <si>
    <t>048:03:58.99 N</t>
  </si>
  <si>
    <t>048:03:55.52 N</t>
  </si>
  <si>
    <t>122:58:40.48 W</t>
  </si>
  <si>
    <t>048:03:53.74 N</t>
  </si>
  <si>
    <t>122:58:40.40 W</t>
  </si>
  <si>
    <t>048:03:51.58 N</t>
  </si>
  <si>
    <t>122:58:40.24 W</t>
  </si>
  <si>
    <t>048:03:48.95 N</t>
  </si>
  <si>
    <t>122:58:40.17 W</t>
  </si>
  <si>
    <t>048:03:47.64 N</t>
  </si>
  <si>
    <t>048:03:44.63 N</t>
  </si>
  <si>
    <t>122:58:40.01 W</t>
  </si>
  <si>
    <t>048:03:42.46 N</t>
  </si>
  <si>
    <t>122:58:39.86 W</t>
  </si>
  <si>
    <t>048:03:41.61 N</t>
  </si>
  <si>
    <t>048:03:38.60 N</t>
  </si>
  <si>
    <t>122:58:39.70 W</t>
  </si>
  <si>
    <t>048:03:37.29 N</t>
  </si>
  <si>
    <t>048:03:34.27 N</t>
  </si>
  <si>
    <t>122:58:39.55 W</t>
  </si>
  <si>
    <t>048:03:31.65 N</t>
  </si>
  <si>
    <t>048:03:30.33 N</t>
  </si>
  <si>
    <t>048:03:27.32 N</t>
  </si>
  <si>
    <t>122:58:39.24 W</t>
  </si>
  <si>
    <t>048:03:26.01 N</t>
  </si>
  <si>
    <t>122:58:39.16 W</t>
  </si>
  <si>
    <t>048:03:24.31 N</t>
  </si>
  <si>
    <t>122:58:39.09 W</t>
  </si>
  <si>
    <t>048:03:21.76 N</t>
  </si>
  <si>
    <t>122:58:39.01 W</t>
  </si>
  <si>
    <t>048:03:18.67 N</t>
  </si>
  <si>
    <t>122:58:38.85 W</t>
  </si>
  <si>
    <t>048:03:14.81 N</t>
  </si>
  <si>
    <t>122:58:38.70 W</t>
  </si>
  <si>
    <t>048:03:13.11 N</t>
  </si>
  <si>
    <t>122:58:38.62 W</t>
  </si>
  <si>
    <t>048:03:07.93 N</t>
  </si>
  <si>
    <t>122:58:38.39 W</t>
  </si>
  <si>
    <t>048:03:06.16 N</t>
  </si>
  <si>
    <t>048:03:04.84 N</t>
  </si>
  <si>
    <t>122:58:38.31 W</t>
  </si>
  <si>
    <t>048:03:02.68 N</t>
  </si>
  <si>
    <t>122:58:38.24 W</t>
  </si>
  <si>
    <t>048:02:59.59 N</t>
  </si>
  <si>
    <t>122:58:38.16 W</t>
  </si>
  <si>
    <t>048:02:57.89 N</t>
  </si>
  <si>
    <t>122:58:38.08 W</t>
  </si>
  <si>
    <t>048:02:56.11 N</t>
  </si>
  <si>
    <t>122:58:38.00 W</t>
  </si>
  <si>
    <t>048:02:52.56 N</t>
  </si>
  <si>
    <t>048:02:50.40 N</t>
  </si>
  <si>
    <t>122:58:37.77 W</t>
  </si>
  <si>
    <t>048:02:48.24 N</t>
  </si>
  <si>
    <t>122:58:37.70 W</t>
  </si>
  <si>
    <t>048:02:45.99 N</t>
  </si>
  <si>
    <t>122:58:37.62 W</t>
  </si>
  <si>
    <t>048:02:44.76 N</t>
  </si>
  <si>
    <t>048:02:42.98 N</t>
  </si>
  <si>
    <t>122:58:37.46 W</t>
  </si>
  <si>
    <t>048:02:39.97 N</t>
  </si>
  <si>
    <t>122:58:37.31 W</t>
  </si>
  <si>
    <t>048:02:38.66 N</t>
  </si>
  <si>
    <t>122:58:37.23 W</t>
  </si>
  <si>
    <t>048:02:36.49 N</t>
  </si>
  <si>
    <t>122:58:37.00 W</t>
  </si>
  <si>
    <t>048:02:22.59 N</t>
  </si>
  <si>
    <t>122:57:26.09 W</t>
  </si>
  <si>
    <t>048:02:23.44 N</t>
  </si>
  <si>
    <t>122:57:22.61 W</t>
  </si>
  <si>
    <t>048:02:23.90 N</t>
  </si>
  <si>
    <t>122:57:20.29 W</t>
  </si>
  <si>
    <t>048:02:24.52 N</t>
  </si>
  <si>
    <t>122:57:16.82 W</t>
  </si>
  <si>
    <t>048:02:25.14 N</t>
  </si>
  <si>
    <t>122:57:10.33 W</t>
  </si>
  <si>
    <t>048:02:25.29 N</t>
  </si>
  <si>
    <t>122:57:07.39 W</t>
  </si>
  <si>
    <t>122:57:03.76 W</t>
  </si>
  <si>
    <t>048:02:25.22 N</t>
  </si>
  <si>
    <t>122:57:02.60 W</t>
  </si>
  <si>
    <t>122:56:58.35 W</t>
  </si>
  <si>
    <t>048:02:24.98 N</t>
  </si>
  <si>
    <t>122:56:56.50 W</t>
  </si>
  <si>
    <t>048:02:24.67 N</t>
  </si>
  <si>
    <t>122:56:52.25 W</t>
  </si>
  <si>
    <t>048:02:24.29 N</t>
  </si>
  <si>
    <t>122:56:49.16 W</t>
  </si>
  <si>
    <t>048:02:23.75 N</t>
  </si>
  <si>
    <t>122:56:45.45 W</t>
  </si>
  <si>
    <t>048:02:23.13 N</t>
  </si>
  <si>
    <t>122:56:42.44 W</t>
  </si>
  <si>
    <t>048:02:22.90 N</t>
  </si>
  <si>
    <t>122:56:41.21 W</t>
  </si>
  <si>
    <t>048:02:21.89 N</t>
  </si>
  <si>
    <t>122:56:37.58 W</t>
  </si>
  <si>
    <t>048:02:20.35 N</t>
  </si>
  <si>
    <t>122:56:33.48 W</t>
  </si>
  <si>
    <t>048:02:19.27 N</t>
  </si>
  <si>
    <t>122:56:31.32 W</t>
  </si>
  <si>
    <t>048:02:16.02 N</t>
  </si>
  <si>
    <t>122:56:26.30 W</t>
  </si>
  <si>
    <t>048:02:14.01 N</t>
  </si>
  <si>
    <t>122:56:24.37 W</t>
  </si>
  <si>
    <t>048:02:01.96 N</t>
  </si>
  <si>
    <t>122:56:18.19 W</t>
  </si>
  <si>
    <t>048:01:59.96 N</t>
  </si>
  <si>
    <t>122:56:17.49 W</t>
  </si>
  <si>
    <t>048:01:57.95 N</t>
  </si>
  <si>
    <t>122:56:16.87 W</t>
  </si>
  <si>
    <t>048:01:55.24 N</t>
  </si>
  <si>
    <t>122:56:16.10 W</t>
  </si>
  <si>
    <t>048:01:52.23 N</t>
  </si>
  <si>
    <t>122:56:15.48 W</t>
  </si>
  <si>
    <t>048:01:50.07 N</t>
  </si>
  <si>
    <t>122:56:15.33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</si>
</sst>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80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"08/10/2022 21:45:48.907"</f>
        <v>08/10/2022 21:45:48.907</v>
      </c>
      <c r="C2" t="str">
        <f>"FFD153C0"</f>
        <v>FFD153C0</v>
      </c>
      <c r="D2" t="s">
        <v>113</v>
      </c>
      <c r="E2">
        <v>6</v>
      </c>
      <c r="H2">
        <v>174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1</v>
      </c>
      <c r="O2">
        <v>0</v>
      </c>
      <c r="P2">
        <v>1</v>
      </c>
      <c r="Q2">
        <v>0</v>
      </c>
      <c r="S2" t="str">
        <f>"21:45:48.000"</f>
        <v>21:45:48.000</v>
      </c>
      <c r="T2" t="str">
        <f>"21:45:48.000"</f>
        <v>21:45:48.000</v>
      </c>
      <c r="U2" t="str">
        <f t="shared" ref="U2:U65" si="0">"A4558D"</f>
        <v>A4558D</v>
      </c>
      <c r="V2">
        <v>0</v>
      </c>
      <c r="W2">
        <v>0</v>
      </c>
      <c r="X2">
        <v>4</v>
      </c>
      <c r="Z2">
        <v>1</v>
      </c>
      <c r="AA2">
        <v>7</v>
      </c>
      <c r="AB2">
        <v>0</v>
      </c>
      <c r="AC2">
        <v>0</v>
      </c>
      <c r="AE2">
        <v>0</v>
      </c>
      <c r="AF2">
        <v>0</v>
      </c>
      <c r="AH2">
        <v>0</v>
      </c>
      <c r="AI2" t="s">
        <v>116</v>
      </c>
      <c r="AJ2">
        <v>48.506377000000001</v>
      </c>
      <c r="AK2" t="s">
        <v>117</v>
      </c>
      <c r="AL2">
        <v>-123.022521</v>
      </c>
      <c r="AM2">
        <v>25</v>
      </c>
      <c r="AN2">
        <v>600</v>
      </c>
      <c r="AO2" t="s">
        <v>118</v>
      </c>
      <c r="AP2">
        <v>8</v>
      </c>
      <c r="AQ2">
        <v>-112</v>
      </c>
      <c r="AR2">
        <v>1216</v>
      </c>
      <c r="AZ2">
        <v>1200</v>
      </c>
      <c r="BA2">
        <v>0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"21:45:48.681"</f>
        <v>21:45:48.681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 t="s">
        <v>119</v>
      </c>
      <c r="CQ2">
        <v>259</v>
      </c>
      <c r="CR2">
        <v>0</v>
      </c>
      <c r="CW2">
        <v>3020038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"08/10/2022 21:45:54.204"</f>
        <v>08/10/2022 21:45:54.204</v>
      </c>
      <c r="C3" t="str">
        <f t="shared" ref="C3:C66" si="1">"FFDFD3C0"</f>
        <v>FFDFD3C0</v>
      </c>
      <c r="D3" t="s">
        <v>113</v>
      </c>
      <c r="E3">
        <v>6</v>
      </c>
      <c r="H3">
        <v>174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>"21:45:53.000"</f>
        <v>21:45:53.000</v>
      </c>
      <c r="T3" t="str">
        <f>"21:45:53.000"</f>
        <v>21:45:53.000</v>
      </c>
      <c r="U3" t="str">
        <f t="shared" si="0"/>
        <v>A4558D</v>
      </c>
      <c r="V3">
        <v>0</v>
      </c>
      <c r="W3">
        <v>0</v>
      </c>
      <c r="X3">
        <v>4</v>
      </c>
      <c r="Z3">
        <v>1</v>
      </c>
      <c r="AA3">
        <v>7</v>
      </c>
      <c r="AB3">
        <v>3</v>
      </c>
      <c r="AC3">
        <v>0</v>
      </c>
      <c r="AD3">
        <v>8</v>
      </c>
      <c r="AE3">
        <v>0</v>
      </c>
      <c r="AF3">
        <v>0</v>
      </c>
      <c r="AG3">
        <v>2</v>
      </c>
      <c r="AH3">
        <v>0</v>
      </c>
      <c r="AI3" t="s">
        <v>120</v>
      </c>
      <c r="AJ3">
        <v>48.503802</v>
      </c>
      <c r="AK3" t="s">
        <v>121</v>
      </c>
      <c r="AL3">
        <v>-123.022263</v>
      </c>
      <c r="AM3">
        <v>25</v>
      </c>
      <c r="AN3">
        <v>700</v>
      </c>
      <c r="AO3" t="s">
        <v>118</v>
      </c>
      <c r="AP3">
        <v>9</v>
      </c>
      <c r="AQ3">
        <v>-110</v>
      </c>
      <c r="AR3">
        <v>1344</v>
      </c>
      <c r="AZ3">
        <v>1200</v>
      </c>
      <c r="BA3">
        <v>0</v>
      </c>
      <c r="BB3" t="str">
        <f t="shared" ref="BB3:BB66" si="2">"N379DH  "</f>
        <v xml:space="preserve">N379DH  </v>
      </c>
      <c r="BC3">
        <v>1</v>
      </c>
      <c r="BE3">
        <v>0</v>
      </c>
      <c r="BF3">
        <v>0</v>
      </c>
      <c r="BG3">
        <v>0</v>
      </c>
      <c r="BH3">
        <v>650</v>
      </c>
      <c r="BI3">
        <v>1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"21:45:53.963"</f>
        <v>21:45:53.963</v>
      </c>
      <c r="CJ3">
        <v>0</v>
      </c>
      <c r="CK3">
        <v>1</v>
      </c>
      <c r="CL3">
        <v>0</v>
      </c>
      <c r="CM3">
        <v>2</v>
      </c>
      <c r="CN3">
        <v>0</v>
      </c>
      <c r="CO3">
        <v>0</v>
      </c>
      <c r="CP3" t="s">
        <v>119</v>
      </c>
      <c r="CQ3">
        <v>259</v>
      </c>
      <c r="CR3">
        <v>0</v>
      </c>
      <c r="CW3">
        <v>3020525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1</v>
      </c>
    </row>
    <row r="4" spans="1:113" x14ac:dyDescent="0.3">
      <c r="A4" t="str">
        <f>"08/10/2022 21:45:54.750"</f>
        <v>08/10/2022 21:45:54.750</v>
      </c>
      <c r="C4" t="str">
        <f t="shared" si="1"/>
        <v>FFDFD3C0</v>
      </c>
      <c r="D4" t="s">
        <v>113</v>
      </c>
      <c r="E4">
        <v>6</v>
      </c>
      <c r="H4">
        <v>174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"21:45:54.000"</f>
        <v>21:45:54.000</v>
      </c>
      <c r="T4" t="str">
        <f>"21:45:54.000"</f>
        <v>21:45:54.000</v>
      </c>
      <c r="U4" t="str">
        <f t="shared" si="0"/>
        <v>A4558D</v>
      </c>
      <c r="V4">
        <v>0</v>
      </c>
      <c r="W4">
        <v>0</v>
      </c>
      <c r="X4">
        <v>4</v>
      </c>
      <c r="Z4">
        <v>1</v>
      </c>
      <c r="AA4">
        <v>7</v>
      </c>
      <c r="AB4">
        <v>3</v>
      </c>
      <c r="AC4">
        <v>0</v>
      </c>
      <c r="AD4">
        <v>8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48.503287</v>
      </c>
      <c r="AK4" t="s">
        <v>123</v>
      </c>
      <c r="AL4">
        <v>-123.022199</v>
      </c>
      <c r="AM4">
        <v>25</v>
      </c>
      <c r="AN4">
        <v>700</v>
      </c>
      <c r="AO4" t="s">
        <v>118</v>
      </c>
      <c r="AP4">
        <v>9</v>
      </c>
      <c r="AQ4">
        <v>-110</v>
      </c>
      <c r="AR4">
        <v>1344</v>
      </c>
      <c r="AZ4">
        <v>1200</v>
      </c>
      <c r="BA4">
        <v>0</v>
      </c>
      <c r="BB4" t="str">
        <f t="shared" si="2"/>
        <v xml:space="preserve">N379DH  </v>
      </c>
      <c r="BC4">
        <v>1</v>
      </c>
      <c r="BE4">
        <v>0</v>
      </c>
      <c r="BF4">
        <v>0</v>
      </c>
      <c r="BG4">
        <v>0</v>
      </c>
      <c r="BH4">
        <v>650</v>
      </c>
      <c r="BI4">
        <v>1</v>
      </c>
      <c r="BJ4">
        <v>0</v>
      </c>
      <c r="BK4">
        <v>0</v>
      </c>
      <c r="BL4">
        <v>0</v>
      </c>
      <c r="BO4">
        <v>0</v>
      </c>
      <c r="BP4">
        <v>0</v>
      </c>
      <c r="BW4" t="str">
        <f>"21:45:54.450"</f>
        <v>21:45:54.450</v>
      </c>
      <c r="CJ4">
        <v>0</v>
      </c>
      <c r="CK4">
        <v>1</v>
      </c>
      <c r="CL4">
        <v>0</v>
      </c>
      <c r="CM4">
        <v>2</v>
      </c>
      <c r="CN4">
        <v>0</v>
      </c>
      <c r="CO4">
        <v>0</v>
      </c>
      <c r="CP4" t="s">
        <v>119</v>
      </c>
      <c r="CQ4">
        <v>259</v>
      </c>
      <c r="CR4">
        <v>0</v>
      </c>
      <c r="CW4">
        <v>3020569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"08/10/2022 21:45:55.579"</f>
        <v>08/10/2022 21:45:55.579</v>
      </c>
      <c r="C5" t="str">
        <f t="shared" si="1"/>
        <v>FFDFD3C0</v>
      </c>
      <c r="D5" t="s">
        <v>113</v>
      </c>
      <c r="E5">
        <v>6</v>
      </c>
      <c r="H5">
        <v>174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"21:45:55.000"</f>
        <v>21:45:55.000</v>
      </c>
      <c r="T5" t="str">
        <f>"21:45:55.000"</f>
        <v>21:45:55.000</v>
      </c>
      <c r="U5" t="str">
        <f t="shared" si="0"/>
        <v>A4558D</v>
      </c>
      <c r="V5">
        <v>0</v>
      </c>
      <c r="W5">
        <v>0</v>
      </c>
      <c r="X5">
        <v>4</v>
      </c>
      <c r="Z5">
        <v>1</v>
      </c>
      <c r="AA5">
        <v>7</v>
      </c>
      <c r="AB5">
        <v>3</v>
      </c>
      <c r="AC5">
        <v>0</v>
      </c>
      <c r="AD5">
        <v>8</v>
      </c>
      <c r="AE5">
        <v>0</v>
      </c>
      <c r="AF5">
        <v>3</v>
      </c>
      <c r="AG5">
        <v>2</v>
      </c>
      <c r="AH5">
        <v>0</v>
      </c>
      <c r="AI5" t="s">
        <v>124</v>
      </c>
      <c r="AJ5">
        <v>48.502772</v>
      </c>
      <c r="AK5" t="s">
        <v>125</v>
      </c>
      <c r="AL5">
        <v>-123.02213399999999</v>
      </c>
      <c r="AM5">
        <v>25</v>
      </c>
      <c r="AN5">
        <v>800</v>
      </c>
      <c r="AO5" t="s">
        <v>118</v>
      </c>
      <c r="AP5">
        <v>10</v>
      </c>
      <c r="AQ5">
        <v>-110</v>
      </c>
      <c r="AR5">
        <v>1344</v>
      </c>
      <c r="AZ5">
        <v>1200</v>
      </c>
      <c r="BA5">
        <v>0</v>
      </c>
      <c r="BB5" t="str">
        <f t="shared" si="2"/>
        <v xml:space="preserve">N379DH  </v>
      </c>
      <c r="BC5">
        <v>1</v>
      </c>
      <c r="BE5">
        <v>0</v>
      </c>
      <c r="BF5">
        <v>0</v>
      </c>
      <c r="BG5">
        <v>0</v>
      </c>
      <c r="BH5">
        <v>700</v>
      </c>
      <c r="BI5">
        <v>1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>"21:45:55.330"</f>
        <v>21:45:55.330</v>
      </c>
      <c r="CJ5">
        <v>0</v>
      </c>
      <c r="CK5">
        <v>1</v>
      </c>
      <c r="CL5">
        <v>0</v>
      </c>
      <c r="CM5">
        <v>2</v>
      </c>
      <c r="CN5">
        <v>0</v>
      </c>
      <c r="CO5">
        <v>0</v>
      </c>
      <c r="CP5" t="s">
        <v>119</v>
      </c>
      <c r="CQ5">
        <v>259</v>
      </c>
      <c r="CR5">
        <v>0</v>
      </c>
      <c r="CW5">
        <v>3020649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"08/10/2022 21:45:56.844"</f>
        <v>08/10/2022 21:45:56.844</v>
      </c>
      <c r="C6" t="str">
        <f t="shared" si="1"/>
        <v>FFDFD3C0</v>
      </c>
      <c r="D6" t="s">
        <v>113</v>
      </c>
      <c r="E6">
        <v>6</v>
      </c>
      <c r="H6">
        <v>174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"21:45:56.000"</f>
        <v>21:45:56.000</v>
      </c>
      <c r="T6" t="str">
        <f>"21:45:56.000"</f>
        <v>21:45:56.000</v>
      </c>
      <c r="U6" t="str">
        <f t="shared" si="0"/>
        <v>A4558D</v>
      </c>
      <c r="V6">
        <v>0</v>
      </c>
      <c r="W6">
        <v>0</v>
      </c>
      <c r="X6">
        <v>4</v>
      </c>
      <c r="Z6">
        <v>1</v>
      </c>
      <c r="AA6">
        <v>7</v>
      </c>
      <c r="AB6">
        <v>3</v>
      </c>
      <c r="AC6">
        <v>0</v>
      </c>
      <c r="AD6">
        <v>8</v>
      </c>
      <c r="AE6">
        <v>0</v>
      </c>
      <c r="AF6">
        <v>3</v>
      </c>
      <c r="AG6">
        <v>2</v>
      </c>
      <c r="AH6">
        <v>0</v>
      </c>
      <c r="AI6" t="s">
        <v>126</v>
      </c>
      <c r="AJ6">
        <v>48.502277999999997</v>
      </c>
      <c r="AK6" t="s">
        <v>127</v>
      </c>
      <c r="AL6">
        <v>-123.02207</v>
      </c>
      <c r="AM6">
        <v>25</v>
      </c>
      <c r="AN6">
        <v>800</v>
      </c>
      <c r="AO6" t="s">
        <v>118</v>
      </c>
      <c r="AP6">
        <v>10</v>
      </c>
      <c r="AQ6">
        <v>-109</v>
      </c>
      <c r="AR6">
        <v>1344</v>
      </c>
      <c r="AZ6">
        <v>1200</v>
      </c>
      <c r="BA6">
        <v>0</v>
      </c>
      <c r="BB6" t="str">
        <f t="shared" si="2"/>
        <v xml:space="preserve">N379DH  </v>
      </c>
      <c r="BC6">
        <v>1</v>
      </c>
      <c r="BE6">
        <v>0</v>
      </c>
      <c r="BF6">
        <v>0</v>
      </c>
      <c r="BG6">
        <v>0</v>
      </c>
      <c r="BH6">
        <v>700</v>
      </c>
      <c r="BI6">
        <v>1</v>
      </c>
      <c r="BJ6">
        <v>0</v>
      </c>
      <c r="BK6">
        <v>0</v>
      </c>
      <c r="BL6">
        <v>0</v>
      </c>
      <c r="BO6">
        <v>0</v>
      </c>
      <c r="BP6">
        <v>0</v>
      </c>
      <c r="BW6" t="str">
        <f>"21:45:56.619"</f>
        <v>21:45:56.619</v>
      </c>
      <c r="CJ6">
        <v>0</v>
      </c>
      <c r="CK6">
        <v>1</v>
      </c>
      <c r="CL6">
        <v>0</v>
      </c>
      <c r="CM6">
        <v>2</v>
      </c>
      <c r="CN6">
        <v>0</v>
      </c>
      <c r="CO6">
        <v>0</v>
      </c>
      <c r="CP6" t="s">
        <v>119</v>
      </c>
      <c r="CQ6">
        <v>259</v>
      </c>
      <c r="CR6">
        <v>0</v>
      </c>
      <c r="CW6">
        <v>3020776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"08/10/2022 21:45:58.141"</f>
        <v>08/10/2022 21:45:58.141</v>
      </c>
      <c r="C7" t="str">
        <f t="shared" si="1"/>
        <v>FFDFD3C0</v>
      </c>
      <c r="D7" t="s">
        <v>113</v>
      </c>
      <c r="E7">
        <v>6</v>
      </c>
      <c r="H7">
        <v>174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"21:45:57.000"</f>
        <v>21:45:57.000</v>
      </c>
      <c r="T7" t="str">
        <f>"21:45:57.000"</f>
        <v>21:45:57.000</v>
      </c>
      <c r="U7" t="str">
        <f t="shared" si="0"/>
        <v>A4558D</v>
      </c>
      <c r="V7">
        <v>0</v>
      </c>
      <c r="W7">
        <v>0</v>
      </c>
      <c r="X7">
        <v>4</v>
      </c>
      <c r="Z7">
        <v>1</v>
      </c>
      <c r="AA7">
        <v>7</v>
      </c>
      <c r="AB7">
        <v>3</v>
      </c>
      <c r="AC7">
        <v>0</v>
      </c>
      <c r="AD7">
        <v>8</v>
      </c>
      <c r="AE7">
        <v>0</v>
      </c>
      <c r="AF7">
        <v>3</v>
      </c>
      <c r="AG7">
        <v>2</v>
      </c>
      <c r="AH7">
        <v>0</v>
      </c>
      <c r="AI7" t="s">
        <v>128</v>
      </c>
      <c r="AJ7">
        <v>48.501762999999997</v>
      </c>
      <c r="AK7" t="s">
        <v>129</v>
      </c>
      <c r="AL7">
        <v>-123.021984</v>
      </c>
      <c r="AM7">
        <v>25</v>
      </c>
      <c r="AN7">
        <v>800</v>
      </c>
      <c r="AO7" t="s">
        <v>118</v>
      </c>
      <c r="AP7">
        <v>11</v>
      </c>
      <c r="AQ7">
        <v>-109</v>
      </c>
      <c r="AR7">
        <v>1408</v>
      </c>
      <c r="AZ7">
        <v>1200</v>
      </c>
      <c r="BA7">
        <v>0</v>
      </c>
      <c r="BB7" t="str">
        <f t="shared" si="2"/>
        <v xml:space="preserve">N379DH  </v>
      </c>
      <c r="BC7">
        <v>1</v>
      </c>
      <c r="BE7">
        <v>0</v>
      </c>
      <c r="BF7">
        <v>0</v>
      </c>
      <c r="BG7">
        <v>0</v>
      </c>
      <c r="BH7">
        <v>700</v>
      </c>
      <c r="BI7">
        <v>1</v>
      </c>
      <c r="BJ7">
        <v>0</v>
      </c>
      <c r="BK7">
        <v>0</v>
      </c>
      <c r="BL7">
        <v>0</v>
      </c>
      <c r="BO7">
        <v>0</v>
      </c>
      <c r="BP7">
        <v>0</v>
      </c>
      <c r="BW7" t="str">
        <f>"21:45:57.887"</f>
        <v>21:45:57.887</v>
      </c>
      <c r="CJ7">
        <v>0</v>
      </c>
      <c r="CK7">
        <v>1</v>
      </c>
      <c r="CL7">
        <v>0</v>
      </c>
      <c r="CM7">
        <v>2</v>
      </c>
      <c r="CN7">
        <v>0</v>
      </c>
      <c r="CO7">
        <v>0</v>
      </c>
      <c r="CP7" t="s">
        <v>119</v>
      </c>
      <c r="CQ7">
        <v>259</v>
      </c>
      <c r="CR7">
        <v>0</v>
      </c>
      <c r="CW7">
        <v>3020885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</row>
    <row r="8" spans="1:113" x14ac:dyDescent="0.3">
      <c r="A8" t="str">
        <f>"08/10/2022 21:45:59.251"</f>
        <v>08/10/2022 21:45:59.251</v>
      </c>
      <c r="C8" t="str">
        <f t="shared" si="1"/>
        <v>FFDFD3C0</v>
      </c>
      <c r="D8" t="s">
        <v>130</v>
      </c>
      <c r="E8">
        <v>18</v>
      </c>
      <c r="F8">
        <v>1018</v>
      </c>
      <c r="G8" t="s">
        <v>114</v>
      </c>
      <c r="J8" t="s">
        <v>131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>"21:45:58.000"</f>
        <v>21:45:58.000</v>
      </c>
      <c r="T8" t="str">
        <f>"21:45:58.000"</f>
        <v>21:45:58.000</v>
      </c>
      <c r="U8" t="str">
        <f t="shared" si="0"/>
        <v>A4558D</v>
      </c>
      <c r="V8">
        <v>0</v>
      </c>
      <c r="W8">
        <v>0</v>
      </c>
      <c r="X8">
        <v>4</v>
      </c>
      <c r="Z8">
        <v>1</v>
      </c>
      <c r="AA8">
        <v>7</v>
      </c>
      <c r="AB8">
        <v>3</v>
      </c>
      <c r="AC8">
        <v>0</v>
      </c>
      <c r="AD8">
        <v>8</v>
      </c>
      <c r="AE8">
        <v>0</v>
      </c>
      <c r="AF8">
        <v>3</v>
      </c>
      <c r="AG8">
        <v>2</v>
      </c>
      <c r="AH8">
        <v>0</v>
      </c>
      <c r="AI8" t="s">
        <v>132</v>
      </c>
      <c r="AJ8">
        <v>48.501269999999998</v>
      </c>
      <c r="AK8" t="s">
        <v>133</v>
      </c>
      <c r="AL8">
        <v>-123.02191999999999</v>
      </c>
      <c r="AM8">
        <v>25</v>
      </c>
      <c r="AN8">
        <v>900</v>
      </c>
      <c r="AO8" t="s">
        <v>118</v>
      </c>
      <c r="AP8">
        <v>11</v>
      </c>
      <c r="AQ8">
        <v>-108</v>
      </c>
      <c r="AR8">
        <v>1408</v>
      </c>
      <c r="AZ8">
        <v>1200</v>
      </c>
      <c r="BA8">
        <v>1</v>
      </c>
      <c r="BB8" t="str">
        <f t="shared" si="2"/>
        <v xml:space="preserve">N379DH  </v>
      </c>
      <c r="BC8">
        <v>1</v>
      </c>
      <c r="BE8">
        <v>0</v>
      </c>
      <c r="BF8">
        <v>0</v>
      </c>
      <c r="BG8">
        <v>0</v>
      </c>
      <c r="BH8">
        <v>775</v>
      </c>
      <c r="BI8">
        <v>1</v>
      </c>
      <c r="BJ8">
        <v>0</v>
      </c>
      <c r="BK8">
        <v>0</v>
      </c>
      <c r="BL8">
        <v>0</v>
      </c>
      <c r="BO8">
        <v>0</v>
      </c>
      <c r="BP8">
        <v>0</v>
      </c>
      <c r="BW8" t="str">
        <f>"21:45:58.977"</f>
        <v>21:45:58.977</v>
      </c>
      <c r="CJ8">
        <v>0</v>
      </c>
      <c r="CK8">
        <v>1</v>
      </c>
      <c r="CL8">
        <v>0</v>
      </c>
      <c r="CM8">
        <v>2</v>
      </c>
      <c r="CN8">
        <v>0</v>
      </c>
      <c r="CO8">
        <v>0</v>
      </c>
      <c r="CP8" t="s">
        <v>119</v>
      </c>
      <c r="CQ8">
        <v>259</v>
      </c>
      <c r="CR8">
        <v>0</v>
      </c>
      <c r="CW8">
        <v>3020983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"08/10/2022 21:45:59.251"</f>
        <v>08/10/2022 21:45:59.251</v>
      </c>
      <c r="C9" t="str">
        <f t="shared" si="1"/>
        <v>FFDFD3C0</v>
      </c>
      <c r="D9" t="s">
        <v>113</v>
      </c>
      <c r="E9">
        <v>6</v>
      </c>
      <c r="H9">
        <v>174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>"21:45:58.000"</f>
        <v>21:45:58.000</v>
      </c>
      <c r="T9" t="str">
        <f>"21:45:58.000"</f>
        <v>21:45:58.000</v>
      </c>
      <c r="U9" t="str">
        <f t="shared" si="0"/>
        <v>A4558D</v>
      </c>
      <c r="V9">
        <v>0</v>
      </c>
      <c r="W9">
        <v>0</v>
      </c>
      <c r="X9">
        <v>4</v>
      </c>
      <c r="Z9">
        <v>1</v>
      </c>
      <c r="AA9">
        <v>7</v>
      </c>
      <c r="AB9">
        <v>3</v>
      </c>
      <c r="AC9">
        <v>0</v>
      </c>
      <c r="AD9">
        <v>8</v>
      </c>
      <c r="AE9">
        <v>0</v>
      </c>
      <c r="AF9">
        <v>3</v>
      </c>
      <c r="AG9">
        <v>2</v>
      </c>
      <c r="AH9">
        <v>0</v>
      </c>
      <c r="AI9" t="s">
        <v>132</v>
      </c>
      <c r="AJ9">
        <v>48.501269999999998</v>
      </c>
      <c r="AK9" t="s">
        <v>133</v>
      </c>
      <c r="AL9">
        <v>-123.02191999999999</v>
      </c>
      <c r="AM9">
        <v>25</v>
      </c>
      <c r="AN9">
        <v>900</v>
      </c>
      <c r="AO9" t="s">
        <v>118</v>
      </c>
      <c r="AP9">
        <v>11</v>
      </c>
      <c r="AQ9">
        <v>-108</v>
      </c>
      <c r="AR9">
        <v>1408</v>
      </c>
      <c r="AZ9">
        <v>1200</v>
      </c>
      <c r="BA9">
        <v>1</v>
      </c>
      <c r="BB9" t="str">
        <f t="shared" si="2"/>
        <v xml:space="preserve">N379DH  </v>
      </c>
      <c r="BC9">
        <v>1</v>
      </c>
      <c r="BE9">
        <v>0</v>
      </c>
      <c r="BF9">
        <v>0</v>
      </c>
      <c r="BG9">
        <v>0</v>
      </c>
      <c r="BH9">
        <v>775</v>
      </c>
      <c r="BI9">
        <v>1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>"21:45:58.977"</f>
        <v>21:45:58.977</v>
      </c>
      <c r="CJ9">
        <v>0</v>
      </c>
      <c r="CK9">
        <v>1</v>
      </c>
      <c r="CL9">
        <v>0</v>
      </c>
      <c r="CM9">
        <v>2</v>
      </c>
      <c r="CN9">
        <v>0</v>
      </c>
      <c r="CO9">
        <v>0</v>
      </c>
      <c r="CP9" t="s">
        <v>119</v>
      </c>
      <c r="CQ9">
        <v>259</v>
      </c>
      <c r="CR9">
        <v>0</v>
      </c>
      <c r="CW9">
        <v>3020983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"08/10/2022 21:46:00.141"</f>
        <v>08/10/2022 21:46:00.141</v>
      </c>
      <c r="C10" t="str">
        <f t="shared" si="1"/>
        <v>FFDFD3C0</v>
      </c>
      <c r="D10" t="s">
        <v>130</v>
      </c>
      <c r="E10">
        <v>18</v>
      </c>
      <c r="F10">
        <v>1018</v>
      </c>
      <c r="G10" t="s">
        <v>114</v>
      </c>
      <c r="J10" t="s">
        <v>131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>"21:45:59.000"</f>
        <v>21:45:59.000</v>
      </c>
      <c r="T10" t="str">
        <f>"21:45:59.000"</f>
        <v>21:45:59.000</v>
      </c>
      <c r="U10" t="str">
        <f t="shared" si="0"/>
        <v>A4558D</v>
      </c>
      <c r="V10">
        <v>0</v>
      </c>
      <c r="W10">
        <v>0</v>
      </c>
      <c r="X10">
        <v>4</v>
      </c>
      <c r="Z10">
        <v>1</v>
      </c>
      <c r="AA10">
        <v>7</v>
      </c>
      <c r="AB10">
        <v>3</v>
      </c>
      <c r="AC10">
        <v>0</v>
      </c>
      <c r="AD10">
        <v>8</v>
      </c>
      <c r="AE10">
        <v>0</v>
      </c>
      <c r="AF10">
        <v>3</v>
      </c>
      <c r="AG10">
        <v>2</v>
      </c>
      <c r="AH10">
        <v>0</v>
      </c>
      <c r="AI10" t="s">
        <v>134</v>
      </c>
      <c r="AJ10">
        <v>48.500754999999998</v>
      </c>
      <c r="AK10" t="s">
        <v>135</v>
      </c>
      <c r="AL10">
        <v>-123.021834</v>
      </c>
      <c r="AM10">
        <v>25</v>
      </c>
      <c r="AN10">
        <v>900</v>
      </c>
      <c r="AO10" t="s">
        <v>118</v>
      </c>
      <c r="AP10">
        <v>10</v>
      </c>
      <c r="AQ10">
        <v>-108</v>
      </c>
      <c r="AR10">
        <v>1344</v>
      </c>
      <c r="AZ10">
        <v>1200</v>
      </c>
      <c r="BA10">
        <v>1</v>
      </c>
      <c r="BB10" t="str">
        <f t="shared" si="2"/>
        <v xml:space="preserve">N379DH  </v>
      </c>
      <c r="BC10">
        <v>1</v>
      </c>
      <c r="BE10">
        <v>0</v>
      </c>
      <c r="BF10">
        <v>0</v>
      </c>
      <c r="BG10">
        <v>0</v>
      </c>
      <c r="BH10">
        <v>775</v>
      </c>
      <c r="BI10">
        <v>1</v>
      </c>
      <c r="BJ10">
        <v>0</v>
      </c>
      <c r="BK10">
        <v>0</v>
      </c>
      <c r="BL10">
        <v>0</v>
      </c>
      <c r="BO10">
        <v>0</v>
      </c>
      <c r="BP10">
        <v>0</v>
      </c>
      <c r="BW10" t="str">
        <f>"21:45:59.834"</f>
        <v>21:45:59.834</v>
      </c>
      <c r="CJ10">
        <v>0</v>
      </c>
      <c r="CK10">
        <v>1</v>
      </c>
      <c r="CL10">
        <v>0</v>
      </c>
      <c r="CM10">
        <v>2</v>
      </c>
      <c r="CN10">
        <v>0</v>
      </c>
      <c r="CO10">
        <v>1</v>
      </c>
      <c r="CP10" t="s">
        <v>119</v>
      </c>
      <c r="CQ10">
        <v>259</v>
      </c>
      <c r="CR10">
        <v>0</v>
      </c>
      <c r="CW10">
        <v>3021062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"08/10/2022 21:46:00.141"</f>
        <v>08/10/2022 21:46:00.141</v>
      </c>
      <c r="C11" t="str">
        <f t="shared" si="1"/>
        <v>FFDFD3C0</v>
      </c>
      <c r="D11" t="s">
        <v>113</v>
      </c>
      <c r="E11">
        <v>6</v>
      </c>
      <c r="H11">
        <v>174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>"21:45:59.000"</f>
        <v>21:45:59.000</v>
      </c>
      <c r="T11" t="str">
        <f>"21:45:59.000"</f>
        <v>21:45:59.000</v>
      </c>
      <c r="U11" t="str">
        <f t="shared" si="0"/>
        <v>A4558D</v>
      </c>
      <c r="V11">
        <v>0</v>
      </c>
      <c r="W11">
        <v>0</v>
      </c>
      <c r="X11">
        <v>4</v>
      </c>
      <c r="Z11">
        <v>1</v>
      </c>
      <c r="AA11">
        <v>7</v>
      </c>
      <c r="AB11">
        <v>3</v>
      </c>
      <c r="AC11">
        <v>0</v>
      </c>
      <c r="AD11">
        <v>8</v>
      </c>
      <c r="AE11">
        <v>0</v>
      </c>
      <c r="AF11">
        <v>3</v>
      </c>
      <c r="AG11">
        <v>2</v>
      </c>
      <c r="AH11">
        <v>0</v>
      </c>
      <c r="AI11" t="s">
        <v>134</v>
      </c>
      <c r="AJ11">
        <v>48.500754999999998</v>
      </c>
      <c r="AK11" t="s">
        <v>135</v>
      </c>
      <c r="AL11">
        <v>-123.021834</v>
      </c>
      <c r="AM11">
        <v>25</v>
      </c>
      <c r="AN11">
        <v>900</v>
      </c>
      <c r="AO11" t="s">
        <v>118</v>
      </c>
      <c r="AP11">
        <v>10</v>
      </c>
      <c r="AQ11">
        <v>-108</v>
      </c>
      <c r="AR11">
        <v>1344</v>
      </c>
      <c r="AZ11">
        <v>1200</v>
      </c>
      <c r="BA11">
        <v>1</v>
      </c>
      <c r="BB11" t="str">
        <f t="shared" si="2"/>
        <v xml:space="preserve">N379DH  </v>
      </c>
      <c r="BC11">
        <v>1</v>
      </c>
      <c r="BE11">
        <v>0</v>
      </c>
      <c r="BF11">
        <v>0</v>
      </c>
      <c r="BG11">
        <v>0</v>
      </c>
      <c r="BH11">
        <v>775</v>
      </c>
      <c r="BI11">
        <v>1</v>
      </c>
      <c r="BJ11">
        <v>0</v>
      </c>
      <c r="BK11">
        <v>0</v>
      </c>
      <c r="BL11">
        <v>0</v>
      </c>
      <c r="BO11">
        <v>0</v>
      </c>
      <c r="BP11">
        <v>0</v>
      </c>
      <c r="BW11" t="str">
        <f>"21:45:59.834"</f>
        <v>21:45:59.834</v>
      </c>
      <c r="CJ11">
        <v>0</v>
      </c>
      <c r="CK11">
        <v>1</v>
      </c>
      <c r="CL11">
        <v>0</v>
      </c>
      <c r="CM11">
        <v>2</v>
      </c>
      <c r="CN11">
        <v>0</v>
      </c>
      <c r="CO11">
        <v>1</v>
      </c>
      <c r="CP11" t="s">
        <v>119</v>
      </c>
      <c r="CQ11">
        <v>259</v>
      </c>
      <c r="CR11">
        <v>0</v>
      </c>
      <c r="CW11">
        <v>3021062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"08/10/2022 21:46:01.014"</f>
        <v>08/10/2022 21:46:01.014</v>
      </c>
      <c r="C12" t="str">
        <f t="shared" si="1"/>
        <v>FFDFD3C0</v>
      </c>
      <c r="D12" t="s">
        <v>130</v>
      </c>
      <c r="E12">
        <v>18</v>
      </c>
      <c r="F12">
        <v>1018</v>
      </c>
      <c r="G12" t="s">
        <v>114</v>
      </c>
      <c r="J12" t="s">
        <v>131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>"21:46:00.000"</f>
        <v>21:46:00.000</v>
      </c>
      <c r="T12" t="str">
        <f>"21:46:00.000"</f>
        <v>21:46:00.000</v>
      </c>
      <c r="U12" t="str">
        <f t="shared" si="0"/>
        <v>A4558D</v>
      </c>
      <c r="V12">
        <v>0</v>
      </c>
      <c r="W12">
        <v>0</v>
      </c>
      <c r="X12">
        <v>4</v>
      </c>
      <c r="Z12">
        <v>1</v>
      </c>
      <c r="AA12">
        <v>7</v>
      </c>
      <c r="AB12">
        <v>3</v>
      </c>
      <c r="AC12">
        <v>0</v>
      </c>
      <c r="AD12">
        <v>8</v>
      </c>
      <c r="AE12">
        <v>0</v>
      </c>
      <c r="AF12">
        <v>3</v>
      </c>
      <c r="AG12">
        <v>2</v>
      </c>
      <c r="AH12">
        <v>0</v>
      </c>
      <c r="AI12" t="s">
        <v>136</v>
      </c>
      <c r="AJ12">
        <v>48.500261000000002</v>
      </c>
      <c r="AK12" t="s">
        <v>137</v>
      </c>
      <c r="AL12">
        <v>-123.02177</v>
      </c>
      <c r="AM12">
        <v>25</v>
      </c>
      <c r="AN12">
        <v>900</v>
      </c>
      <c r="AO12" t="s">
        <v>118</v>
      </c>
      <c r="AP12">
        <v>10</v>
      </c>
      <c r="AQ12">
        <v>-108</v>
      </c>
      <c r="AR12">
        <v>1344</v>
      </c>
      <c r="AZ12">
        <v>1200</v>
      </c>
      <c r="BA12">
        <v>1</v>
      </c>
      <c r="BB12" t="str">
        <f t="shared" si="2"/>
        <v xml:space="preserve">N379DH  </v>
      </c>
      <c r="BC12">
        <v>1</v>
      </c>
      <c r="BE12">
        <v>0</v>
      </c>
      <c r="BF12">
        <v>0</v>
      </c>
      <c r="BG12">
        <v>0</v>
      </c>
      <c r="BH12">
        <v>800</v>
      </c>
      <c r="BI12">
        <v>1</v>
      </c>
      <c r="BJ12">
        <v>0</v>
      </c>
      <c r="BK12">
        <v>0</v>
      </c>
      <c r="BL12">
        <v>0</v>
      </c>
      <c r="BO12">
        <v>0</v>
      </c>
      <c r="BP12">
        <v>0</v>
      </c>
      <c r="BW12" t="str">
        <f>"21:46:00.726"</f>
        <v>21:46:00.726</v>
      </c>
      <c r="CJ12">
        <v>0</v>
      </c>
      <c r="CK12">
        <v>1</v>
      </c>
      <c r="CL12">
        <v>0</v>
      </c>
      <c r="CM12">
        <v>2</v>
      </c>
      <c r="CN12">
        <v>0</v>
      </c>
      <c r="CO12">
        <v>0</v>
      </c>
      <c r="CP12" t="s">
        <v>119</v>
      </c>
      <c r="CQ12">
        <v>259</v>
      </c>
      <c r="CR12">
        <v>0</v>
      </c>
      <c r="CW12">
        <v>3021152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"08/10/2022 21:46:01.014"</f>
        <v>08/10/2022 21:46:01.014</v>
      </c>
      <c r="C13" t="str">
        <f t="shared" si="1"/>
        <v>FFDFD3C0</v>
      </c>
      <c r="D13" t="s">
        <v>113</v>
      </c>
      <c r="E13">
        <v>6</v>
      </c>
      <c r="H13">
        <v>174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>"21:46:00.000"</f>
        <v>21:46:00.000</v>
      </c>
      <c r="T13" t="str">
        <f>"21:46:00.000"</f>
        <v>21:46:00.000</v>
      </c>
      <c r="U13" t="str">
        <f t="shared" si="0"/>
        <v>A4558D</v>
      </c>
      <c r="V13">
        <v>0</v>
      </c>
      <c r="W13">
        <v>0</v>
      </c>
      <c r="X13">
        <v>4</v>
      </c>
      <c r="Z13">
        <v>1</v>
      </c>
      <c r="AA13">
        <v>7</v>
      </c>
      <c r="AB13">
        <v>3</v>
      </c>
      <c r="AC13">
        <v>0</v>
      </c>
      <c r="AD13">
        <v>8</v>
      </c>
      <c r="AE13">
        <v>0</v>
      </c>
      <c r="AF13">
        <v>3</v>
      </c>
      <c r="AG13">
        <v>2</v>
      </c>
      <c r="AH13">
        <v>0</v>
      </c>
      <c r="AI13" t="s">
        <v>136</v>
      </c>
      <c r="AJ13">
        <v>48.500261000000002</v>
      </c>
      <c r="AK13" t="s">
        <v>137</v>
      </c>
      <c r="AL13">
        <v>-123.02177</v>
      </c>
      <c r="AM13">
        <v>25</v>
      </c>
      <c r="AN13">
        <v>900</v>
      </c>
      <c r="AO13" t="s">
        <v>118</v>
      </c>
      <c r="AP13">
        <v>10</v>
      </c>
      <c r="AQ13">
        <v>-108</v>
      </c>
      <c r="AR13">
        <v>1344</v>
      </c>
      <c r="AZ13">
        <v>1200</v>
      </c>
      <c r="BA13">
        <v>1</v>
      </c>
      <c r="BB13" t="str">
        <f t="shared" si="2"/>
        <v xml:space="preserve">N379DH  </v>
      </c>
      <c r="BC13">
        <v>1</v>
      </c>
      <c r="BE13">
        <v>0</v>
      </c>
      <c r="BF13">
        <v>0</v>
      </c>
      <c r="BG13">
        <v>0</v>
      </c>
      <c r="BH13">
        <v>800</v>
      </c>
      <c r="BI13">
        <v>1</v>
      </c>
      <c r="BJ13">
        <v>0</v>
      </c>
      <c r="BK13">
        <v>0</v>
      </c>
      <c r="BL13">
        <v>0</v>
      </c>
      <c r="BO13">
        <v>0</v>
      </c>
      <c r="BP13">
        <v>0</v>
      </c>
      <c r="BW13" t="str">
        <f>"21:46:00.726"</f>
        <v>21:46:00.726</v>
      </c>
      <c r="CJ13">
        <v>0</v>
      </c>
      <c r="CK13">
        <v>1</v>
      </c>
      <c r="CL13">
        <v>0</v>
      </c>
      <c r="CM13">
        <v>2</v>
      </c>
      <c r="CN13">
        <v>0</v>
      </c>
      <c r="CO13">
        <v>0</v>
      </c>
      <c r="CP13" t="s">
        <v>119</v>
      </c>
      <c r="CQ13">
        <v>259</v>
      </c>
      <c r="CR13">
        <v>0</v>
      </c>
      <c r="CW13">
        <v>3021152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"08/10/2022 21:46:02.413"</f>
        <v>08/10/2022 21:46:02.413</v>
      </c>
      <c r="C14" t="str">
        <f t="shared" si="1"/>
        <v>FFDFD3C0</v>
      </c>
      <c r="D14" t="s">
        <v>113</v>
      </c>
      <c r="E14">
        <v>6</v>
      </c>
      <c r="H14">
        <v>174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>"21:46:01.000"</f>
        <v>21:46:01.000</v>
      </c>
      <c r="T14" t="str">
        <f>"21:46:01.000"</f>
        <v>21:46:01.000</v>
      </c>
      <c r="U14" t="str">
        <f t="shared" si="0"/>
        <v>A4558D</v>
      </c>
      <c r="V14">
        <v>0</v>
      </c>
      <c r="W14">
        <v>0</v>
      </c>
      <c r="X14">
        <v>4</v>
      </c>
      <c r="Z14">
        <v>1</v>
      </c>
      <c r="AA14">
        <v>8</v>
      </c>
      <c r="AB14">
        <v>3</v>
      </c>
      <c r="AC14">
        <v>0</v>
      </c>
      <c r="AD14">
        <v>8</v>
      </c>
      <c r="AE14">
        <v>0</v>
      </c>
      <c r="AF14">
        <v>3</v>
      </c>
      <c r="AG14">
        <v>2</v>
      </c>
      <c r="AH14">
        <v>0</v>
      </c>
      <c r="AI14" t="s">
        <v>138</v>
      </c>
      <c r="AJ14">
        <v>48.499768000000003</v>
      </c>
      <c r="AK14" t="s">
        <v>139</v>
      </c>
      <c r="AL14">
        <v>-123.021705</v>
      </c>
      <c r="AM14">
        <v>25</v>
      </c>
      <c r="AN14">
        <v>900</v>
      </c>
      <c r="AO14" t="s">
        <v>118</v>
      </c>
      <c r="AP14">
        <v>9</v>
      </c>
      <c r="AQ14">
        <v>-108</v>
      </c>
      <c r="AR14">
        <v>1280</v>
      </c>
      <c r="AZ14">
        <v>1200</v>
      </c>
      <c r="BA14">
        <v>1</v>
      </c>
      <c r="BB14" t="str">
        <f t="shared" si="2"/>
        <v xml:space="preserve">N379DH  </v>
      </c>
      <c r="BC14">
        <v>1</v>
      </c>
      <c r="BE14">
        <v>0</v>
      </c>
      <c r="BF14">
        <v>0</v>
      </c>
      <c r="BG14">
        <v>0</v>
      </c>
      <c r="BH14">
        <v>825</v>
      </c>
      <c r="BI14">
        <v>1</v>
      </c>
      <c r="BJ14">
        <v>0</v>
      </c>
      <c r="BK14">
        <v>0</v>
      </c>
      <c r="BL14">
        <v>0</v>
      </c>
      <c r="BO14">
        <v>0</v>
      </c>
      <c r="BP14">
        <v>0</v>
      </c>
      <c r="BW14" t="str">
        <f>"21:46:01.971"</f>
        <v>21:46:01.971</v>
      </c>
      <c r="CJ14">
        <v>0</v>
      </c>
      <c r="CK14">
        <v>1</v>
      </c>
      <c r="CL14">
        <v>0</v>
      </c>
      <c r="CM14">
        <v>2</v>
      </c>
      <c r="CN14">
        <v>0</v>
      </c>
      <c r="CO14">
        <v>0</v>
      </c>
      <c r="CP14" t="s">
        <v>119</v>
      </c>
      <c r="CQ14">
        <v>259</v>
      </c>
      <c r="CR14">
        <v>0</v>
      </c>
      <c r="CW14">
        <v>3021258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"08/10/2022 21:46:02.429"</f>
        <v>08/10/2022 21:46:02.429</v>
      </c>
      <c r="C15" t="str">
        <f t="shared" si="1"/>
        <v>FFDFD3C0</v>
      </c>
      <c r="D15" t="s">
        <v>130</v>
      </c>
      <c r="E15">
        <v>18</v>
      </c>
      <c r="F15">
        <v>1018</v>
      </c>
      <c r="G15" t="s">
        <v>114</v>
      </c>
      <c r="J15" t="s">
        <v>131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>"21:46:01.000"</f>
        <v>21:46:01.000</v>
      </c>
      <c r="T15" t="str">
        <f>"21:46:01.000"</f>
        <v>21:46:01.000</v>
      </c>
      <c r="U15" t="str">
        <f t="shared" si="0"/>
        <v>A4558D</v>
      </c>
      <c r="V15">
        <v>0</v>
      </c>
      <c r="W15">
        <v>0</v>
      </c>
      <c r="X15">
        <v>4</v>
      </c>
      <c r="Z15">
        <v>1</v>
      </c>
      <c r="AA15">
        <v>8</v>
      </c>
      <c r="AB15">
        <v>3</v>
      </c>
      <c r="AC15">
        <v>0</v>
      </c>
      <c r="AD15">
        <v>8</v>
      </c>
      <c r="AE15">
        <v>0</v>
      </c>
      <c r="AF15">
        <v>3</v>
      </c>
      <c r="AG15">
        <v>2</v>
      </c>
      <c r="AH15">
        <v>0</v>
      </c>
      <c r="AI15" t="s">
        <v>138</v>
      </c>
      <c r="AJ15">
        <v>48.499768000000003</v>
      </c>
      <c r="AK15" t="s">
        <v>139</v>
      </c>
      <c r="AL15">
        <v>-123.021705</v>
      </c>
      <c r="AM15">
        <v>25</v>
      </c>
      <c r="AN15">
        <v>900</v>
      </c>
      <c r="AO15" t="s">
        <v>118</v>
      </c>
      <c r="AP15">
        <v>9</v>
      </c>
      <c r="AQ15">
        <v>-108</v>
      </c>
      <c r="AR15">
        <v>1280</v>
      </c>
      <c r="AZ15">
        <v>1200</v>
      </c>
      <c r="BA15">
        <v>1</v>
      </c>
      <c r="BB15" t="str">
        <f t="shared" si="2"/>
        <v xml:space="preserve">N379DH  </v>
      </c>
      <c r="BC15">
        <v>1</v>
      </c>
      <c r="BE15">
        <v>0</v>
      </c>
      <c r="BF15">
        <v>0</v>
      </c>
      <c r="BG15">
        <v>0</v>
      </c>
      <c r="BH15">
        <v>825</v>
      </c>
      <c r="BI15">
        <v>1</v>
      </c>
      <c r="BJ15">
        <v>0</v>
      </c>
      <c r="BK15">
        <v>0</v>
      </c>
      <c r="BL15">
        <v>0</v>
      </c>
      <c r="BO15">
        <v>0</v>
      </c>
      <c r="BP15">
        <v>0</v>
      </c>
      <c r="BW15" t="str">
        <f>"21:46:01.971"</f>
        <v>21:46:01.971</v>
      </c>
      <c r="CJ15">
        <v>0</v>
      </c>
      <c r="CK15">
        <v>1</v>
      </c>
      <c r="CL15">
        <v>0</v>
      </c>
      <c r="CM15">
        <v>2</v>
      </c>
      <c r="CN15">
        <v>0</v>
      </c>
      <c r="CO15">
        <v>0</v>
      </c>
      <c r="CP15" t="s">
        <v>119</v>
      </c>
      <c r="CQ15">
        <v>259</v>
      </c>
      <c r="CR15">
        <v>0</v>
      </c>
      <c r="CW15">
        <v>3021258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"08/10/2022 21:46:02.976"</f>
        <v>08/10/2022 21:46:02.976</v>
      </c>
      <c r="C16" t="str">
        <f t="shared" si="1"/>
        <v>FFDFD3C0</v>
      </c>
      <c r="D16" t="s">
        <v>130</v>
      </c>
      <c r="E16">
        <v>18</v>
      </c>
      <c r="F16">
        <v>1018</v>
      </c>
      <c r="G16" t="s">
        <v>114</v>
      </c>
      <c r="J16" t="s">
        <v>131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>"21:46:02.000"</f>
        <v>21:46:02.000</v>
      </c>
      <c r="T16" t="str">
        <f>"21:46:02.000"</f>
        <v>21:46:02.000</v>
      </c>
      <c r="U16" t="str">
        <f t="shared" si="0"/>
        <v>A4558D</v>
      </c>
      <c r="V16">
        <v>0</v>
      </c>
      <c r="W16">
        <v>0</v>
      </c>
      <c r="X16">
        <v>4</v>
      </c>
      <c r="Z16">
        <v>1</v>
      </c>
      <c r="AA16">
        <v>8</v>
      </c>
      <c r="AB16">
        <v>3</v>
      </c>
      <c r="AC16">
        <v>0</v>
      </c>
      <c r="AD16">
        <v>8</v>
      </c>
      <c r="AE16">
        <v>0</v>
      </c>
      <c r="AF16">
        <v>3</v>
      </c>
      <c r="AG16">
        <v>2</v>
      </c>
      <c r="AH16">
        <v>0</v>
      </c>
      <c r="AI16" t="s">
        <v>140</v>
      </c>
      <c r="AJ16">
        <v>48.499274</v>
      </c>
      <c r="AK16" t="s">
        <v>141</v>
      </c>
      <c r="AL16">
        <v>-123.021641</v>
      </c>
      <c r="AM16">
        <v>25</v>
      </c>
      <c r="AN16">
        <v>900</v>
      </c>
      <c r="AO16" t="s">
        <v>118</v>
      </c>
      <c r="AP16">
        <v>9</v>
      </c>
      <c r="AQ16">
        <v>-108</v>
      </c>
      <c r="AR16">
        <v>1280</v>
      </c>
      <c r="AZ16">
        <v>1200</v>
      </c>
      <c r="BA16">
        <v>1</v>
      </c>
      <c r="BB16" t="str">
        <f t="shared" si="2"/>
        <v xml:space="preserve">N379DH  </v>
      </c>
      <c r="BC16">
        <v>1</v>
      </c>
      <c r="BE16">
        <v>0</v>
      </c>
      <c r="BF16">
        <v>0</v>
      </c>
      <c r="BG16">
        <v>0</v>
      </c>
      <c r="BH16">
        <v>825</v>
      </c>
      <c r="BI16">
        <v>1</v>
      </c>
      <c r="BJ16">
        <v>0</v>
      </c>
      <c r="BK16">
        <v>0</v>
      </c>
      <c r="BL16">
        <v>0</v>
      </c>
      <c r="BO16">
        <v>0</v>
      </c>
      <c r="BP16">
        <v>0</v>
      </c>
      <c r="BW16" t="str">
        <f>"21:46:02.664"</f>
        <v>21:46:02.664</v>
      </c>
      <c r="CJ16">
        <v>0</v>
      </c>
      <c r="CK16">
        <v>1</v>
      </c>
      <c r="CL16">
        <v>0</v>
      </c>
      <c r="CM16">
        <v>2</v>
      </c>
      <c r="CN16">
        <v>0</v>
      </c>
      <c r="CO16">
        <v>1</v>
      </c>
      <c r="CP16" t="s">
        <v>119</v>
      </c>
      <c r="CQ16">
        <v>259</v>
      </c>
      <c r="CR16">
        <v>0</v>
      </c>
      <c r="CW16">
        <v>3021311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"08/10/2022 21:46:02.976"</f>
        <v>08/10/2022 21:46:02.976</v>
      </c>
      <c r="C17" t="str">
        <f t="shared" si="1"/>
        <v>FFDFD3C0</v>
      </c>
      <c r="D17" t="s">
        <v>113</v>
      </c>
      <c r="E17">
        <v>6</v>
      </c>
      <c r="H17">
        <v>174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>"21:46:02.000"</f>
        <v>21:46:02.000</v>
      </c>
      <c r="T17" t="str">
        <f>"21:46:02.000"</f>
        <v>21:46:02.000</v>
      </c>
      <c r="U17" t="str">
        <f t="shared" si="0"/>
        <v>A4558D</v>
      </c>
      <c r="V17">
        <v>0</v>
      </c>
      <c r="W17">
        <v>0</v>
      </c>
      <c r="X17">
        <v>4</v>
      </c>
      <c r="Z17">
        <v>1</v>
      </c>
      <c r="AA17">
        <v>8</v>
      </c>
      <c r="AB17">
        <v>3</v>
      </c>
      <c r="AC17">
        <v>0</v>
      </c>
      <c r="AD17">
        <v>8</v>
      </c>
      <c r="AE17">
        <v>0</v>
      </c>
      <c r="AF17">
        <v>3</v>
      </c>
      <c r="AG17">
        <v>2</v>
      </c>
      <c r="AH17">
        <v>0</v>
      </c>
      <c r="AI17" t="s">
        <v>140</v>
      </c>
      <c r="AJ17">
        <v>48.499274</v>
      </c>
      <c r="AK17" t="s">
        <v>141</v>
      </c>
      <c r="AL17">
        <v>-123.021641</v>
      </c>
      <c r="AM17">
        <v>25</v>
      </c>
      <c r="AN17">
        <v>900</v>
      </c>
      <c r="AO17" t="s">
        <v>118</v>
      </c>
      <c r="AP17">
        <v>9</v>
      </c>
      <c r="AQ17">
        <v>-108</v>
      </c>
      <c r="AR17">
        <v>1280</v>
      </c>
      <c r="AZ17">
        <v>1200</v>
      </c>
      <c r="BA17">
        <v>1</v>
      </c>
      <c r="BB17" t="str">
        <f t="shared" si="2"/>
        <v xml:space="preserve">N379DH  </v>
      </c>
      <c r="BC17">
        <v>1</v>
      </c>
      <c r="BE17">
        <v>0</v>
      </c>
      <c r="BF17">
        <v>0</v>
      </c>
      <c r="BG17">
        <v>0</v>
      </c>
      <c r="BH17">
        <v>825</v>
      </c>
      <c r="BI17">
        <v>1</v>
      </c>
      <c r="BJ17">
        <v>0</v>
      </c>
      <c r="BK17">
        <v>0</v>
      </c>
      <c r="BL17">
        <v>0</v>
      </c>
      <c r="BO17">
        <v>0</v>
      </c>
      <c r="BP17">
        <v>0</v>
      </c>
      <c r="BW17" t="str">
        <f>"21:46:02.664"</f>
        <v>21:46:02.664</v>
      </c>
      <c r="CJ17">
        <v>0</v>
      </c>
      <c r="CK17">
        <v>1</v>
      </c>
      <c r="CL17">
        <v>0</v>
      </c>
      <c r="CM17">
        <v>2</v>
      </c>
      <c r="CN17">
        <v>0</v>
      </c>
      <c r="CO17">
        <v>1</v>
      </c>
      <c r="CP17" t="s">
        <v>119</v>
      </c>
      <c r="CQ17">
        <v>259</v>
      </c>
      <c r="CR17">
        <v>0</v>
      </c>
      <c r="CW17">
        <v>3021311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"08/10/2022 21:46:03.538"</f>
        <v>08/10/2022 21:46:03.538</v>
      </c>
      <c r="C18" t="str">
        <f t="shared" si="1"/>
        <v>FFDFD3C0</v>
      </c>
      <c r="D18" t="s">
        <v>113</v>
      </c>
      <c r="E18">
        <v>6</v>
      </c>
      <c r="H18">
        <v>174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>"21:46:03.000"</f>
        <v>21:46:03.000</v>
      </c>
      <c r="T18" t="str">
        <f>"21:46:03.000"</f>
        <v>21:46:03.000</v>
      </c>
      <c r="U18" t="str">
        <f t="shared" si="0"/>
        <v>A4558D</v>
      </c>
      <c r="V18">
        <v>0</v>
      </c>
      <c r="W18">
        <v>0</v>
      </c>
      <c r="X18">
        <v>4</v>
      </c>
      <c r="Z18">
        <v>1</v>
      </c>
      <c r="AA18">
        <v>8</v>
      </c>
      <c r="AB18">
        <v>3</v>
      </c>
      <c r="AC18">
        <v>0</v>
      </c>
      <c r="AD18">
        <v>8</v>
      </c>
      <c r="AE18">
        <v>0</v>
      </c>
      <c r="AF18">
        <v>3</v>
      </c>
      <c r="AG18">
        <v>2</v>
      </c>
      <c r="AH18">
        <v>0</v>
      </c>
      <c r="AI18" t="s">
        <v>142</v>
      </c>
      <c r="AJ18">
        <v>48.498759</v>
      </c>
      <c r="AK18" t="s">
        <v>143</v>
      </c>
      <c r="AL18">
        <v>-123.021576</v>
      </c>
      <c r="AM18">
        <v>25</v>
      </c>
      <c r="AN18">
        <v>900</v>
      </c>
      <c r="AO18" t="s">
        <v>118</v>
      </c>
      <c r="AP18">
        <v>9</v>
      </c>
      <c r="AQ18">
        <v>-107</v>
      </c>
      <c r="AR18">
        <v>1216</v>
      </c>
      <c r="AZ18">
        <v>1200</v>
      </c>
      <c r="BA18">
        <v>1</v>
      </c>
      <c r="BB18" t="str">
        <f t="shared" si="2"/>
        <v xml:space="preserve">N379DH  </v>
      </c>
      <c r="BC18">
        <v>1</v>
      </c>
      <c r="BE18">
        <v>0</v>
      </c>
      <c r="BF18">
        <v>0</v>
      </c>
      <c r="BG18">
        <v>0</v>
      </c>
      <c r="BH18">
        <v>875</v>
      </c>
      <c r="BI18">
        <v>1</v>
      </c>
      <c r="BJ18">
        <v>0</v>
      </c>
      <c r="BK18">
        <v>0</v>
      </c>
      <c r="BL18">
        <v>0</v>
      </c>
      <c r="BO18">
        <v>0</v>
      </c>
      <c r="BP18">
        <v>0</v>
      </c>
      <c r="BW18" t="str">
        <f>"21:46:03.297"</f>
        <v>21:46:03.297</v>
      </c>
      <c r="CJ18">
        <v>0</v>
      </c>
      <c r="CK18">
        <v>1</v>
      </c>
      <c r="CL18">
        <v>0</v>
      </c>
      <c r="CM18">
        <v>2</v>
      </c>
      <c r="CN18">
        <v>0</v>
      </c>
      <c r="CO18">
        <v>1</v>
      </c>
      <c r="CP18" t="s">
        <v>119</v>
      </c>
      <c r="CQ18">
        <v>259</v>
      </c>
      <c r="CR18">
        <v>0</v>
      </c>
      <c r="CW18">
        <v>3021375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"08/10/2022 21:46:03.538"</f>
        <v>08/10/2022 21:46:03.538</v>
      </c>
      <c r="C19" t="str">
        <f t="shared" si="1"/>
        <v>FFDFD3C0</v>
      </c>
      <c r="D19" t="s">
        <v>130</v>
      </c>
      <c r="E19">
        <v>18</v>
      </c>
      <c r="F19">
        <v>1018</v>
      </c>
      <c r="G19" t="s">
        <v>114</v>
      </c>
      <c r="J19" t="s">
        <v>131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>"21:46:03.000"</f>
        <v>21:46:03.000</v>
      </c>
      <c r="T19" t="str">
        <f>"21:46:03.000"</f>
        <v>21:46:03.000</v>
      </c>
      <c r="U19" t="str">
        <f t="shared" si="0"/>
        <v>A4558D</v>
      </c>
      <c r="V19">
        <v>0</v>
      </c>
      <c r="W19">
        <v>0</v>
      </c>
      <c r="X19">
        <v>4</v>
      </c>
      <c r="Z19">
        <v>1</v>
      </c>
      <c r="AA19">
        <v>8</v>
      </c>
      <c r="AB19">
        <v>3</v>
      </c>
      <c r="AC19">
        <v>0</v>
      </c>
      <c r="AD19">
        <v>8</v>
      </c>
      <c r="AE19">
        <v>0</v>
      </c>
      <c r="AF19">
        <v>3</v>
      </c>
      <c r="AG19">
        <v>2</v>
      </c>
      <c r="AH19">
        <v>0</v>
      </c>
      <c r="AI19" t="s">
        <v>142</v>
      </c>
      <c r="AJ19">
        <v>48.498759</v>
      </c>
      <c r="AK19" t="s">
        <v>143</v>
      </c>
      <c r="AL19">
        <v>-123.021576</v>
      </c>
      <c r="AM19">
        <v>25</v>
      </c>
      <c r="AN19">
        <v>900</v>
      </c>
      <c r="AO19" t="s">
        <v>118</v>
      </c>
      <c r="AP19">
        <v>9</v>
      </c>
      <c r="AQ19">
        <v>-107</v>
      </c>
      <c r="AR19">
        <v>1216</v>
      </c>
      <c r="AZ19">
        <v>1200</v>
      </c>
      <c r="BA19">
        <v>1</v>
      </c>
      <c r="BB19" t="str">
        <f t="shared" si="2"/>
        <v xml:space="preserve">N379DH  </v>
      </c>
      <c r="BC19">
        <v>1</v>
      </c>
      <c r="BE19">
        <v>0</v>
      </c>
      <c r="BF19">
        <v>0</v>
      </c>
      <c r="BG19">
        <v>0</v>
      </c>
      <c r="BH19">
        <v>875</v>
      </c>
      <c r="BI19">
        <v>1</v>
      </c>
      <c r="BJ19">
        <v>0</v>
      </c>
      <c r="BK19">
        <v>0</v>
      </c>
      <c r="BL19">
        <v>0</v>
      </c>
      <c r="BO19">
        <v>0</v>
      </c>
      <c r="BP19">
        <v>0</v>
      </c>
      <c r="BW19" t="str">
        <f>"21:46:03.297"</f>
        <v>21:46:03.297</v>
      </c>
      <c r="CJ19">
        <v>0</v>
      </c>
      <c r="CK19">
        <v>1</v>
      </c>
      <c r="CL19">
        <v>0</v>
      </c>
      <c r="CM19">
        <v>2</v>
      </c>
      <c r="CN19">
        <v>0</v>
      </c>
      <c r="CO19">
        <v>1</v>
      </c>
      <c r="CP19" t="s">
        <v>119</v>
      </c>
      <c r="CQ19">
        <v>259</v>
      </c>
      <c r="CR19">
        <v>0</v>
      </c>
      <c r="CW19">
        <v>3021375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"08/10/2022 21:46:04.875"</f>
        <v>08/10/2022 21:46:04.875</v>
      </c>
      <c r="C20" t="str">
        <f t="shared" si="1"/>
        <v>FFDFD3C0</v>
      </c>
      <c r="D20" t="s">
        <v>113</v>
      </c>
      <c r="E20">
        <v>6</v>
      </c>
      <c r="H20">
        <v>174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>"21:46:04.000"</f>
        <v>21:46:04.000</v>
      </c>
      <c r="T20" t="str">
        <f>"21:46:04.000"</f>
        <v>21:46:04.000</v>
      </c>
      <c r="U20" t="str">
        <f t="shared" si="0"/>
        <v>A4558D</v>
      </c>
      <c r="V20">
        <v>0</v>
      </c>
      <c r="W20">
        <v>0</v>
      </c>
      <c r="X20">
        <v>4</v>
      </c>
      <c r="Z20">
        <v>1</v>
      </c>
      <c r="AA20">
        <v>8</v>
      </c>
      <c r="AB20">
        <v>3</v>
      </c>
      <c r="AC20">
        <v>0</v>
      </c>
      <c r="AD20">
        <v>8</v>
      </c>
      <c r="AE20">
        <v>0</v>
      </c>
      <c r="AF20">
        <v>3</v>
      </c>
      <c r="AG20">
        <v>2</v>
      </c>
      <c r="AH20">
        <v>0</v>
      </c>
      <c r="AI20" t="s">
        <v>144</v>
      </c>
      <c r="AJ20">
        <v>48.498266000000001</v>
      </c>
      <c r="AK20" t="s">
        <v>145</v>
      </c>
      <c r="AL20">
        <v>-123.021512</v>
      </c>
      <c r="AM20">
        <v>25</v>
      </c>
      <c r="AN20">
        <v>1000</v>
      </c>
      <c r="AO20" t="s">
        <v>118</v>
      </c>
      <c r="AP20">
        <v>8</v>
      </c>
      <c r="AQ20">
        <v>-107</v>
      </c>
      <c r="AR20">
        <v>1216</v>
      </c>
      <c r="AZ20">
        <v>1200</v>
      </c>
      <c r="BA20">
        <v>1</v>
      </c>
      <c r="BB20" t="str">
        <f t="shared" si="2"/>
        <v xml:space="preserve">N379DH  </v>
      </c>
      <c r="BC20">
        <v>1</v>
      </c>
      <c r="BE20">
        <v>0</v>
      </c>
      <c r="BF20">
        <v>0</v>
      </c>
      <c r="BG20">
        <v>0</v>
      </c>
      <c r="BH20">
        <v>875</v>
      </c>
      <c r="BI20">
        <v>1</v>
      </c>
      <c r="BJ20">
        <v>0</v>
      </c>
      <c r="BK20">
        <v>0</v>
      </c>
      <c r="BL20">
        <v>0</v>
      </c>
      <c r="BO20">
        <v>0</v>
      </c>
      <c r="BP20">
        <v>0</v>
      </c>
      <c r="BW20" t="str">
        <f>"21:46:04.592"</f>
        <v>21:46:04.592</v>
      </c>
      <c r="CJ20">
        <v>0</v>
      </c>
      <c r="CK20">
        <v>1</v>
      </c>
      <c r="CL20">
        <v>0</v>
      </c>
      <c r="CM20">
        <v>2</v>
      </c>
      <c r="CN20">
        <v>0</v>
      </c>
      <c r="CO20">
        <v>1</v>
      </c>
      <c r="CP20" t="s">
        <v>119</v>
      </c>
      <c r="CQ20">
        <v>259</v>
      </c>
      <c r="CR20">
        <v>0</v>
      </c>
      <c r="CW20">
        <v>3021489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"08/10/2022 21:46:04.875"</f>
        <v>08/10/2022 21:46:04.875</v>
      </c>
      <c r="C21" t="str">
        <f t="shared" si="1"/>
        <v>FFDFD3C0</v>
      </c>
      <c r="D21" t="s">
        <v>130</v>
      </c>
      <c r="E21">
        <v>18</v>
      </c>
      <c r="F21">
        <v>1018</v>
      </c>
      <c r="G21" t="s">
        <v>114</v>
      </c>
      <c r="J21" t="s">
        <v>131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>"21:46:04.000"</f>
        <v>21:46:04.000</v>
      </c>
      <c r="T21" t="str">
        <f>"21:46:04.000"</f>
        <v>21:46:04.000</v>
      </c>
      <c r="U21" t="str">
        <f t="shared" si="0"/>
        <v>A4558D</v>
      </c>
      <c r="V21">
        <v>0</v>
      </c>
      <c r="W21">
        <v>0</v>
      </c>
      <c r="X21">
        <v>4</v>
      </c>
      <c r="Z21">
        <v>1</v>
      </c>
      <c r="AA21">
        <v>8</v>
      </c>
      <c r="AB21">
        <v>3</v>
      </c>
      <c r="AC21">
        <v>0</v>
      </c>
      <c r="AD21">
        <v>8</v>
      </c>
      <c r="AE21">
        <v>0</v>
      </c>
      <c r="AF21">
        <v>3</v>
      </c>
      <c r="AG21">
        <v>2</v>
      </c>
      <c r="AH21">
        <v>0</v>
      </c>
      <c r="AI21" t="s">
        <v>144</v>
      </c>
      <c r="AJ21">
        <v>48.498266000000001</v>
      </c>
      <c r="AK21" t="s">
        <v>145</v>
      </c>
      <c r="AL21">
        <v>-123.021512</v>
      </c>
      <c r="AM21">
        <v>25</v>
      </c>
      <c r="AN21">
        <v>1000</v>
      </c>
      <c r="AO21" t="s">
        <v>118</v>
      </c>
      <c r="AP21">
        <v>8</v>
      </c>
      <c r="AQ21">
        <v>-107</v>
      </c>
      <c r="AR21">
        <v>1216</v>
      </c>
      <c r="AZ21">
        <v>1200</v>
      </c>
      <c r="BA21">
        <v>1</v>
      </c>
      <c r="BB21" t="str">
        <f t="shared" si="2"/>
        <v xml:space="preserve">N379DH  </v>
      </c>
      <c r="BC21">
        <v>1</v>
      </c>
      <c r="BE21">
        <v>0</v>
      </c>
      <c r="BF21">
        <v>0</v>
      </c>
      <c r="BG21">
        <v>0</v>
      </c>
      <c r="BH21">
        <v>875</v>
      </c>
      <c r="BI21">
        <v>1</v>
      </c>
      <c r="BJ21">
        <v>0</v>
      </c>
      <c r="BK21">
        <v>0</v>
      </c>
      <c r="BL21">
        <v>0</v>
      </c>
      <c r="BO21">
        <v>0</v>
      </c>
      <c r="BP21">
        <v>0</v>
      </c>
      <c r="BW21" t="str">
        <f>"21:46:04.592"</f>
        <v>21:46:04.592</v>
      </c>
      <c r="CJ21">
        <v>0</v>
      </c>
      <c r="CK21">
        <v>1</v>
      </c>
      <c r="CL21">
        <v>0</v>
      </c>
      <c r="CM21">
        <v>2</v>
      </c>
      <c r="CN21">
        <v>0</v>
      </c>
      <c r="CO21">
        <v>1</v>
      </c>
      <c r="CP21" t="s">
        <v>119</v>
      </c>
      <c r="CQ21">
        <v>259</v>
      </c>
      <c r="CR21">
        <v>0</v>
      </c>
      <c r="CW21">
        <v>3021489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"08/10/2022 21:46:05.672"</f>
        <v>08/10/2022 21:46:05.672</v>
      </c>
      <c r="C22" t="str">
        <f t="shared" si="1"/>
        <v>FFDFD3C0</v>
      </c>
      <c r="D22" t="s">
        <v>113</v>
      </c>
      <c r="E22">
        <v>6</v>
      </c>
      <c r="H22">
        <v>174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>"21:46:05.000"</f>
        <v>21:46:05.000</v>
      </c>
      <c r="T22" t="str">
        <f>"21:46:05.000"</f>
        <v>21:46:05.000</v>
      </c>
      <c r="U22" t="str">
        <f t="shared" si="0"/>
        <v>A4558D</v>
      </c>
      <c r="V22">
        <v>0</v>
      </c>
      <c r="W22">
        <v>0</v>
      </c>
      <c r="X22">
        <v>4</v>
      </c>
      <c r="Z22">
        <v>1</v>
      </c>
      <c r="AA22">
        <v>8</v>
      </c>
      <c r="AB22">
        <v>3</v>
      </c>
      <c r="AC22">
        <v>0</v>
      </c>
      <c r="AD22">
        <v>8</v>
      </c>
      <c r="AE22">
        <v>0</v>
      </c>
      <c r="AF22">
        <v>3</v>
      </c>
      <c r="AG22">
        <v>2</v>
      </c>
      <c r="AH22">
        <v>0</v>
      </c>
      <c r="AI22" t="s">
        <v>146</v>
      </c>
      <c r="AJ22">
        <v>48.497771999999998</v>
      </c>
      <c r="AK22" t="s">
        <v>147</v>
      </c>
      <c r="AL22">
        <v>-123.021469</v>
      </c>
      <c r="AM22">
        <v>25</v>
      </c>
      <c r="AN22">
        <v>1000</v>
      </c>
      <c r="AO22" t="s">
        <v>118</v>
      </c>
      <c r="AP22">
        <v>7</v>
      </c>
      <c r="AQ22">
        <v>-107</v>
      </c>
      <c r="AR22">
        <v>1216</v>
      </c>
      <c r="AZ22">
        <v>1200</v>
      </c>
      <c r="BA22">
        <v>1</v>
      </c>
      <c r="BB22" t="str">
        <f t="shared" si="2"/>
        <v xml:space="preserve">N379DH  </v>
      </c>
      <c r="BC22">
        <v>1</v>
      </c>
      <c r="BE22">
        <v>0</v>
      </c>
      <c r="BF22">
        <v>0</v>
      </c>
      <c r="BG22">
        <v>0</v>
      </c>
      <c r="BH22">
        <v>875</v>
      </c>
      <c r="BI22">
        <v>1</v>
      </c>
      <c r="BJ22">
        <v>0</v>
      </c>
      <c r="BK22">
        <v>0</v>
      </c>
      <c r="BL22">
        <v>0</v>
      </c>
      <c r="BO22">
        <v>0</v>
      </c>
      <c r="BP22">
        <v>0</v>
      </c>
      <c r="BW22" t="str">
        <f>"21:46:05.414"</f>
        <v>21:46:05.414</v>
      </c>
      <c r="CJ22">
        <v>0</v>
      </c>
      <c r="CK22">
        <v>1</v>
      </c>
      <c r="CL22">
        <v>0</v>
      </c>
      <c r="CM22">
        <v>2</v>
      </c>
      <c r="CN22">
        <v>0</v>
      </c>
      <c r="CO22">
        <v>1</v>
      </c>
      <c r="CP22" t="s">
        <v>119</v>
      </c>
      <c r="CQ22">
        <v>259</v>
      </c>
      <c r="CR22">
        <v>0</v>
      </c>
      <c r="CW22">
        <v>3021568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"08/10/2022 21:46:05.687"</f>
        <v>08/10/2022 21:46:05.687</v>
      </c>
      <c r="C23" t="str">
        <f t="shared" si="1"/>
        <v>FFDFD3C0</v>
      </c>
      <c r="D23" t="s">
        <v>130</v>
      </c>
      <c r="E23">
        <v>18</v>
      </c>
      <c r="F23">
        <v>1018</v>
      </c>
      <c r="G23" t="s">
        <v>114</v>
      </c>
      <c r="J23" t="s">
        <v>131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>"21:46:05.000"</f>
        <v>21:46:05.000</v>
      </c>
      <c r="T23" t="str">
        <f>"21:46:05.000"</f>
        <v>21:46:05.000</v>
      </c>
      <c r="U23" t="str">
        <f t="shared" si="0"/>
        <v>A4558D</v>
      </c>
      <c r="V23">
        <v>0</v>
      </c>
      <c r="W23">
        <v>0</v>
      </c>
      <c r="X23">
        <v>4</v>
      </c>
      <c r="Z23">
        <v>1</v>
      </c>
      <c r="AA23">
        <v>8</v>
      </c>
      <c r="AB23">
        <v>3</v>
      </c>
      <c r="AC23">
        <v>0</v>
      </c>
      <c r="AD23">
        <v>8</v>
      </c>
      <c r="AE23">
        <v>0</v>
      </c>
      <c r="AF23">
        <v>3</v>
      </c>
      <c r="AG23">
        <v>2</v>
      </c>
      <c r="AH23">
        <v>0</v>
      </c>
      <c r="AI23" t="s">
        <v>146</v>
      </c>
      <c r="AJ23">
        <v>48.497771999999998</v>
      </c>
      <c r="AK23" t="s">
        <v>147</v>
      </c>
      <c r="AL23">
        <v>-123.021469</v>
      </c>
      <c r="AM23">
        <v>25</v>
      </c>
      <c r="AN23">
        <v>1000</v>
      </c>
      <c r="AO23" t="s">
        <v>118</v>
      </c>
      <c r="AP23">
        <v>7</v>
      </c>
      <c r="AQ23">
        <v>-107</v>
      </c>
      <c r="AR23">
        <v>1216</v>
      </c>
      <c r="AZ23">
        <v>1200</v>
      </c>
      <c r="BA23">
        <v>1</v>
      </c>
      <c r="BB23" t="str">
        <f t="shared" si="2"/>
        <v xml:space="preserve">N379DH  </v>
      </c>
      <c r="BC23">
        <v>1</v>
      </c>
      <c r="BE23">
        <v>0</v>
      </c>
      <c r="BF23">
        <v>0</v>
      </c>
      <c r="BG23">
        <v>0</v>
      </c>
      <c r="BH23">
        <v>875</v>
      </c>
      <c r="BI23">
        <v>1</v>
      </c>
      <c r="BJ23">
        <v>0</v>
      </c>
      <c r="BK23">
        <v>0</v>
      </c>
      <c r="BL23">
        <v>0</v>
      </c>
      <c r="BO23">
        <v>0</v>
      </c>
      <c r="BP23">
        <v>0</v>
      </c>
      <c r="BW23" t="str">
        <f>"21:46:05.414"</f>
        <v>21:46:05.414</v>
      </c>
      <c r="CJ23">
        <v>0</v>
      </c>
      <c r="CK23">
        <v>1</v>
      </c>
      <c r="CL23">
        <v>0</v>
      </c>
      <c r="CM23">
        <v>2</v>
      </c>
      <c r="CN23">
        <v>0</v>
      </c>
      <c r="CO23">
        <v>1</v>
      </c>
      <c r="CP23" t="s">
        <v>119</v>
      </c>
      <c r="CQ23">
        <v>259</v>
      </c>
      <c r="CR23">
        <v>0</v>
      </c>
      <c r="CW23">
        <v>3021568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"08/10/2022 21:46:06.578"</f>
        <v>08/10/2022 21:46:06.578</v>
      </c>
      <c r="C24" t="str">
        <f t="shared" si="1"/>
        <v>FFDFD3C0</v>
      </c>
      <c r="D24" t="s">
        <v>130</v>
      </c>
      <c r="E24">
        <v>18</v>
      </c>
      <c r="F24">
        <v>1018</v>
      </c>
      <c r="G24" t="s">
        <v>114</v>
      </c>
      <c r="J24" t="s">
        <v>131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>"21:46:06.000"</f>
        <v>21:46:06.000</v>
      </c>
      <c r="T24" t="str">
        <f>"21:46:06.000"</f>
        <v>21:46:06.000</v>
      </c>
      <c r="U24" t="str">
        <f t="shared" si="0"/>
        <v>A4558D</v>
      </c>
      <c r="V24">
        <v>0</v>
      </c>
      <c r="W24">
        <v>0</v>
      </c>
      <c r="X24">
        <v>4</v>
      </c>
      <c r="Z24">
        <v>1</v>
      </c>
      <c r="AA24">
        <v>8</v>
      </c>
      <c r="AB24">
        <v>3</v>
      </c>
      <c r="AC24">
        <v>0</v>
      </c>
      <c r="AD24">
        <v>8</v>
      </c>
      <c r="AE24">
        <v>0</v>
      </c>
      <c r="AF24">
        <v>3</v>
      </c>
      <c r="AG24">
        <v>2</v>
      </c>
      <c r="AH24">
        <v>0</v>
      </c>
      <c r="AI24" t="s">
        <v>148</v>
      </c>
      <c r="AJ24">
        <v>48.497278999999999</v>
      </c>
      <c r="AK24" t="s">
        <v>149</v>
      </c>
      <c r="AL24">
        <v>-123.02142600000001</v>
      </c>
      <c r="AM24">
        <v>25</v>
      </c>
      <c r="AN24">
        <v>1000</v>
      </c>
      <c r="AO24" t="s">
        <v>118</v>
      </c>
      <c r="AP24">
        <v>6</v>
      </c>
      <c r="AQ24">
        <v>-107</v>
      </c>
      <c r="AR24">
        <v>1152</v>
      </c>
      <c r="AZ24">
        <v>1200</v>
      </c>
      <c r="BA24">
        <v>1</v>
      </c>
      <c r="BB24" t="str">
        <f t="shared" si="2"/>
        <v xml:space="preserve">N379DH  </v>
      </c>
      <c r="BC24">
        <v>1</v>
      </c>
      <c r="BE24">
        <v>0</v>
      </c>
      <c r="BF24">
        <v>0</v>
      </c>
      <c r="BG24">
        <v>0</v>
      </c>
      <c r="BH24">
        <v>925</v>
      </c>
      <c r="BI24">
        <v>1</v>
      </c>
      <c r="BJ24">
        <v>0</v>
      </c>
      <c r="BK24">
        <v>0</v>
      </c>
      <c r="BL24">
        <v>0</v>
      </c>
      <c r="BO24">
        <v>0</v>
      </c>
      <c r="BP24">
        <v>0</v>
      </c>
      <c r="BW24" t="str">
        <f>"21:46:06.310"</f>
        <v>21:46:06.310</v>
      </c>
      <c r="CJ24">
        <v>0</v>
      </c>
      <c r="CK24">
        <v>1</v>
      </c>
      <c r="CL24">
        <v>0</v>
      </c>
      <c r="CM24">
        <v>2</v>
      </c>
      <c r="CN24">
        <v>0</v>
      </c>
      <c r="CO24">
        <v>0</v>
      </c>
      <c r="CP24" t="s">
        <v>119</v>
      </c>
      <c r="CQ24">
        <v>259</v>
      </c>
      <c r="CR24">
        <v>0</v>
      </c>
      <c r="CW24">
        <v>3021658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"08/10/2022 21:46:06.656"</f>
        <v>08/10/2022 21:46:06.656</v>
      </c>
      <c r="C25" t="str">
        <f t="shared" si="1"/>
        <v>FFDFD3C0</v>
      </c>
      <c r="D25" t="s">
        <v>113</v>
      </c>
      <c r="E25">
        <v>6</v>
      </c>
      <c r="H25">
        <v>174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>"21:46:06.000"</f>
        <v>21:46:06.000</v>
      </c>
      <c r="T25" t="str">
        <f>"21:46:06.000"</f>
        <v>21:46:06.000</v>
      </c>
      <c r="U25" t="str">
        <f t="shared" si="0"/>
        <v>A4558D</v>
      </c>
      <c r="V25">
        <v>0</v>
      </c>
      <c r="W25">
        <v>0</v>
      </c>
      <c r="X25">
        <v>4</v>
      </c>
      <c r="Z25">
        <v>1</v>
      </c>
      <c r="AA25">
        <v>8</v>
      </c>
      <c r="AB25">
        <v>3</v>
      </c>
      <c r="AC25">
        <v>0</v>
      </c>
      <c r="AD25">
        <v>8</v>
      </c>
      <c r="AE25">
        <v>0</v>
      </c>
      <c r="AF25">
        <v>3</v>
      </c>
      <c r="AG25">
        <v>2</v>
      </c>
      <c r="AH25">
        <v>0</v>
      </c>
      <c r="AI25" t="s">
        <v>148</v>
      </c>
      <c r="AJ25">
        <v>48.497278999999999</v>
      </c>
      <c r="AK25" t="s">
        <v>149</v>
      </c>
      <c r="AL25">
        <v>-123.02142600000001</v>
      </c>
      <c r="AM25">
        <v>25</v>
      </c>
      <c r="AN25">
        <v>1000</v>
      </c>
      <c r="AO25" t="s">
        <v>118</v>
      </c>
      <c r="AP25">
        <v>6</v>
      </c>
      <c r="AQ25">
        <v>-107</v>
      </c>
      <c r="AR25">
        <v>1152</v>
      </c>
      <c r="AZ25">
        <v>1200</v>
      </c>
      <c r="BA25">
        <v>1</v>
      </c>
      <c r="BB25" t="str">
        <f t="shared" si="2"/>
        <v xml:space="preserve">N379DH  </v>
      </c>
      <c r="BC25">
        <v>1</v>
      </c>
      <c r="BE25">
        <v>0</v>
      </c>
      <c r="BF25">
        <v>0</v>
      </c>
      <c r="BG25">
        <v>0</v>
      </c>
      <c r="BH25">
        <v>925</v>
      </c>
      <c r="BI25">
        <v>1</v>
      </c>
      <c r="BJ25">
        <v>0</v>
      </c>
      <c r="BK25">
        <v>0</v>
      </c>
      <c r="BL25">
        <v>0</v>
      </c>
      <c r="BO25">
        <v>0</v>
      </c>
      <c r="BP25">
        <v>0</v>
      </c>
      <c r="BW25" t="str">
        <f>"21:46:06.310"</f>
        <v>21:46:06.310</v>
      </c>
      <c r="CJ25">
        <v>0</v>
      </c>
      <c r="CK25">
        <v>1</v>
      </c>
      <c r="CL25">
        <v>0</v>
      </c>
      <c r="CM25">
        <v>2</v>
      </c>
      <c r="CN25">
        <v>0</v>
      </c>
      <c r="CO25">
        <v>0</v>
      </c>
      <c r="CP25" t="s">
        <v>119</v>
      </c>
      <c r="CQ25">
        <v>259</v>
      </c>
      <c r="CR25">
        <v>0</v>
      </c>
      <c r="CW25">
        <v>3021658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"08/10/2022 21:46:07.938"</f>
        <v>08/10/2022 21:46:07.938</v>
      </c>
      <c r="C26" t="str">
        <f t="shared" si="1"/>
        <v>FFDFD3C0</v>
      </c>
      <c r="D26" t="s">
        <v>130</v>
      </c>
      <c r="E26">
        <v>18</v>
      </c>
      <c r="F26">
        <v>1018</v>
      </c>
      <c r="G26" t="s">
        <v>114</v>
      </c>
      <c r="J26" t="s">
        <v>131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>"21:46:07.000"</f>
        <v>21:46:07.000</v>
      </c>
      <c r="T26" t="str">
        <f>"21:46:07.000"</f>
        <v>21:46:07.000</v>
      </c>
      <c r="U26" t="str">
        <f t="shared" si="0"/>
        <v>A4558D</v>
      </c>
      <c r="V26">
        <v>0</v>
      </c>
      <c r="W26">
        <v>0</v>
      </c>
      <c r="X26">
        <v>4</v>
      </c>
      <c r="Z26">
        <v>1</v>
      </c>
      <c r="AA26">
        <v>8</v>
      </c>
      <c r="AB26">
        <v>3</v>
      </c>
      <c r="AC26">
        <v>0</v>
      </c>
      <c r="AD26">
        <v>8</v>
      </c>
      <c r="AE26">
        <v>0</v>
      </c>
      <c r="AF26">
        <v>3</v>
      </c>
      <c r="AG26">
        <v>2</v>
      </c>
      <c r="AH26">
        <v>0</v>
      </c>
      <c r="AI26" t="s">
        <v>150</v>
      </c>
      <c r="AJ26">
        <v>48.496785000000003</v>
      </c>
      <c r="AK26" t="s">
        <v>151</v>
      </c>
      <c r="AL26">
        <v>-123.021383</v>
      </c>
      <c r="AM26">
        <v>25</v>
      </c>
      <c r="AN26">
        <v>1000</v>
      </c>
      <c r="AO26" t="s">
        <v>118</v>
      </c>
      <c r="AP26">
        <v>5</v>
      </c>
      <c r="AQ26">
        <v>-107</v>
      </c>
      <c r="AR26">
        <v>1088</v>
      </c>
      <c r="AZ26">
        <v>1200</v>
      </c>
      <c r="BA26">
        <v>1</v>
      </c>
      <c r="BB26" t="str">
        <f t="shared" si="2"/>
        <v xml:space="preserve">N379DH  </v>
      </c>
      <c r="BC26">
        <v>1</v>
      </c>
      <c r="BE26">
        <v>0</v>
      </c>
      <c r="BF26">
        <v>0</v>
      </c>
      <c r="BG26">
        <v>0</v>
      </c>
      <c r="BH26">
        <v>925</v>
      </c>
      <c r="BI26">
        <v>1</v>
      </c>
      <c r="BJ26">
        <v>0</v>
      </c>
      <c r="BK26">
        <v>0</v>
      </c>
      <c r="BL26">
        <v>0</v>
      </c>
      <c r="BO26">
        <v>0</v>
      </c>
      <c r="BP26">
        <v>0</v>
      </c>
      <c r="BW26" t="str">
        <f>"21:46:07.720"</f>
        <v>21:46:07.720</v>
      </c>
      <c r="CJ26">
        <v>0</v>
      </c>
      <c r="CK26">
        <v>1</v>
      </c>
      <c r="CL26">
        <v>0</v>
      </c>
      <c r="CM26">
        <v>2</v>
      </c>
      <c r="CN26">
        <v>0</v>
      </c>
      <c r="CO26">
        <v>1</v>
      </c>
      <c r="CP26" t="s">
        <v>119</v>
      </c>
      <c r="CQ26">
        <v>259</v>
      </c>
      <c r="CR26">
        <v>0</v>
      </c>
      <c r="CW26">
        <v>3021802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"08/10/2022 21:46:08.016"</f>
        <v>08/10/2022 21:46:08.016</v>
      </c>
      <c r="C27" t="str">
        <f t="shared" si="1"/>
        <v>FFDFD3C0</v>
      </c>
      <c r="D27" t="s">
        <v>113</v>
      </c>
      <c r="E27">
        <v>6</v>
      </c>
      <c r="H27">
        <v>174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>"21:46:07.000"</f>
        <v>21:46:07.000</v>
      </c>
      <c r="T27" t="str">
        <f>"21:46:07.000"</f>
        <v>21:46:07.000</v>
      </c>
      <c r="U27" t="str">
        <f t="shared" si="0"/>
        <v>A4558D</v>
      </c>
      <c r="V27">
        <v>0</v>
      </c>
      <c r="W27">
        <v>0</v>
      </c>
      <c r="X27">
        <v>4</v>
      </c>
      <c r="Z27">
        <v>1</v>
      </c>
      <c r="AA27">
        <v>8</v>
      </c>
      <c r="AB27">
        <v>3</v>
      </c>
      <c r="AC27">
        <v>0</v>
      </c>
      <c r="AD27">
        <v>8</v>
      </c>
      <c r="AE27">
        <v>0</v>
      </c>
      <c r="AF27">
        <v>3</v>
      </c>
      <c r="AG27">
        <v>2</v>
      </c>
      <c r="AH27">
        <v>0</v>
      </c>
      <c r="AI27" t="s">
        <v>150</v>
      </c>
      <c r="AJ27">
        <v>48.496785000000003</v>
      </c>
      <c r="AK27" t="s">
        <v>151</v>
      </c>
      <c r="AL27">
        <v>-123.021383</v>
      </c>
      <c r="AM27">
        <v>25</v>
      </c>
      <c r="AN27">
        <v>1000</v>
      </c>
      <c r="AO27" t="s">
        <v>118</v>
      </c>
      <c r="AP27">
        <v>5</v>
      </c>
      <c r="AQ27">
        <v>-107</v>
      </c>
      <c r="AR27">
        <v>1088</v>
      </c>
      <c r="AZ27">
        <v>1200</v>
      </c>
      <c r="BA27">
        <v>1</v>
      </c>
      <c r="BB27" t="str">
        <f t="shared" si="2"/>
        <v xml:space="preserve">N379DH  </v>
      </c>
      <c r="BC27">
        <v>1</v>
      </c>
      <c r="BE27">
        <v>0</v>
      </c>
      <c r="BF27">
        <v>0</v>
      </c>
      <c r="BG27">
        <v>0</v>
      </c>
      <c r="BH27">
        <v>925</v>
      </c>
      <c r="BI27">
        <v>1</v>
      </c>
      <c r="BJ27">
        <v>0</v>
      </c>
      <c r="BK27">
        <v>0</v>
      </c>
      <c r="BL27">
        <v>0</v>
      </c>
      <c r="BO27">
        <v>0</v>
      </c>
      <c r="BP27">
        <v>0</v>
      </c>
      <c r="BW27" t="str">
        <f>"21:46:07.720"</f>
        <v>21:46:07.720</v>
      </c>
      <c r="CJ27">
        <v>0</v>
      </c>
      <c r="CK27">
        <v>1</v>
      </c>
      <c r="CL27">
        <v>0</v>
      </c>
      <c r="CM27">
        <v>2</v>
      </c>
      <c r="CN27">
        <v>0</v>
      </c>
      <c r="CO27">
        <v>1</v>
      </c>
      <c r="CP27" t="s">
        <v>119</v>
      </c>
      <c r="CQ27">
        <v>259</v>
      </c>
      <c r="CR27">
        <v>0</v>
      </c>
      <c r="CW27">
        <v>3021802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"08/10/2022 21:46:09.079"</f>
        <v>08/10/2022 21:46:09.079</v>
      </c>
      <c r="C28" t="str">
        <f t="shared" si="1"/>
        <v>FFDFD3C0</v>
      </c>
      <c r="D28" t="s">
        <v>113</v>
      </c>
      <c r="E28">
        <v>6</v>
      </c>
      <c r="H28">
        <v>174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>"21:46:08.000"</f>
        <v>21:46:08.000</v>
      </c>
      <c r="T28" t="str">
        <f>"21:46:08.000"</f>
        <v>21:46:08.000</v>
      </c>
      <c r="U28" t="str">
        <f t="shared" si="0"/>
        <v>A4558D</v>
      </c>
      <c r="V28">
        <v>0</v>
      </c>
      <c r="W28">
        <v>0</v>
      </c>
      <c r="X28">
        <v>4</v>
      </c>
      <c r="Z28">
        <v>1</v>
      </c>
      <c r="AA28">
        <v>8</v>
      </c>
      <c r="AB28">
        <v>3</v>
      </c>
      <c r="AC28">
        <v>0</v>
      </c>
      <c r="AD28">
        <v>8</v>
      </c>
      <c r="AE28">
        <v>0</v>
      </c>
      <c r="AF28">
        <v>3</v>
      </c>
      <c r="AG28">
        <v>2</v>
      </c>
      <c r="AH28">
        <v>0</v>
      </c>
      <c r="AI28" t="s">
        <v>152</v>
      </c>
      <c r="AJ28">
        <v>48.496291999999997</v>
      </c>
      <c r="AK28" t="s">
        <v>153</v>
      </c>
      <c r="AL28">
        <v>-123.02134</v>
      </c>
      <c r="AM28">
        <v>25</v>
      </c>
      <c r="AN28">
        <v>1000</v>
      </c>
      <c r="AO28" t="s">
        <v>118</v>
      </c>
      <c r="AP28">
        <v>4</v>
      </c>
      <c r="AQ28">
        <v>-107</v>
      </c>
      <c r="AR28">
        <v>1088</v>
      </c>
      <c r="AZ28">
        <v>1200</v>
      </c>
      <c r="BA28">
        <v>1</v>
      </c>
      <c r="BB28" t="str">
        <f t="shared" si="2"/>
        <v xml:space="preserve">N379DH  </v>
      </c>
      <c r="BC28">
        <v>1</v>
      </c>
      <c r="BE28">
        <v>0</v>
      </c>
      <c r="BF28">
        <v>0</v>
      </c>
      <c r="BG28">
        <v>0</v>
      </c>
      <c r="BH28">
        <v>975</v>
      </c>
      <c r="BI28">
        <v>1</v>
      </c>
      <c r="BJ28">
        <v>0</v>
      </c>
      <c r="BK28">
        <v>0</v>
      </c>
      <c r="BL28">
        <v>0</v>
      </c>
      <c r="BO28">
        <v>0</v>
      </c>
      <c r="BP28">
        <v>0</v>
      </c>
      <c r="BW28" t="str">
        <f>"21:46:08.817"</f>
        <v>21:46:08.817</v>
      </c>
      <c r="CJ28">
        <v>0</v>
      </c>
      <c r="CK28">
        <v>1</v>
      </c>
      <c r="CL28">
        <v>0</v>
      </c>
      <c r="CM28">
        <v>2</v>
      </c>
      <c r="CN28">
        <v>0</v>
      </c>
      <c r="CO28">
        <v>1</v>
      </c>
      <c r="CP28" t="s">
        <v>119</v>
      </c>
      <c r="CQ28">
        <v>259</v>
      </c>
      <c r="CR28">
        <v>0</v>
      </c>
      <c r="CW28">
        <v>3021912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"08/10/2022 21:46:09.079"</f>
        <v>08/10/2022 21:46:09.079</v>
      </c>
      <c r="C29" t="str">
        <f t="shared" si="1"/>
        <v>FFDFD3C0</v>
      </c>
      <c r="D29" t="s">
        <v>130</v>
      </c>
      <c r="E29">
        <v>18</v>
      </c>
      <c r="F29">
        <v>1018</v>
      </c>
      <c r="G29" t="s">
        <v>114</v>
      </c>
      <c r="J29" t="s">
        <v>131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>"21:46:08.000"</f>
        <v>21:46:08.000</v>
      </c>
      <c r="T29" t="str">
        <f>"21:46:08.000"</f>
        <v>21:46:08.000</v>
      </c>
      <c r="U29" t="str">
        <f t="shared" si="0"/>
        <v>A4558D</v>
      </c>
      <c r="V29">
        <v>0</v>
      </c>
      <c r="W29">
        <v>0</v>
      </c>
      <c r="X29">
        <v>4</v>
      </c>
      <c r="Z29">
        <v>1</v>
      </c>
      <c r="AA29">
        <v>8</v>
      </c>
      <c r="AB29">
        <v>3</v>
      </c>
      <c r="AC29">
        <v>0</v>
      </c>
      <c r="AD29">
        <v>8</v>
      </c>
      <c r="AE29">
        <v>0</v>
      </c>
      <c r="AF29">
        <v>3</v>
      </c>
      <c r="AG29">
        <v>2</v>
      </c>
      <c r="AH29">
        <v>0</v>
      </c>
      <c r="AI29" t="s">
        <v>152</v>
      </c>
      <c r="AJ29">
        <v>48.496291999999997</v>
      </c>
      <c r="AK29" t="s">
        <v>153</v>
      </c>
      <c r="AL29">
        <v>-123.02134</v>
      </c>
      <c r="AM29">
        <v>25</v>
      </c>
      <c r="AN29">
        <v>1000</v>
      </c>
      <c r="AO29" t="s">
        <v>118</v>
      </c>
      <c r="AP29">
        <v>4</v>
      </c>
      <c r="AQ29">
        <v>-107</v>
      </c>
      <c r="AR29">
        <v>1088</v>
      </c>
      <c r="AZ29">
        <v>1200</v>
      </c>
      <c r="BA29">
        <v>1</v>
      </c>
      <c r="BB29" t="str">
        <f t="shared" si="2"/>
        <v xml:space="preserve">N379DH  </v>
      </c>
      <c r="BC29">
        <v>1</v>
      </c>
      <c r="BE29">
        <v>0</v>
      </c>
      <c r="BF29">
        <v>0</v>
      </c>
      <c r="BG29">
        <v>0</v>
      </c>
      <c r="BH29">
        <v>975</v>
      </c>
      <c r="BI29">
        <v>1</v>
      </c>
      <c r="BJ29">
        <v>0</v>
      </c>
      <c r="BK29">
        <v>0</v>
      </c>
      <c r="BL29">
        <v>0</v>
      </c>
      <c r="BO29">
        <v>0</v>
      </c>
      <c r="BP29">
        <v>0</v>
      </c>
      <c r="BW29" t="str">
        <f>"21:46:08.817"</f>
        <v>21:46:08.817</v>
      </c>
      <c r="CJ29">
        <v>0</v>
      </c>
      <c r="CK29">
        <v>1</v>
      </c>
      <c r="CL29">
        <v>0</v>
      </c>
      <c r="CM29">
        <v>2</v>
      </c>
      <c r="CN29">
        <v>0</v>
      </c>
      <c r="CO29">
        <v>1</v>
      </c>
      <c r="CP29" t="s">
        <v>119</v>
      </c>
      <c r="CQ29">
        <v>259</v>
      </c>
      <c r="CR29">
        <v>0</v>
      </c>
      <c r="CW29">
        <v>3021912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"08/10/2022 21:46:09.892"</f>
        <v>08/10/2022 21:46:09.892</v>
      </c>
      <c r="C30" t="str">
        <f t="shared" si="1"/>
        <v>FFDFD3C0</v>
      </c>
      <c r="D30" t="s">
        <v>113</v>
      </c>
      <c r="E30">
        <v>6</v>
      </c>
      <c r="H30">
        <v>174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>"21:46:09.000"</f>
        <v>21:46:09.000</v>
      </c>
      <c r="T30" t="str">
        <f>"21:46:09.000"</f>
        <v>21:46:09.000</v>
      </c>
      <c r="U30" t="str">
        <f t="shared" si="0"/>
        <v>A4558D</v>
      </c>
      <c r="V30">
        <v>0</v>
      </c>
      <c r="W30">
        <v>0</v>
      </c>
      <c r="X30">
        <v>4</v>
      </c>
      <c r="Z30">
        <v>1</v>
      </c>
      <c r="AA30">
        <v>8</v>
      </c>
      <c r="AB30">
        <v>3</v>
      </c>
      <c r="AC30">
        <v>0</v>
      </c>
      <c r="AD30">
        <v>8</v>
      </c>
      <c r="AE30">
        <v>0</v>
      </c>
      <c r="AF30">
        <v>3</v>
      </c>
      <c r="AG30">
        <v>2</v>
      </c>
      <c r="AH30">
        <v>0</v>
      </c>
      <c r="AI30" t="s">
        <v>154</v>
      </c>
      <c r="AJ30">
        <v>48.495798000000001</v>
      </c>
      <c r="AK30" t="s">
        <v>155</v>
      </c>
      <c r="AL30">
        <v>-123.02131900000001</v>
      </c>
      <c r="AM30">
        <v>25</v>
      </c>
      <c r="AN30">
        <v>1100</v>
      </c>
      <c r="AO30" t="s">
        <v>118</v>
      </c>
      <c r="AP30">
        <v>4</v>
      </c>
      <c r="AQ30">
        <v>-107</v>
      </c>
      <c r="AR30">
        <v>1024</v>
      </c>
      <c r="AZ30">
        <v>1200</v>
      </c>
      <c r="BA30">
        <v>1</v>
      </c>
      <c r="BB30" t="str">
        <f t="shared" si="2"/>
        <v xml:space="preserve">N379DH  </v>
      </c>
      <c r="BC30">
        <v>1</v>
      </c>
      <c r="BE30">
        <v>0</v>
      </c>
      <c r="BF30">
        <v>0</v>
      </c>
      <c r="BG30">
        <v>0</v>
      </c>
      <c r="BH30">
        <v>1000</v>
      </c>
      <c r="BI30">
        <v>1</v>
      </c>
      <c r="BJ30">
        <v>0</v>
      </c>
      <c r="BK30">
        <v>0</v>
      </c>
      <c r="BL30">
        <v>0</v>
      </c>
      <c r="BO30">
        <v>0</v>
      </c>
      <c r="BP30">
        <v>0</v>
      </c>
      <c r="BW30" t="str">
        <f>"21:46:09.616"</f>
        <v>21:46:09.616</v>
      </c>
      <c r="CJ30">
        <v>0</v>
      </c>
      <c r="CK30">
        <v>1</v>
      </c>
      <c r="CL30">
        <v>0</v>
      </c>
      <c r="CM30">
        <v>2</v>
      </c>
      <c r="CN30">
        <v>0</v>
      </c>
      <c r="CO30">
        <v>1</v>
      </c>
      <c r="CP30" t="s">
        <v>119</v>
      </c>
      <c r="CQ30">
        <v>259</v>
      </c>
      <c r="CR30">
        <v>0</v>
      </c>
      <c r="CW30">
        <v>3021990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"08/10/2022 21:46:09.892"</f>
        <v>08/10/2022 21:46:09.892</v>
      </c>
      <c r="C31" t="str">
        <f t="shared" si="1"/>
        <v>FFDFD3C0</v>
      </c>
      <c r="D31" t="s">
        <v>130</v>
      </c>
      <c r="E31">
        <v>18</v>
      </c>
      <c r="F31">
        <v>1018</v>
      </c>
      <c r="G31" t="s">
        <v>114</v>
      </c>
      <c r="J31" t="s">
        <v>131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>"21:46:09.000"</f>
        <v>21:46:09.000</v>
      </c>
      <c r="T31" t="str">
        <f>"21:46:09.000"</f>
        <v>21:46:09.000</v>
      </c>
      <c r="U31" t="str">
        <f t="shared" si="0"/>
        <v>A4558D</v>
      </c>
      <c r="V31">
        <v>0</v>
      </c>
      <c r="W31">
        <v>0</v>
      </c>
      <c r="X31">
        <v>4</v>
      </c>
      <c r="Z31">
        <v>1</v>
      </c>
      <c r="AA31">
        <v>8</v>
      </c>
      <c r="AB31">
        <v>3</v>
      </c>
      <c r="AC31">
        <v>0</v>
      </c>
      <c r="AD31">
        <v>8</v>
      </c>
      <c r="AE31">
        <v>0</v>
      </c>
      <c r="AF31">
        <v>3</v>
      </c>
      <c r="AG31">
        <v>2</v>
      </c>
      <c r="AH31">
        <v>0</v>
      </c>
      <c r="AI31" t="s">
        <v>154</v>
      </c>
      <c r="AJ31">
        <v>48.495798000000001</v>
      </c>
      <c r="AK31" t="s">
        <v>155</v>
      </c>
      <c r="AL31">
        <v>-123.02131900000001</v>
      </c>
      <c r="AM31">
        <v>25</v>
      </c>
      <c r="AN31">
        <v>1100</v>
      </c>
      <c r="AO31" t="s">
        <v>118</v>
      </c>
      <c r="AP31">
        <v>4</v>
      </c>
      <c r="AQ31">
        <v>-107</v>
      </c>
      <c r="AR31">
        <v>1024</v>
      </c>
      <c r="AZ31">
        <v>1200</v>
      </c>
      <c r="BA31">
        <v>1</v>
      </c>
      <c r="BB31" t="str">
        <f t="shared" si="2"/>
        <v xml:space="preserve">N379DH  </v>
      </c>
      <c r="BC31">
        <v>1</v>
      </c>
      <c r="BE31">
        <v>0</v>
      </c>
      <c r="BF31">
        <v>0</v>
      </c>
      <c r="BG31">
        <v>0</v>
      </c>
      <c r="BH31">
        <v>1000</v>
      </c>
      <c r="BI31">
        <v>1</v>
      </c>
      <c r="BJ31">
        <v>0</v>
      </c>
      <c r="BK31">
        <v>0</v>
      </c>
      <c r="BL31">
        <v>0</v>
      </c>
      <c r="BO31">
        <v>0</v>
      </c>
      <c r="BP31">
        <v>0</v>
      </c>
      <c r="BW31" t="str">
        <f>"21:46:09.616"</f>
        <v>21:46:09.616</v>
      </c>
      <c r="CJ31">
        <v>0</v>
      </c>
      <c r="CK31">
        <v>1</v>
      </c>
      <c r="CL31">
        <v>0</v>
      </c>
      <c r="CM31">
        <v>2</v>
      </c>
      <c r="CN31">
        <v>0</v>
      </c>
      <c r="CO31">
        <v>1</v>
      </c>
      <c r="CP31" t="s">
        <v>119</v>
      </c>
      <c r="CQ31">
        <v>259</v>
      </c>
      <c r="CR31">
        <v>0</v>
      </c>
      <c r="CW31">
        <v>3021990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"08/10/2022 21:46:25.643"</f>
        <v>08/10/2022 21:46:25.643</v>
      </c>
      <c r="C32" t="str">
        <f t="shared" si="1"/>
        <v>FFDFD3C0</v>
      </c>
      <c r="D32" t="s">
        <v>130</v>
      </c>
      <c r="E32">
        <v>18</v>
      </c>
      <c r="F32">
        <v>1018</v>
      </c>
      <c r="G32" t="s">
        <v>114</v>
      </c>
      <c r="J32" t="s">
        <v>131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>"21:46:25.000"</f>
        <v>21:46:25.000</v>
      </c>
      <c r="T32" t="str">
        <f>"21:46:25.000"</f>
        <v>21:46:25.000</v>
      </c>
      <c r="U32" t="str">
        <f t="shared" si="0"/>
        <v>A4558D</v>
      </c>
      <c r="V32">
        <v>0</v>
      </c>
      <c r="W32">
        <v>0</v>
      </c>
      <c r="X32">
        <v>4</v>
      </c>
      <c r="Z32">
        <v>1</v>
      </c>
      <c r="AA32">
        <v>8</v>
      </c>
      <c r="AB32">
        <v>3</v>
      </c>
      <c r="AC32">
        <v>0</v>
      </c>
      <c r="AD32">
        <v>8</v>
      </c>
      <c r="AE32">
        <v>0</v>
      </c>
      <c r="AF32">
        <v>3</v>
      </c>
      <c r="AG32">
        <v>2</v>
      </c>
      <c r="AH32">
        <v>0</v>
      </c>
      <c r="AI32" t="s">
        <v>156</v>
      </c>
      <c r="AJ32">
        <v>48.487772999999997</v>
      </c>
      <c r="AK32" t="s">
        <v>157</v>
      </c>
      <c r="AL32">
        <v>-123.02052500000001</v>
      </c>
      <c r="AM32">
        <v>25</v>
      </c>
      <c r="AN32">
        <v>1200</v>
      </c>
      <c r="AO32" t="s">
        <v>118</v>
      </c>
      <c r="AP32">
        <v>7</v>
      </c>
      <c r="AQ32">
        <v>-113</v>
      </c>
      <c r="AR32">
        <v>128</v>
      </c>
      <c r="AZ32">
        <v>1200</v>
      </c>
      <c r="BA32">
        <v>1</v>
      </c>
      <c r="BB32" t="str">
        <f t="shared" si="2"/>
        <v xml:space="preserve">N379DH  </v>
      </c>
      <c r="BC32">
        <v>1</v>
      </c>
      <c r="BE32">
        <v>0</v>
      </c>
      <c r="BF32">
        <v>0</v>
      </c>
      <c r="BG32">
        <v>0</v>
      </c>
      <c r="BH32">
        <v>1100</v>
      </c>
      <c r="BI32">
        <v>1</v>
      </c>
      <c r="BJ32">
        <v>0</v>
      </c>
      <c r="BK32">
        <v>0</v>
      </c>
      <c r="BL32">
        <v>0</v>
      </c>
      <c r="BO32">
        <v>0</v>
      </c>
      <c r="BP32">
        <v>0</v>
      </c>
      <c r="BW32" t="str">
        <f>"21:46:25.401"</f>
        <v>21:46:25.401</v>
      </c>
      <c r="CJ32">
        <v>0</v>
      </c>
      <c r="CK32">
        <v>1</v>
      </c>
      <c r="CL32">
        <v>0</v>
      </c>
      <c r="CM32">
        <v>2</v>
      </c>
      <c r="CN32">
        <v>0</v>
      </c>
      <c r="CO32">
        <v>2</v>
      </c>
      <c r="CP32" t="s">
        <v>119</v>
      </c>
      <c r="CQ32">
        <v>259</v>
      </c>
      <c r="CR32">
        <v>0</v>
      </c>
      <c r="CW32">
        <v>3023646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"08/10/2022 21:46:25.643"</f>
        <v>08/10/2022 21:46:25.643</v>
      </c>
      <c r="C33" t="str">
        <f t="shared" si="1"/>
        <v>FFDFD3C0</v>
      </c>
      <c r="D33" t="s">
        <v>113</v>
      </c>
      <c r="E33">
        <v>6</v>
      </c>
      <c r="H33">
        <v>174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>"21:46:25.000"</f>
        <v>21:46:25.000</v>
      </c>
      <c r="T33" t="str">
        <f>"21:46:25.000"</f>
        <v>21:46:25.000</v>
      </c>
      <c r="U33" t="str">
        <f t="shared" si="0"/>
        <v>A4558D</v>
      </c>
      <c r="V33">
        <v>0</v>
      </c>
      <c r="W33">
        <v>0</v>
      </c>
      <c r="X33">
        <v>4</v>
      </c>
      <c r="Z33">
        <v>1</v>
      </c>
      <c r="AA33">
        <v>8</v>
      </c>
      <c r="AB33">
        <v>3</v>
      </c>
      <c r="AC33">
        <v>0</v>
      </c>
      <c r="AD33">
        <v>8</v>
      </c>
      <c r="AE33">
        <v>0</v>
      </c>
      <c r="AF33">
        <v>3</v>
      </c>
      <c r="AG33">
        <v>2</v>
      </c>
      <c r="AH33">
        <v>0</v>
      </c>
      <c r="AI33" t="s">
        <v>156</v>
      </c>
      <c r="AJ33">
        <v>48.487772999999997</v>
      </c>
      <c r="AK33" t="s">
        <v>157</v>
      </c>
      <c r="AL33">
        <v>-123.02052500000001</v>
      </c>
      <c r="AM33">
        <v>25</v>
      </c>
      <c r="AN33">
        <v>1200</v>
      </c>
      <c r="AO33" t="s">
        <v>118</v>
      </c>
      <c r="AP33">
        <v>7</v>
      </c>
      <c r="AQ33">
        <v>-113</v>
      </c>
      <c r="AR33">
        <v>128</v>
      </c>
      <c r="AZ33">
        <v>1200</v>
      </c>
      <c r="BA33">
        <v>1</v>
      </c>
      <c r="BB33" t="str">
        <f t="shared" si="2"/>
        <v xml:space="preserve">N379DH  </v>
      </c>
      <c r="BC33">
        <v>1</v>
      </c>
      <c r="BE33">
        <v>0</v>
      </c>
      <c r="BF33">
        <v>0</v>
      </c>
      <c r="BG33">
        <v>0</v>
      </c>
      <c r="BH33">
        <v>1100</v>
      </c>
      <c r="BI33">
        <v>1</v>
      </c>
      <c r="BJ33">
        <v>0</v>
      </c>
      <c r="BK33">
        <v>0</v>
      </c>
      <c r="BL33">
        <v>0</v>
      </c>
      <c r="BO33">
        <v>0</v>
      </c>
      <c r="BP33">
        <v>0</v>
      </c>
      <c r="BW33" t="str">
        <f>"21:46:25.401"</f>
        <v>21:46:25.401</v>
      </c>
      <c r="CJ33">
        <v>0</v>
      </c>
      <c r="CK33">
        <v>1</v>
      </c>
      <c r="CL33">
        <v>0</v>
      </c>
      <c r="CM33">
        <v>2</v>
      </c>
      <c r="CN33">
        <v>0</v>
      </c>
      <c r="CO33">
        <v>2</v>
      </c>
      <c r="CP33" t="s">
        <v>119</v>
      </c>
      <c r="CQ33">
        <v>259</v>
      </c>
      <c r="CR33">
        <v>0</v>
      </c>
      <c r="CW33">
        <v>3023646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"08/10/2022 21:46:26.596"</f>
        <v>08/10/2022 21:46:26.596</v>
      </c>
      <c r="C34" t="str">
        <f t="shared" si="1"/>
        <v>FFDFD3C0</v>
      </c>
      <c r="D34" t="s">
        <v>130</v>
      </c>
      <c r="E34">
        <v>18</v>
      </c>
      <c r="F34">
        <v>1018</v>
      </c>
      <c r="G34" t="s">
        <v>114</v>
      </c>
      <c r="J34" t="s">
        <v>131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>"21:46:26.000"</f>
        <v>21:46:26.000</v>
      </c>
      <c r="T34" t="str">
        <f>"21:46:26.000"</f>
        <v>21:46:26.000</v>
      </c>
      <c r="U34" t="str">
        <f t="shared" si="0"/>
        <v>A4558D</v>
      </c>
      <c r="V34">
        <v>0</v>
      </c>
      <c r="W34">
        <v>0</v>
      </c>
      <c r="X34">
        <v>4</v>
      </c>
      <c r="Z34">
        <v>1</v>
      </c>
      <c r="AA34">
        <v>8</v>
      </c>
      <c r="AB34">
        <v>3</v>
      </c>
      <c r="AC34">
        <v>0</v>
      </c>
      <c r="AD34">
        <v>8</v>
      </c>
      <c r="AE34">
        <v>0</v>
      </c>
      <c r="AF34">
        <v>3</v>
      </c>
      <c r="AG34">
        <v>2</v>
      </c>
      <c r="AH34">
        <v>0</v>
      </c>
      <c r="AI34" t="s">
        <v>158</v>
      </c>
      <c r="AJ34">
        <v>48.487236000000003</v>
      </c>
      <c r="AK34" t="s">
        <v>159</v>
      </c>
      <c r="AL34">
        <v>-123.020482</v>
      </c>
      <c r="AM34">
        <v>25</v>
      </c>
      <c r="AN34">
        <v>1200</v>
      </c>
      <c r="AO34" t="s">
        <v>118</v>
      </c>
      <c r="AP34">
        <v>6</v>
      </c>
      <c r="AQ34">
        <v>-113</v>
      </c>
      <c r="AR34">
        <v>64</v>
      </c>
      <c r="AZ34">
        <v>1200</v>
      </c>
      <c r="BA34">
        <v>1</v>
      </c>
      <c r="BB34" t="str">
        <f t="shared" si="2"/>
        <v xml:space="preserve">N379DH  </v>
      </c>
      <c r="BC34">
        <v>1</v>
      </c>
      <c r="BE34">
        <v>0</v>
      </c>
      <c r="BF34">
        <v>0</v>
      </c>
      <c r="BG34">
        <v>0</v>
      </c>
      <c r="BH34">
        <v>1100</v>
      </c>
      <c r="BI34">
        <v>1</v>
      </c>
      <c r="BJ34">
        <v>0</v>
      </c>
      <c r="BK34">
        <v>0</v>
      </c>
      <c r="BL34">
        <v>0</v>
      </c>
      <c r="BO34">
        <v>0</v>
      </c>
      <c r="BP34">
        <v>0</v>
      </c>
      <c r="BW34" t="str">
        <f>"21:46:26.308"</f>
        <v>21:46:26.308</v>
      </c>
      <c r="CJ34">
        <v>0</v>
      </c>
      <c r="CK34">
        <v>1</v>
      </c>
      <c r="CL34">
        <v>0</v>
      </c>
      <c r="CM34">
        <v>2</v>
      </c>
      <c r="CN34">
        <v>0</v>
      </c>
      <c r="CO34">
        <v>2</v>
      </c>
      <c r="CP34" t="s">
        <v>119</v>
      </c>
      <c r="CQ34">
        <v>259</v>
      </c>
      <c r="CR34">
        <v>0</v>
      </c>
      <c r="CW34">
        <v>3023740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"08/10/2022 21:46:26.596"</f>
        <v>08/10/2022 21:46:26.596</v>
      </c>
      <c r="C35" t="str">
        <f t="shared" si="1"/>
        <v>FFDFD3C0</v>
      </c>
      <c r="D35" t="s">
        <v>113</v>
      </c>
      <c r="E35">
        <v>6</v>
      </c>
      <c r="H35">
        <v>174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>"21:46:26.000"</f>
        <v>21:46:26.000</v>
      </c>
      <c r="T35" t="str">
        <f>"21:46:26.000"</f>
        <v>21:46:26.000</v>
      </c>
      <c r="U35" t="str">
        <f t="shared" si="0"/>
        <v>A4558D</v>
      </c>
      <c r="V35">
        <v>0</v>
      </c>
      <c r="W35">
        <v>0</v>
      </c>
      <c r="X35">
        <v>4</v>
      </c>
      <c r="Z35">
        <v>1</v>
      </c>
      <c r="AA35">
        <v>8</v>
      </c>
      <c r="AB35">
        <v>3</v>
      </c>
      <c r="AC35">
        <v>0</v>
      </c>
      <c r="AD35">
        <v>8</v>
      </c>
      <c r="AE35">
        <v>0</v>
      </c>
      <c r="AF35">
        <v>3</v>
      </c>
      <c r="AG35">
        <v>2</v>
      </c>
      <c r="AH35">
        <v>0</v>
      </c>
      <c r="AI35" t="s">
        <v>158</v>
      </c>
      <c r="AJ35">
        <v>48.487236000000003</v>
      </c>
      <c r="AK35" t="s">
        <v>159</v>
      </c>
      <c r="AL35">
        <v>-123.020482</v>
      </c>
      <c r="AM35">
        <v>25</v>
      </c>
      <c r="AN35">
        <v>1200</v>
      </c>
      <c r="AO35" t="s">
        <v>118</v>
      </c>
      <c r="AP35">
        <v>6</v>
      </c>
      <c r="AQ35">
        <v>-113</v>
      </c>
      <c r="AR35">
        <v>64</v>
      </c>
      <c r="AZ35">
        <v>1200</v>
      </c>
      <c r="BA35">
        <v>1</v>
      </c>
      <c r="BB35" t="str">
        <f t="shared" si="2"/>
        <v xml:space="preserve">N379DH  </v>
      </c>
      <c r="BC35">
        <v>1</v>
      </c>
      <c r="BE35">
        <v>0</v>
      </c>
      <c r="BF35">
        <v>0</v>
      </c>
      <c r="BG35">
        <v>0</v>
      </c>
      <c r="BH35">
        <v>1100</v>
      </c>
      <c r="BI35">
        <v>1</v>
      </c>
      <c r="BJ35">
        <v>0</v>
      </c>
      <c r="BK35">
        <v>0</v>
      </c>
      <c r="BL35">
        <v>0</v>
      </c>
      <c r="BO35">
        <v>0</v>
      </c>
      <c r="BP35">
        <v>0</v>
      </c>
      <c r="BW35" t="str">
        <f>"21:46:26.308"</f>
        <v>21:46:26.308</v>
      </c>
      <c r="CJ35">
        <v>0</v>
      </c>
      <c r="CK35">
        <v>1</v>
      </c>
      <c r="CL35">
        <v>0</v>
      </c>
      <c r="CM35">
        <v>2</v>
      </c>
      <c r="CN35">
        <v>0</v>
      </c>
      <c r="CO35">
        <v>2</v>
      </c>
      <c r="CP35" t="s">
        <v>119</v>
      </c>
      <c r="CQ35">
        <v>259</v>
      </c>
      <c r="CR35">
        <v>0</v>
      </c>
      <c r="CW35">
        <v>3023740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"08/10/2022 21:46:27.909"</f>
        <v>08/10/2022 21:46:27.909</v>
      </c>
      <c r="C36" t="str">
        <f t="shared" si="1"/>
        <v>FFDFD3C0</v>
      </c>
      <c r="D36" t="s">
        <v>130</v>
      </c>
      <c r="E36">
        <v>18</v>
      </c>
      <c r="F36">
        <v>1018</v>
      </c>
      <c r="G36" t="s">
        <v>114</v>
      </c>
      <c r="J36" t="s">
        <v>131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>"21:46:27.000"</f>
        <v>21:46:27.000</v>
      </c>
      <c r="T36" t="str">
        <f>"21:46:27.000"</f>
        <v>21:46:27.000</v>
      </c>
      <c r="U36" t="str">
        <f t="shared" si="0"/>
        <v>A4558D</v>
      </c>
      <c r="V36">
        <v>0</v>
      </c>
      <c r="W36">
        <v>0</v>
      </c>
      <c r="X36">
        <v>4</v>
      </c>
      <c r="Z36">
        <v>1</v>
      </c>
      <c r="AA36">
        <v>8</v>
      </c>
      <c r="AB36">
        <v>3</v>
      </c>
      <c r="AC36">
        <v>0</v>
      </c>
      <c r="AD36">
        <v>8</v>
      </c>
      <c r="AE36">
        <v>0</v>
      </c>
      <c r="AF36">
        <v>3</v>
      </c>
      <c r="AG36">
        <v>2</v>
      </c>
      <c r="AH36">
        <v>0</v>
      </c>
      <c r="AI36" t="s">
        <v>160</v>
      </c>
      <c r="AJ36">
        <v>48.486722</v>
      </c>
      <c r="AK36" t="s">
        <v>161</v>
      </c>
      <c r="AL36">
        <v>-123.020439</v>
      </c>
      <c r="AM36">
        <v>25</v>
      </c>
      <c r="AN36">
        <v>1200</v>
      </c>
      <c r="AO36" t="s">
        <v>118</v>
      </c>
      <c r="AP36">
        <v>6</v>
      </c>
      <c r="AQ36">
        <v>-114</v>
      </c>
      <c r="AR36">
        <v>64</v>
      </c>
      <c r="AZ36">
        <v>1200</v>
      </c>
      <c r="BA36">
        <v>1</v>
      </c>
      <c r="BB36" t="str">
        <f t="shared" si="2"/>
        <v xml:space="preserve">N379DH  </v>
      </c>
      <c r="BC36">
        <v>1</v>
      </c>
      <c r="BE36">
        <v>0</v>
      </c>
      <c r="BF36">
        <v>0</v>
      </c>
      <c r="BG36">
        <v>0</v>
      </c>
      <c r="BH36">
        <v>1100</v>
      </c>
      <c r="BI36">
        <v>1</v>
      </c>
      <c r="BJ36">
        <v>0</v>
      </c>
      <c r="BK36">
        <v>0</v>
      </c>
      <c r="BL36">
        <v>0</v>
      </c>
      <c r="BO36">
        <v>0</v>
      </c>
      <c r="BP36">
        <v>0</v>
      </c>
      <c r="BW36" t="str">
        <f>"21:46:27.601"</f>
        <v>21:46:27.601</v>
      </c>
      <c r="CJ36">
        <v>0</v>
      </c>
      <c r="CK36">
        <v>1</v>
      </c>
      <c r="CL36">
        <v>0</v>
      </c>
      <c r="CM36">
        <v>2</v>
      </c>
      <c r="CN36">
        <v>0</v>
      </c>
      <c r="CO36">
        <v>2</v>
      </c>
      <c r="CP36" t="s">
        <v>119</v>
      </c>
      <c r="CQ36">
        <v>259</v>
      </c>
      <c r="CR36">
        <v>0</v>
      </c>
      <c r="CW36">
        <v>3023862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"08/10/2022 21:46:27.940"</f>
        <v>08/10/2022 21:46:27.940</v>
      </c>
      <c r="C37" t="str">
        <f t="shared" si="1"/>
        <v>FFDFD3C0</v>
      </c>
      <c r="D37" t="s">
        <v>113</v>
      </c>
      <c r="E37">
        <v>6</v>
      </c>
      <c r="H37">
        <v>174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>"21:46:27.000"</f>
        <v>21:46:27.000</v>
      </c>
      <c r="T37" t="str">
        <f>"21:46:27.000"</f>
        <v>21:46:27.000</v>
      </c>
      <c r="U37" t="str">
        <f t="shared" si="0"/>
        <v>A4558D</v>
      </c>
      <c r="V37">
        <v>0</v>
      </c>
      <c r="W37">
        <v>0</v>
      </c>
      <c r="X37">
        <v>4</v>
      </c>
      <c r="Z37">
        <v>1</v>
      </c>
      <c r="AA37">
        <v>8</v>
      </c>
      <c r="AB37">
        <v>3</v>
      </c>
      <c r="AC37">
        <v>0</v>
      </c>
      <c r="AD37">
        <v>8</v>
      </c>
      <c r="AE37">
        <v>0</v>
      </c>
      <c r="AF37">
        <v>3</v>
      </c>
      <c r="AG37">
        <v>2</v>
      </c>
      <c r="AH37">
        <v>0</v>
      </c>
      <c r="AI37" t="s">
        <v>160</v>
      </c>
      <c r="AJ37">
        <v>48.486722</v>
      </c>
      <c r="AK37" t="s">
        <v>161</v>
      </c>
      <c r="AL37">
        <v>-123.020439</v>
      </c>
      <c r="AM37">
        <v>25</v>
      </c>
      <c r="AN37">
        <v>1200</v>
      </c>
      <c r="AO37" t="s">
        <v>118</v>
      </c>
      <c r="AP37">
        <v>6</v>
      </c>
      <c r="AQ37">
        <v>-114</v>
      </c>
      <c r="AR37">
        <v>64</v>
      </c>
      <c r="AZ37">
        <v>1200</v>
      </c>
      <c r="BA37">
        <v>1</v>
      </c>
      <c r="BB37" t="str">
        <f t="shared" si="2"/>
        <v xml:space="preserve">N379DH  </v>
      </c>
      <c r="BC37">
        <v>1</v>
      </c>
      <c r="BE37">
        <v>0</v>
      </c>
      <c r="BF37">
        <v>0</v>
      </c>
      <c r="BG37">
        <v>0</v>
      </c>
      <c r="BH37">
        <v>1100</v>
      </c>
      <c r="BI37">
        <v>1</v>
      </c>
      <c r="BJ37">
        <v>0</v>
      </c>
      <c r="BK37">
        <v>0</v>
      </c>
      <c r="BL37">
        <v>0</v>
      </c>
      <c r="BO37">
        <v>0</v>
      </c>
      <c r="BP37">
        <v>0</v>
      </c>
      <c r="BW37" t="str">
        <f>"21:46:27.601"</f>
        <v>21:46:27.601</v>
      </c>
      <c r="CJ37">
        <v>0</v>
      </c>
      <c r="CK37">
        <v>1</v>
      </c>
      <c r="CL37">
        <v>0</v>
      </c>
      <c r="CM37">
        <v>2</v>
      </c>
      <c r="CN37">
        <v>0</v>
      </c>
      <c r="CO37">
        <v>2</v>
      </c>
      <c r="CP37" t="s">
        <v>119</v>
      </c>
      <c r="CQ37">
        <v>259</v>
      </c>
      <c r="CR37">
        <v>0</v>
      </c>
      <c r="CW37">
        <v>3023862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"08/10/2022 21:46:28.893"</f>
        <v>08/10/2022 21:46:28.893</v>
      </c>
      <c r="C38" t="str">
        <f t="shared" si="1"/>
        <v>FFDFD3C0</v>
      </c>
      <c r="D38" t="s">
        <v>113</v>
      </c>
      <c r="E38">
        <v>6</v>
      </c>
      <c r="H38">
        <v>174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>"21:46:28.000"</f>
        <v>21:46:28.000</v>
      </c>
      <c r="T38" t="str">
        <f>"21:46:28.000"</f>
        <v>21:46:28.000</v>
      </c>
      <c r="U38" t="str">
        <f t="shared" si="0"/>
        <v>A4558D</v>
      </c>
      <c r="V38">
        <v>0</v>
      </c>
      <c r="W38">
        <v>0</v>
      </c>
      <c r="X38">
        <v>4</v>
      </c>
      <c r="Z38">
        <v>1</v>
      </c>
      <c r="AA38">
        <v>8</v>
      </c>
      <c r="AB38">
        <v>3</v>
      </c>
      <c r="AC38">
        <v>0</v>
      </c>
      <c r="AD38">
        <v>8</v>
      </c>
      <c r="AE38">
        <v>0</v>
      </c>
      <c r="AF38">
        <v>3</v>
      </c>
      <c r="AG38">
        <v>2</v>
      </c>
      <c r="AH38">
        <v>0</v>
      </c>
      <c r="AI38" t="s">
        <v>162</v>
      </c>
      <c r="AJ38">
        <v>48.486184999999999</v>
      </c>
      <c r="AK38" t="s">
        <v>163</v>
      </c>
      <c r="AL38">
        <v>-123.02039600000001</v>
      </c>
      <c r="AM38">
        <v>25</v>
      </c>
      <c r="AN38">
        <v>1200</v>
      </c>
      <c r="AO38" t="s">
        <v>118</v>
      </c>
      <c r="AP38">
        <v>6</v>
      </c>
      <c r="AQ38">
        <v>-115</v>
      </c>
      <c r="AR38">
        <v>-192</v>
      </c>
      <c r="AZ38">
        <v>1200</v>
      </c>
      <c r="BA38">
        <v>1</v>
      </c>
      <c r="BB38" t="str">
        <f t="shared" si="2"/>
        <v xml:space="preserve">N379DH  </v>
      </c>
      <c r="BC38">
        <v>1</v>
      </c>
      <c r="BE38">
        <v>0</v>
      </c>
      <c r="BF38">
        <v>0</v>
      </c>
      <c r="BG38">
        <v>0</v>
      </c>
      <c r="BH38">
        <v>1100</v>
      </c>
      <c r="BI38">
        <v>1</v>
      </c>
      <c r="BJ38">
        <v>0</v>
      </c>
      <c r="BK38">
        <v>0</v>
      </c>
      <c r="BL38">
        <v>0</v>
      </c>
      <c r="BO38">
        <v>0</v>
      </c>
      <c r="BP38">
        <v>0</v>
      </c>
      <c r="BW38" t="str">
        <f>"21:46:28.709"</f>
        <v>21:46:28.709</v>
      </c>
      <c r="CJ38">
        <v>0</v>
      </c>
      <c r="CK38">
        <v>1</v>
      </c>
      <c r="CL38">
        <v>0</v>
      </c>
      <c r="CM38">
        <v>2</v>
      </c>
      <c r="CN38">
        <v>0</v>
      </c>
      <c r="CO38">
        <v>2</v>
      </c>
      <c r="CP38" t="s">
        <v>119</v>
      </c>
      <c r="CQ38">
        <v>259</v>
      </c>
      <c r="CR38">
        <v>0</v>
      </c>
      <c r="CW38">
        <v>3023970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"08/10/2022 21:46:28.987"</f>
        <v>08/10/2022 21:46:28.987</v>
      </c>
      <c r="C39" t="str">
        <f t="shared" si="1"/>
        <v>FFDFD3C0</v>
      </c>
      <c r="D39" t="s">
        <v>130</v>
      </c>
      <c r="E39">
        <v>18</v>
      </c>
      <c r="F39">
        <v>1018</v>
      </c>
      <c r="G39" t="s">
        <v>114</v>
      </c>
      <c r="J39" t="s">
        <v>131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>"21:46:28.000"</f>
        <v>21:46:28.000</v>
      </c>
      <c r="T39" t="str">
        <f>"21:46:28.000"</f>
        <v>21:46:28.000</v>
      </c>
      <c r="U39" t="str">
        <f t="shared" si="0"/>
        <v>A4558D</v>
      </c>
      <c r="V39">
        <v>0</v>
      </c>
      <c r="W39">
        <v>0</v>
      </c>
      <c r="X39">
        <v>4</v>
      </c>
      <c r="Z39">
        <v>1</v>
      </c>
      <c r="AA39">
        <v>8</v>
      </c>
      <c r="AB39">
        <v>3</v>
      </c>
      <c r="AC39">
        <v>0</v>
      </c>
      <c r="AD39">
        <v>8</v>
      </c>
      <c r="AE39">
        <v>0</v>
      </c>
      <c r="AF39">
        <v>3</v>
      </c>
      <c r="AG39">
        <v>2</v>
      </c>
      <c r="AH39">
        <v>0</v>
      </c>
      <c r="AI39" t="s">
        <v>162</v>
      </c>
      <c r="AJ39">
        <v>48.486184999999999</v>
      </c>
      <c r="AK39" t="s">
        <v>163</v>
      </c>
      <c r="AL39">
        <v>-123.02039600000001</v>
      </c>
      <c r="AM39">
        <v>25</v>
      </c>
      <c r="AN39">
        <v>1200</v>
      </c>
      <c r="AO39" t="s">
        <v>118</v>
      </c>
      <c r="AP39">
        <v>6</v>
      </c>
      <c r="AQ39">
        <v>-115</v>
      </c>
      <c r="AR39">
        <v>-192</v>
      </c>
      <c r="AZ39">
        <v>1200</v>
      </c>
      <c r="BA39">
        <v>1</v>
      </c>
      <c r="BB39" t="str">
        <f t="shared" si="2"/>
        <v xml:space="preserve">N379DH  </v>
      </c>
      <c r="BC39">
        <v>1</v>
      </c>
      <c r="BE39">
        <v>0</v>
      </c>
      <c r="BF39">
        <v>0</v>
      </c>
      <c r="BG39">
        <v>0</v>
      </c>
      <c r="BH39">
        <v>1100</v>
      </c>
      <c r="BI39">
        <v>1</v>
      </c>
      <c r="BJ39">
        <v>0</v>
      </c>
      <c r="BK39">
        <v>0</v>
      </c>
      <c r="BL39">
        <v>0</v>
      </c>
      <c r="BO39">
        <v>0</v>
      </c>
      <c r="BP39">
        <v>0</v>
      </c>
      <c r="BW39" t="str">
        <f>"21:46:28.709"</f>
        <v>21:46:28.709</v>
      </c>
      <c r="CJ39">
        <v>0</v>
      </c>
      <c r="CK39">
        <v>1</v>
      </c>
      <c r="CL39">
        <v>0</v>
      </c>
      <c r="CM39">
        <v>2</v>
      </c>
      <c r="CN39">
        <v>0</v>
      </c>
      <c r="CO39">
        <v>2</v>
      </c>
      <c r="CP39" t="s">
        <v>119</v>
      </c>
      <c r="CQ39">
        <v>259</v>
      </c>
      <c r="CR39">
        <v>0</v>
      </c>
      <c r="CW39">
        <v>3023970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"08/10/2022 21:46:29.549"</f>
        <v>08/10/2022 21:46:29.549</v>
      </c>
      <c r="C40" t="str">
        <f t="shared" si="1"/>
        <v>FFDFD3C0</v>
      </c>
      <c r="D40" t="s">
        <v>113</v>
      </c>
      <c r="E40">
        <v>6</v>
      </c>
      <c r="H40">
        <v>174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>"21:46:29.000"</f>
        <v>21:46:29.000</v>
      </c>
      <c r="T40" t="str">
        <f>"21:46:29.000"</f>
        <v>21:46:29.000</v>
      </c>
      <c r="U40" t="str">
        <f t="shared" si="0"/>
        <v>A4558D</v>
      </c>
      <c r="V40">
        <v>0</v>
      </c>
      <c r="W40">
        <v>0</v>
      </c>
      <c r="X40">
        <v>4</v>
      </c>
      <c r="Z40">
        <v>1</v>
      </c>
      <c r="AA40">
        <v>8</v>
      </c>
      <c r="AB40">
        <v>3</v>
      </c>
      <c r="AC40">
        <v>0</v>
      </c>
      <c r="AD40">
        <v>8</v>
      </c>
      <c r="AE40">
        <v>0</v>
      </c>
      <c r="AF40">
        <v>3</v>
      </c>
      <c r="AG40">
        <v>2</v>
      </c>
      <c r="AH40">
        <v>0</v>
      </c>
      <c r="AI40" t="s">
        <v>164</v>
      </c>
      <c r="AJ40">
        <v>48.485669999999999</v>
      </c>
      <c r="AK40" t="s">
        <v>165</v>
      </c>
      <c r="AL40">
        <v>-123.020353</v>
      </c>
      <c r="AM40">
        <v>25</v>
      </c>
      <c r="AN40">
        <v>1200</v>
      </c>
      <c r="AO40" t="s">
        <v>118</v>
      </c>
      <c r="AP40">
        <v>7</v>
      </c>
      <c r="AQ40">
        <v>-116</v>
      </c>
      <c r="AR40">
        <v>-384</v>
      </c>
      <c r="AZ40">
        <v>1200</v>
      </c>
      <c r="BA40">
        <v>1</v>
      </c>
      <c r="BB40" t="str">
        <f t="shared" si="2"/>
        <v xml:space="preserve">N379DH  </v>
      </c>
      <c r="BC40">
        <v>1</v>
      </c>
      <c r="BE40">
        <v>0</v>
      </c>
      <c r="BF40">
        <v>0</v>
      </c>
      <c r="BG40">
        <v>0</v>
      </c>
      <c r="BH40">
        <v>1100</v>
      </c>
      <c r="BI40">
        <v>1</v>
      </c>
      <c r="BJ40">
        <v>0</v>
      </c>
      <c r="BK40">
        <v>0</v>
      </c>
      <c r="BL40">
        <v>0</v>
      </c>
      <c r="BO40">
        <v>0</v>
      </c>
      <c r="BP40">
        <v>0</v>
      </c>
      <c r="BW40" t="str">
        <f>"21:46:29.390"</f>
        <v>21:46:29.390</v>
      </c>
      <c r="CJ40">
        <v>0</v>
      </c>
      <c r="CK40">
        <v>1</v>
      </c>
      <c r="CL40">
        <v>0</v>
      </c>
      <c r="CM40">
        <v>2</v>
      </c>
      <c r="CN40">
        <v>0</v>
      </c>
      <c r="CO40">
        <v>2</v>
      </c>
      <c r="CP40" t="s">
        <v>119</v>
      </c>
      <c r="CQ40">
        <v>259</v>
      </c>
      <c r="CR40">
        <v>0</v>
      </c>
      <c r="CW40">
        <v>3024029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"08/10/2022 21:46:29.643"</f>
        <v>08/10/2022 21:46:29.643</v>
      </c>
      <c r="C41" t="str">
        <f t="shared" si="1"/>
        <v>FFDFD3C0</v>
      </c>
      <c r="D41" t="s">
        <v>130</v>
      </c>
      <c r="E41">
        <v>18</v>
      </c>
      <c r="F41">
        <v>1018</v>
      </c>
      <c r="G41" t="s">
        <v>114</v>
      </c>
      <c r="J41" t="s">
        <v>131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>"21:46:29.000"</f>
        <v>21:46:29.000</v>
      </c>
      <c r="T41" t="str">
        <f>"21:46:29.000"</f>
        <v>21:46:29.000</v>
      </c>
      <c r="U41" t="str">
        <f t="shared" si="0"/>
        <v>A4558D</v>
      </c>
      <c r="V41">
        <v>0</v>
      </c>
      <c r="W41">
        <v>0</v>
      </c>
      <c r="X41">
        <v>4</v>
      </c>
      <c r="Z41">
        <v>1</v>
      </c>
      <c r="AA41">
        <v>8</v>
      </c>
      <c r="AB41">
        <v>3</v>
      </c>
      <c r="AC41">
        <v>0</v>
      </c>
      <c r="AD41">
        <v>8</v>
      </c>
      <c r="AE41">
        <v>0</v>
      </c>
      <c r="AF41">
        <v>3</v>
      </c>
      <c r="AG41">
        <v>2</v>
      </c>
      <c r="AH41">
        <v>0</v>
      </c>
      <c r="AI41" t="s">
        <v>164</v>
      </c>
      <c r="AJ41">
        <v>48.485669999999999</v>
      </c>
      <c r="AK41" t="s">
        <v>165</v>
      </c>
      <c r="AL41">
        <v>-123.020353</v>
      </c>
      <c r="AM41">
        <v>25</v>
      </c>
      <c r="AN41">
        <v>1200</v>
      </c>
      <c r="AO41" t="s">
        <v>118</v>
      </c>
      <c r="AP41">
        <v>7</v>
      </c>
      <c r="AQ41">
        <v>-116</v>
      </c>
      <c r="AR41">
        <v>-384</v>
      </c>
      <c r="AZ41">
        <v>1200</v>
      </c>
      <c r="BA41">
        <v>1</v>
      </c>
      <c r="BB41" t="str">
        <f t="shared" si="2"/>
        <v xml:space="preserve">N379DH  </v>
      </c>
      <c r="BC41">
        <v>1</v>
      </c>
      <c r="BE41">
        <v>0</v>
      </c>
      <c r="BF41">
        <v>0</v>
      </c>
      <c r="BG41">
        <v>0</v>
      </c>
      <c r="BH41">
        <v>1100</v>
      </c>
      <c r="BI41">
        <v>1</v>
      </c>
      <c r="BJ41">
        <v>0</v>
      </c>
      <c r="BK41">
        <v>0</v>
      </c>
      <c r="BL41">
        <v>0</v>
      </c>
      <c r="BO41">
        <v>0</v>
      </c>
      <c r="BP41">
        <v>0</v>
      </c>
      <c r="BW41" t="str">
        <f>"21:46:29.390"</f>
        <v>21:46:29.390</v>
      </c>
      <c r="CJ41">
        <v>0</v>
      </c>
      <c r="CK41">
        <v>1</v>
      </c>
      <c r="CL41">
        <v>0</v>
      </c>
      <c r="CM41">
        <v>2</v>
      </c>
      <c r="CN41">
        <v>0</v>
      </c>
      <c r="CO41">
        <v>2</v>
      </c>
      <c r="CP41" t="s">
        <v>119</v>
      </c>
      <c r="CQ41">
        <v>259</v>
      </c>
      <c r="CR41">
        <v>0</v>
      </c>
      <c r="CW41">
        <v>3024029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"08/10/2022 21:46:30.690"</f>
        <v>08/10/2022 21:46:30.690</v>
      </c>
      <c r="C42" t="str">
        <f t="shared" si="1"/>
        <v>FFDFD3C0</v>
      </c>
      <c r="D42" t="s">
        <v>130</v>
      </c>
      <c r="E42">
        <v>18</v>
      </c>
      <c r="F42">
        <v>1018</v>
      </c>
      <c r="G42" t="s">
        <v>114</v>
      </c>
      <c r="J42" t="s">
        <v>131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>"21:46:30.000"</f>
        <v>21:46:30.000</v>
      </c>
      <c r="T42" t="str">
        <f>"21:46:30.000"</f>
        <v>21:46:30.000</v>
      </c>
      <c r="U42" t="str">
        <f t="shared" si="0"/>
        <v>A4558D</v>
      </c>
      <c r="V42">
        <v>0</v>
      </c>
      <c r="W42">
        <v>0</v>
      </c>
      <c r="X42">
        <v>4</v>
      </c>
      <c r="Z42">
        <v>1</v>
      </c>
      <c r="AA42">
        <v>8</v>
      </c>
      <c r="AB42">
        <v>3</v>
      </c>
      <c r="AC42">
        <v>0</v>
      </c>
      <c r="AD42">
        <v>8</v>
      </c>
      <c r="AE42">
        <v>0</v>
      </c>
      <c r="AF42">
        <v>3</v>
      </c>
      <c r="AG42">
        <v>2</v>
      </c>
      <c r="AH42">
        <v>0</v>
      </c>
      <c r="AI42" t="s">
        <v>166</v>
      </c>
      <c r="AJ42">
        <v>48.485134000000002</v>
      </c>
      <c r="AK42" t="s">
        <v>167</v>
      </c>
      <c r="AL42">
        <v>-123.02030999999999</v>
      </c>
      <c r="AM42">
        <v>25</v>
      </c>
      <c r="AN42">
        <v>1200</v>
      </c>
      <c r="AO42" t="s">
        <v>118</v>
      </c>
      <c r="AP42">
        <v>7</v>
      </c>
      <c r="AQ42">
        <v>-118</v>
      </c>
      <c r="AR42">
        <v>-896</v>
      </c>
      <c r="AZ42">
        <v>1200</v>
      </c>
      <c r="BA42">
        <v>1</v>
      </c>
      <c r="BB42" t="str">
        <f t="shared" si="2"/>
        <v xml:space="preserve">N379DH  </v>
      </c>
      <c r="BC42">
        <v>1</v>
      </c>
      <c r="BE42">
        <v>0</v>
      </c>
      <c r="BF42">
        <v>0</v>
      </c>
      <c r="BG42">
        <v>0</v>
      </c>
      <c r="BH42">
        <v>1100</v>
      </c>
      <c r="BI42">
        <v>1</v>
      </c>
      <c r="BJ42">
        <v>0</v>
      </c>
      <c r="BK42">
        <v>0</v>
      </c>
      <c r="BL42">
        <v>0</v>
      </c>
      <c r="BO42">
        <v>0</v>
      </c>
      <c r="BP42">
        <v>0</v>
      </c>
      <c r="BW42" t="str">
        <f>"21:46:30.499"</f>
        <v>21:46:30.499</v>
      </c>
      <c r="CJ42">
        <v>0</v>
      </c>
      <c r="CK42">
        <v>1</v>
      </c>
      <c r="CL42">
        <v>0</v>
      </c>
      <c r="CM42">
        <v>2</v>
      </c>
      <c r="CN42">
        <v>0</v>
      </c>
      <c r="CO42">
        <v>2</v>
      </c>
      <c r="CP42" t="s">
        <v>119</v>
      </c>
      <c r="CQ42">
        <v>259</v>
      </c>
      <c r="CR42">
        <v>0</v>
      </c>
      <c r="CW42">
        <v>3024132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"08/10/2022 21:46:30.752"</f>
        <v>08/10/2022 21:46:30.752</v>
      </c>
      <c r="C43" t="str">
        <f t="shared" si="1"/>
        <v>FFDFD3C0</v>
      </c>
      <c r="D43" t="s">
        <v>113</v>
      </c>
      <c r="E43">
        <v>6</v>
      </c>
      <c r="H43">
        <v>174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>"21:46:30.000"</f>
        <v>21:46:30.000</v>
      </c>
      <c r="T43" t="str">
        <f>"21:46:30.000"</f>
        <v>21:46:30.000</v>
      </c>
      <c r="U43" t="str">
        <f t="shared" si="0"/>
        <v>A4558D</v>
      </c>
      <c r="V43">
        <v>0</v>
      </c>
      <c r="W43">
        <v>0</v>
      </c>
      <c r="X43">
        <v>4</v>
      </c>
      <c r="Z43">
        <v>1</v>
      </c>
      <c r="AA43">
        <v>8</v>
      </c>
      <c r="AB43">
        <v>3</v>
      </c>
      <c r="AC43">
        <v>0</v>
      </c>
      <c r="AD43">
        <v>8</v>
      </c>
      <c r="AE43">
        <v>0</v>
      </c>
      <c r="AF43">
        <v>3</v>
      </c>
      <c r="AG43">
        <v>2</v>
      </c>
      <c r="AH43">
        <v>0</v>
      </c>
      <c r="AI43" t="s">
        <v>166</v>
      </c>
      <c r="AJ43">
        <v>48.485134000000002</v>
      </c>
      <c r="AK43" t="s">
        <v>167</v>
      </c>
      <c r="AL43">
        <v>-123.02030999999999</v>
      </c>
      <c r="AM43">
        <v>25</v>
      </c>
      <c r="AN43">
        <v>1200</v>
      </c>
      <c r="AO43" t="s">
        <v>118</v>
      </c>
      <c r="AP43">
        <v>7</v>
      </c>
      <c r="AQ43">
        <v>-118</v>
      </c>
      <c r="AR43">
        <v>-896</v>
      </c>
      <c r="AZ43">
        <v>1200</v>
      </c>
      <c r="BA43">
        <v>1</v>
      </c>
      <c r="BB43" t="str">
        <f t="shared" si="2"/>
        <v xml:space="preserve">N379DH  </v>
      </c>
      <c r="BC43">
        <v>1</v>
      </c>
      <c r="BE43">
        <v>0</v>
      </c>
      <c r="BF43">
        <v>0</v>
      </c>
      <c r="BG43">
        <v>0</v>
      </c>
      <c r="BH43">
        <v>1100</v>
      </c>
      <c r="BI43">
        <v>1</v>
      </c>
      <c r="BJ43">
        <v>0</v>
      </c>
      <c r="BK43">
        <v>0</v>
      </c>
      <c r="BL43">
        <v>0</v>
      </c>
      <c r="BO43">
        <v>0</v>
      </c>
      <c r="BP43">
        <v>0</v>
      </c>
      <c r="BW43" t="str">
        <f>"21:46:30.499"</f>
        <v>21:46:30.499</v>
      </c>
      <c r="CJ43">
        <v>0</v>
      </c>
      <c r="CK43">
        <v>1</v>
      </c>
      <c r="CL43">
        <v>0</v>
      </c>
      <c r="CM43">
        <v>2</v>
      </c>
      <c r="CN43">
        <v>0</v>
      </c>
      <c r="CO43">
        <v>2</v>
      </c>
      <c r="CP43" t="s">
        <v>119</v>
      </c>
      <c r="CQ43">
        <v>259</v>
      </c>
      <c r="CR43">
        <v>0</v>
      </c>
      <c r="CW43">
        <v>3024132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"08/10/2022 21:46:32.237"</f>
        <v>08/10/2022 21:46:32.237</v>
      </c>
      <c r="C44" t="str">
        <f t="shared" si="1"/>
        <v>FFDFD3C0</v>
      </c>
      <c r="D44" t="s">
        <v>113</v>
      </c>
      <c r="E44">
        <v>6</v>
      </c>
      <c r="H44">
        <v>174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>"21:46:31.000"</f>
        <v>21:46:31.000</v>
      </c>
      <c r="T44" t="str">
        <f>"21:46:31.000"</f>
        <v>21:46:31.000</v>
      </c>
      <c r="U44" t="str">
        <f t="shared" si="0"/>
        <v>A4558D</v>
      </c>
      <c r="V44">
        <v>0</v>
      </c>
      <c r="W44">
        <v>0</v>
      </c>
      <c r="X44">
        <v>4</v>
      </c>
      <c r="Z44">
        <v>1</v>
      </c>
      <c r="AA44">
        <v>8</v>
      </c>
      <c r="AB44">
        <v>3</v>
      </c>
      <c r="AC44">
        <v>0</v>
      </c>
      <c r="AD44">
        <v>8</v>
      </c>
      <c r="AE44">
        <v>0</v>
      </c>
      <c r="AF44">
        <v>3</v>
      </c>
      <c r="AG44">
        <v>2</v>
      </c>
      <c r="AH44">
        <v>0</v>
      </c>
      <c r="AI44" t="s">
        <v>168</v>
      </c>
      <c r="AJ44">
        <v>48.484575999999997</v>
      </c>
      <c r="AK44" t="s">
        <v>169</v>
      </c>
      <c r="AL44">
        <v>-123.020267</v>
      </c>
      <c r="AM44">
        <v>25</v>
      </c>
      <c r="AN44">
        <v>1100</v>
      </c>
      <c r="AO44" t="s">
        <v>118</v>
      </c>
      <c r="AP44">
        <v>7</v>
      </c>
      <c r="AQ44">
        <v>-121</v>
      </c>
      <c r="AR44">
        <v>-1472</v>
      </c>
      <c r="AZ44">
        <v>1200</v>
      </c>
      <c r="BA44">
        <v>1</v>
      </c>
      <c r="BB44" t="str">
        <f t="shared" si="2"/>
        <v xml:space="preserve">N379DH  </v>
      </c>
      <c r="BC44">
        <v>1</v>
      </c>
      <c r="BE44">
        <v>0</v>
      </c>
      <c r="BF44">
        <v>0</v>
      </c>
      <c r="BG44">
        <v>0</v>
      </c>
      <c r="BH44">
        <v>1100</v>
      </c>
      <c r="BI44">
        <v>1</v>
      </c>
      <c r="BJ44">
        <v>0</v>
      </c>
      <c r="BK44">
        <v>0</v>
      </c>
      <c r="BL44">
        <v>0</v>
      </c>
      <c r="BO44">
        <v>0</v>
      </c>
      <c r="BP44">
        <v>0</v>
      </c>
      <c r="BW44" t="str">
        <f>"21:46:31.968"</f>
        <v>21:46:31.968</v>
      </c>
      <c r="CJ44">
        <v>0</v>
      </c>
      <c r="CK44">
        <v>1</v>
      </c>
      <c r="CL44">
        <v>0</v>
      </c>
      <c r="CM44">
        <v>2</v>
      </c>
      <c r="CN44">
        <v>0</v>
      </c>
      <c r="CO44">
        <v>2</v>
      </c>
      <c r="CP44" t="s">
        <v>119</v>
      </c>
      <c r="CQ44">
        <v>259</v>
      </c>
      <c r="CR44">
        <v>0</v>
      </c>
      <c r="CW44">
        <v>3024283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"08/10/2022 21:46:32.253"</f>
        <v>08/10/2022 21:46:32.253</v>
      </c>
      <c r="C45" t="str">
        <f t="shared" si="1"/>
        <v>FFDFD3C0</v>
      </c>
      <c r="D45" t="s">
        <v>130</v>
      </c>
      <c r="E45">
        <v>18</v>
      </c>
      <c r="F45">
        <v>1018</v>
      </c>
      <c r="G45" t="s">
        <v>114</v>
      </c>
      <c r="J45" t="s">
        <v>131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>"21:46:31.000"</f>
        <v>21:46:31.000</v>
      </c>
      <c r="T45" t="str">
        <f>"21:46:31.000"</f>
        <v>21:46:31.000</v>
      </c>
      <c r="U45" t="str">
        <f t="shared" si="0"/>
        <v>A4558D</v>
      </c>
      <c r="V45">
        <v>0</v>
      </c>
      <c r="W45">
        <v>0</v>
      </c>
      <c r="X45">
        <v>4</v>
      </c>
      <c r="Z45">
        <v>1</v>
      </c>
      <c r="AA45">
        <v>8</v>
      </c>
      <c r="AB45">
        <v>3</v>
      </c>
      <c r="AC45">
        <v>0</v>
      </c>
      <c r="AD45">
        <v>8</v>
      </c>
      <c r="AE45">
        <v>0</v>
      </c>
      <c r="AF45">
        <v>3</v>
      </c>
      <c r="AG45">
        <v>2</v>
      </c>
      <c r="AH45">
        <v>0</v>
      </c>
      <c r="AI45" t="s">
        <v>168</v>
      </c>
      <c r="AJ45">
        <v>48.484575999999997</v>
      </c>
      <c r="AK45" t="s">
        <v>169</v>
      </c>
      <c r="AL45">
        <v>-123.020267</v>
      </c>
      <c r="AM45">
        <v>25</v>
      </c>
      <c r="AN45">
        <v>1100</v>
      </c>
      <c r="AO45" t="s">
        <v>118</v>
      </c>
      <c r="AP45">
        <v>7</v>
      </c>
      <c r="AQ45">
        <v>-121</v>
      </c>
      <c r="AR45">
        <v>-1472</v>
      </c>
      <c r="AZ45">
        <v>1200</v>
      </c>
      <c r="BA45">
        <v>1</v>
      </c>
      <c r="BB45" t="str">
        <f t="shared" si="2"/>
        <v xml:space="preserve">N379DH  </v>
      </c>
      <c r="BC45">
        <v>1</v>
      </c>
      <c r="BE45">
        <v>0</v>
      </c>
      <c r="BF45">
        <v>0</v>
      </c>
      <c r="BG45">
        <v>0</v>
      </c>
      <c r="BH45">
        <v>1100</v>
      </c>
      <c r="BI45">
        <v>1</v>
      </c>
      <c r="BJ45">
        <v>0</v>
      </c>
      <c r="BK45">
        <v>0</v>
      </c>
      <c r="BL45">
        <v>0</v>
      </c>
      <c r="BO45">
        <v>0</v>
      </c>
      <c r="BP45">
        <v>0</v>
      </c>
      <c r="BW45" t="str">
        <f>"21:46:31.968"</f>
        <v>21:46:31.968</v>
      </c>
      <c r="CJ45">
        <v>0</v>
      </c>
      <c r="CK45">
        <v>1</v>
      </c>
      <c r="CL45">
        <v>0</v>
      </c>
      <c r="CM45">
        <v>2</v>
      </c>
      <c r="CN45">
        <v>0</v>
      </c>
      <c r="CO45">
        <v>2</v>
      </c>
      <c r="CP45" t="s">
        <v>119</v>
      </c>
      <c r="CQ45">
        <v>259</v>
      </c>
      <c r="CR45">
        <v>0</v>
      </c>
      <c r="CW45">
        <v>3024283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"08/10/2022 21:46:33.112"</f>
        <v>08/10/2022 21:46:33.112</v>
      </c>
      <c r="C46" t="str">
        <f t="shared" si="1"/>
        <v>FFDFD3C0</v>
      </c>
      <c r="D46" t="s">
        <v>130</v>
      </c>
      <c r="E46">
        <v>18</v>
      </c>
      <c r="F46">
        <v>1018</v>
      </c>
      <c r="G46" t="s">
        <v>114</v>
      </c>
      <c r="J46" t="s">
        <v>131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>"21:46:32.000"</f>
        <v>21:46:32.000</v>
      </c>
      <c r="T46" t="str">
        <f>"21:46:32.000"</f>
        <v>21:46:32.000</v>
      </c>
      <c r="U46" t="str">
        <f t="shared" si="0"/>
        <v>A4558D</v>
      </c>
      <c r="V46">
        <v>0</v>
      </c>
      <c r="W46">
        <v>0</v>
      </c>
      <c r="X46">
        <v>4</v>
      </c>
      <c r="Z46">
        <v>1</v>
      </c>
      <c r="AA46">
        <v>8</v>
      </c>
      <c r="AB46">
        <v>3</v>
      </c>
      <c r="AC46">
        <v>0</v>
      </c>
      <c r="AD46">
        <v>8</v>
      </c>
      <c r="AE46">
        <v>0</v>
      </c>
      <c r="AF46">
        <v>3</v>
      </c>
      <c r="AG46">
        <v>2</v>
      </c>
      <c r="AH46">
        <v>0</v>
      </c>
      <c r="AI46" t="s">
        <v>170</v>
      </c>
      <c r="AJ46">
        <v>48.484017999999999</v>
      </c>
      <c r="AK46" t="s">
        <v>171</v>
      </c>
      <c r="AL46">
        <v>-123.020203</v>
      </c>
      <c r="AM46">
        <v>25</v>
      </c>
      <c r="AN46">
        <v>1100</v>
      </c>
      <c r="AO46" t="s">
        <v>118</v>
      </c>
      <c r="AP46">
        <v>8</v>
      </c>
      <c r="AQ46">
        <v>-123</v>
      </c>
      <c r="AR46">
        <v>-1792</v>
      </c>
      <c r="AZ46">
        <v>1200</v>
      </c>
      <c r="BA46">
        <v>1</v>
      </c>
      <c r="BB46" t="str">
        <f t="shared" si="2"/>
        <v xml:space="preserve">N379DH  </v>
      </c>
      <c r="BC46">
        <v>1</v>
      </c>
      <c r="BE46">
        <v>0</v>
      </c>
      <c r="BF46">
        <v>0</v>
      </c>
      <c r="BG46">
        <v>0</v>
      </c>
      <c r="BH46">
        <v>1050</v>
      </c>
      <c r="BI46">
        <v>1</v>
      </c>
      <c r="BJ46">
        <v>0</v>
      </c>
      <c r="BK46">
        <v>0</v>
      </c>
      <c r="BL46">
        <v>0</v>
      </c>
      <c r="BO46">
        <v>0</v>
      </c>
      <c r="BP46">
        <v>0</v>
      </c>
      <c r="BW46" t="str">
        <f>"21:46:32.878"</f>
        <v>21:46:32.878</v>
      </c>
      <c r="CJ46">
        <v>0</v>
      </c>
      <c r="CK46">
        <v>1</v>
      </c>
      <c r="CL46">
        <v>0</v>
      </c>
      <c r="CM46">
        <v>2</v>
      </c>
      <c r="CN46">
        <v>0</v>
      </c>
      <c r="CO46">
        <v>1</v>
      </c>
      <c r="CP46" t="s">
        <v>119</v>
      </c>
      <c r="CQ46">
        <v>259</v>
      </c>
      <c r="CR46">
        <v>0</v>
      </c>
      <c r="CW46">
        <v>3024351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"08/10/2022 21:46:33.112"</f>
        <v>08/10/2022 21:46:33.112</v>
      </c>
      <c r="C47" t="str">
        <f t="shared" si="1"/>
        <v>FFDFD3C0</v>
      </c>
      <c r="D47" t="s">
        <v>113</v>
      </c>
      <c r="E47">
        <v>6</v>
      </c>
      <c r="H47">
        <v>174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>"21:46:32.000"</f>
        <v>21:46:32.000</v>
      </c>
      <c r="T47" t="str">
        <f>"21:46:32.000"</f>
        <v>21:46:32.000</v>
      </c>
      <c r="U47" t="str">
        <f t="shared" si="0"/>
        <v>A4558D</v>
      </c>
      <c r="V47">
        <v>0</v>
      </c>
      <c r="W47">
        <v>0</v>
      </c>
      <c r="X47">
        <v>4</v>
      </c>
      <c r="Z47">
        <v>1</v>
      </c>
      <c r="AA47">
        <v>8</v>
      </c>
      <c r="AB47">
        <v>3</v>
      </c>
      <c r="AC47">
        <v>0</v>
      </c>
      <c r="AD47">
        <v>8</v>
      </c>
      <c r="AE47">
        <v>0</v>
      </c>
      <c r="AF47">
        <v>3</v>
      </c>
      <c r="AG47">
        <v>2</v>
      </c>
      <c r="AH47">
        <v>0</v>
      </c>
      <c r="AI47" t="s">
        <v>170</v>
      </c>
      <c r="AJ47">
        <v>48.484017999999999</v>
      </c>
      <c r="AK47" t="s">
        <v>171</v>
      </c>
      <c r="AL47">
        <v>-123.020203</v>
      </c>
      <c r="AM47">
        <v>25</v>
      </c>
      <c r="AN47">
        <v>1100</v>
      </c>
      <c r="AO47" t="s">
        <v>118</v>
      </c>
      <c r="AP47">
        <v>8</v>
      </c>
      <c r="AQ47">
        <v>-123</v>
      </c>
      <c r="AR47">
        <v>-1792</v>
      </c>
      <c r="AZ47">
        <v>1200</v>
      </c>
      <c r="BA47">
        <v>1</v>
      </c>
      <c r="BB47" t="str">
        <f t="shared" si="2"/>
        <v xml:space="preserve">N379DH  </v>
      </c>
      <c r="BC47">
        <v>1</v>
      </c>
      <c r="BE47">
        <v>0</v>
      </c>
      <c r="BF47">
        <v>0</v>
      </c>
      <c r="BG47">
        <v>0</v>
      </c>
      <c r="BH47">
        <v>1050</v>
      </c>
      <c r="BI47">
        <v>1</v>
      </c>
      <c r="BJ47">
        <v>0</v>
      </c>
      <c r="BK47">
        <v>0</v>
      </c>
      <c r="BL47">
        <v>0</v>
      </c>
      <c r="BO47">
        <v>0</v>
      </c>
      <c r="BP47">
        <v>0</v>
      </c>
      <c r="BW47" t="str">
        <f>"21:46:32.878"</f>
        <v>21:46:32.878</v>
      </c>
      <c r="CJ47">
        <v>0</v>
      </c>
      <c r="CK47">
        <v>1</v>
      </c>
      <c r="CL47">
        <v>0</v>
      </c>
      <c r="CM47">
        <v>2</v>
      </c>
      <c r="CN47">
        <v>0</v>
      </c>
      <c r="CO47">
        <v>1</v>
      </c>
      <c r="CP47" t="s">
        <v>119</v>
      </c>
      <c r="CQ47">
        <v>259</v>
      </c>
      <c r="CR47">
        <v>0</v>
      </c>
      <c r="CW47">
        <v>3024351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"08/10/2022 21:46:33.550"</f>
        <v>08/10/2022 21:46:33.550</v>
      </c>
      <c r="C48" t="str">
        <f t="shared" si="1"/>
        <v>FFDFD3C0</v>
      </c>
      <c r="D48" t="s">
        <v>113</v>
      </c>
      <c r="E48">
        <v>6</v>
      </c>
      <c r="H48">
        <v>174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>"21:46:33.000"</f>
        <v>21:46:33.000</v>
      </c>
      <c r="T48" t="str">
        <f>"21:46:33.000"</f>
        <v>21:46:33.000</v>
      </c>
      <c r="U48" t="str">
        <f t="shared" si="0"/>
        <v>A4558D</v>
      </c>
      <c r="V48">
        <v>0</v>
      </c>
      <c r="W48">
        <v>0</v>
      </c>
      <c r="X48">
        <v>4</v>
      </c>
      <c r="Z48">
        <v>1</v>
      </c>
      <c r="AA48">
        <v>8</v>
      </c>
      <c r="AB48">
        <v>3</v>
      </c>
      <c r="AC48">
        <v>0</v>
      </c>
      <c r="AD48">
        <v>8</v>
      </c>
      <c r="AE48">
        <v>0</v>
      </c>
      <c r="AF48">
        <v>3</v>
      </c>
      <c r="AG48">
        <v>2</v>
      </c>
      <c r="AH48">
        <v>0</v>
      </c>
      <c r="AI48" t="s">
        <v>172</v>
      </c>
      <c r="AJ48">
        <v>48.483460000000001</v>
      </c>
      <c r="AK48" t="s">
        <v>173</v>
      </c>
      <c r="AL48">
        <v>-123.02016</v>
      </c>
      <c r="AM48">
        <v>25</v>
      </c>
      <c r="AN48">
        <v>1100</v>
      </c>
      <c r="AO48" t="s">
        <v>118</v>
      </c>
      <c r="AP48">
        <v>8</v>
      </c>
      <c r="AQ48">
        <v>-125</v>
      </c>
      <c r="AR48">
        <v>-1984</v>
      </c>
      <c r="AZ48">
        <v>1200</v>
      </c>
      <c r="BA48">
        <v>1</v>
      </c>
      <c r="BB48" t="str">
        <f t="shared" si="2"/>
        <v xml:space="preserve">N379DH  </v>
      </c>
      <c r="BC48">
        <v>1</v>
      </c>
      <c r="BE48">
        <v>0</v>
      </c>
      <c r="BF48">
        <v>0</v>
      </c>
      <c r="BG48">
        <v>0</v>
      </c>
      <c r="BH48">
        <v>1025</v>
      </c>
      <c r="BI48">
        <v>1</v>
      </c>
      <c r="BJ48">
        <v>0</v>
      </c>
      <c r="BK48">
        <v>0</v>
      </c>
      <c r="BL48">
        <v>0</v>
      </c>
      <c r="BO48">
        <v>0</v>
      </c>
      <c r="BP48">
        <v>0</v>
      </c>
      <c r="BW48" t="str">
        <f>"21:46:33.334"</f>
        <v>21:46:33.334</v>
      </c>
      <c r="CJ48">
        <v>0</v>
      </c>
      <c r="CK48">
        <v>1</v>
      </c>
      <c r="CL48">
        <v>0</v>
      </c>
      <c r="CM48">
        <v>2</v>
      </c>
      <c r="CN48">
        <v>0</v>
      </c>
      <c r="CO48">
        <v>1</v>
      </c>
      <c r="CP48" t="s">
        <v>119</v>
      </c>
      <c r="CQ48">
        <v>259</v>
      </c>
      <c r="CR48">
        <v>0</v>
      </c>
      <c r="CW48">
        <v>3024374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"08/10/2022 21:46:33.581"</f>
        <v>08/10/2022 21:46:33.581</v>
      </c>
      <c r="C49" t="str">
        <f t="shared" si="1"/>
        <v>FFDFD3C0</v>
      </c>
      <c r="D49" t="s">
        <v>130</v>
      </c>
      <c r="E49">
        <v>18</v>
      </c>
      <c r="F49">
        <v>1018</v>
      </c>
      <c r="G49" t="s">
        <v>114</v>
      </c>
      <c r="J49" t="s">
        <v>131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>"21:46:33.000"</f>
        <v>21:46:33.000</v>
      </c>
      <c r="T49" t="str">
        <f>"21:46:33.000"</f>
        <v>21:46:33.000</v>
      </c>
      <c r="U49" t="str">
        <f t="shared" si="0"/>
        <v>A4558D</v>
      </c>
      <c r="V49">
        <v>0</v>
      </c>
      <c r="W49">
        <v>0</v>
      </c>
      <c r="X49">
        <v>4</v>
      </c>
      <c r="Z49">
        <v>1</v>
      </c>
      <c r="AA49">
        <v>8</v>
      </c>
      <c r="AB49">
        <v>3</v>
      </c>
      <c r="AC49">
        <v>0</v>
      </c>
      <c r="AD49">
        <v>8</v>
      </c>
      <c r="AE49">
        <v>0</v>
      </c>
      <c r="AF49">
        <v>3</v>
      </c>
      <c r="AG49">
        <v>2</v>
      </c>
      <c r="AH49">
        <v>0</v>
      </c>
      <c r="AI49" t="s">
        <v>172</v>
      </c>
      <c r="AJ49">
        <v>48.483460000000001</v>
      </c>
      <c r="AK49" t="s">
        <v>173</v>
      </c>
      <c r="AL49">
        <v>-123.02016</v>
      </c>
      <c r="AM49">
        <v>25</v>
      </c>
      <c r="AN49">
        <v>1100</v>
      </c>
      <c r="AO49" t="s">
        <v>118</v>
      </c>
      <c r="AP49">
        <v>8</v>
      </c>
      <c r="AQ49">
        <v>-125</v>
      </c>
      <c r="AR49">
        <v>-1984</v>
      </c>
      <c r="AZ49">
        <v>1200</v>
      </c>
      <c r="BA49">
        <v>1</v>
      </c>
      <c r="BB49" t="str">
        <f t="shared" si="2"/>
        <v xml:space="preserve">N379DH  </v>
      </c>
      <c r="BC49">
        <v>1</v>
      </c>
      <c r="BE49">
        <v>0</v>
      </c>
      <c r="BF49">
        <v>0</v>
      </c>
      <c r="BG49">
        <v>0</v>
      </c>
      <c r="BH49">
        <v>1025</v>
      </c>
      <c r="BI49">
        <v>1</v>
      </c>
      <c r="BJ49">
        <v>0</v>
      </c>
      <c r="BK49">
        <v>0</v>
      </c>
      <c r="BL49">
        <v>0</v>
      </c>
      <c r="BO49">
        <v>0</v>
      </c>
      <c r="BP49">
        <v>0</v>
      </c>
      <c r="BW49" t="str">
        <f>"21:46:33.334"</f>
        <v>21:46:33.334</v>
      </c>
      <c r="CJ49">
        <v>0</v>
      </c>
      <c r="CK49">
        <v>1</v>
      </c>
      <c r="CL49">
        <v>0</v>
      </c>
      <c r="CM49">
        <v>2</v>
      </c>
      <c r="CN49">
        <v>0</v>
      </c>
      <c r="CO49">
        <v>1</v>
      </c>
      <c r="CP49" t="s">
        <v>119</v>
      </c>
      <c r="CQ49">
        <v>259</v>
      </c>
      <c r="CR49">
        <v>0</v>
      </c>
      <c r="CW49">
        <v>3024374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"08/10/2022 21:46:35.062"</f>
        <v>08/10/2022 21:46:35.062</v>
      </c>
      <c r="C50" t="str">
        <f t="shared" si="1"/>
        <v>FFDFD3C0</v>
      </c>
      <c r="D50" t="s">
        <v>113</v>
      </c>
      <c r="E50">
        <v>6</v>
      </c>
      <c r="H50">
        <v>174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>"21:46:34.000"</f>
        <v>21:46:34.000</v>
      </c>
      <c r="T50" t="str">
        <f>"21:46:34.000"</f>
        <v>21:46:34.000</v>
      </c>
      <c r="U50" t="str">
        <f t="shared" si="0"/>
        <v>A4558D</v>
      </c>
      <c r="V50">
        <v>0</v>
      </c>
      <c r="W50">
        <v>0</v>
      </c>
      <c r="X50">
        <v>4</v>
      </c>
      <c r="Z50">
        <v>1</v>
      </c>
      <c r="AA50">
        <v>8</v>
      </c>
      <c r="AB50">
        <v>3</v>
      </c>
      <c r="AC50">
        <v>0</v>
      </c>
      <c r="AD50">
        <v>8</v>
      </c>
      <c r="AE50">
        <v>0</v>
      </c>
      <c r="AF50">
        <v>3</v>
      </c>
      <c r="AG50">
        <v>2</v>
      </c>
      <c r="AH50">
        <v>0</v>
      </c>
      <c r="AI50" t="s">
        <v>174</v>
      </c>
      <c r="AJ50">
        <v>48.482880999999999</v>
      </c>
      <c r="AK50" t="s">
        <v>175</v>
      </c>
      <c r="AL50">
        <v>-123.020096</v>
      </c>
      <c r="AM50">
        <v>25</v>
      </c>
      <c r="AN50">
        <v>1000</v>
      </c>
      <c r="AO50" t="s">
        <v>118</v>
      </c>
      <c r="AP50">
        <v>7</v>
      </c>
      <c r="AQ50">
        <v>-129</v>
      </c>
      <c r="AR50">
        <v>-1984</v>
      </c>
      <c r="AZ50">
        <v>1200</v>
      </c>
      <c r="BA50">
        <v>1</v>
      </c>
      <c r="BB50" t="str">
        <f t="shared" si="2"/>
        <v xml:space="preserve">N379DH  </v>
      </c>
      <c r="BC50">
        <v>1</v>
      </c>
      <c r="BE50">
        <v>0</v>
      </c>
      <c r="BF50">
        <v>0</v>
      </c>
      <c r="BG50">
        <v>0</v>
      </c>
      <c r="BH50">
        <v>1025</v>
      </c>
      <c r="BI50">
        <v>1</v>
      </c>
      <c r="BJ50">
        <v>0</v>
      </c>
      <c r="BK50">
        <v>0</v>
      </c>
      <c r="BL50">
        <v>0</v>
      </c>
      <c r="BO50">
        <v>0</v>
      </c>
      <c r="BP50">
        <v>0</v>
      </c>
      <c r="BW50" t="str">
        <f>"21:46:34.845"</f>
        <v>21:46:34.845</v>
      </c>
      <c r="CJ50">
        <v>0</v>
      </c>
      <c r="CK50">
        <v>1</v>
      </c>
      <c r="CL50">
        <v>0</v>
      </c>
      <c r="CM50">
        <v>2</v>
      </c>
      <c r="CN50">
        <v>0</v>
      </c>
      <c r="CO50">
        <v>1</v>
      </c>
      <c r="CP50" t="s">
        <v>119</v>
      </c>
      <c r="CQ50">
        <v>259</v>
      </c>
      <c r="CR50">
        <v>0</v>
      </c>
      <c r="CW50">
        <v>3024470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"08/10/2022 21:46:35.062"</f>
        <v>08/10/2022 21:46:35.062</v>
      </c>
      <c r="C51" t="str">
        <f t="shared" si="1"/>
        <v>FFDFD3C0</v>
      </c>
      <c r="D51" t="s">
        <v>130</v>
      </c>
      <c r="E51">
        <v>18</v>
      </c>
      <c r="F51">
        <v>1018</v>
      </c>
      <c r="G51" t="s">
        <v>114</v>
      </c>
      <c r="J51" t="s">
        <v>131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>"21:46:34.000"</f>
        <v>21:46:34.000</v>
      </c>
      <c r="T51" t="str">
        <f>"21:46:34.000"</f>
        <v>21:46:34.000</v>
      </c>
      <c r="U51" t="str">
        <f t="shared" si="0"/>
        <v>A4558D</v>
      </c>
      <c r="V51">
        <v>0</v>
      </c>
      <c r="W51">
        <v>0</v>
      </c>
      <c r="X51">
        <v>4</v>
      </c>
      <c r="Z51">
        <v>1</v>
      </c>
      <c r="AA51">
        <v>8</v>
      </c>
      <c r="AB51">
        <v>3</v>
      </c>
      <c r="AC51">
        <v>0</v>
      </c>
      <c r="AD51">
        <v>8</v>
      </c>
      <c r="AE51">
        <v>0</v>
      </c>
      <c r="AF51">
        <v>3</v>
      </c>
      <c r="AG51">
        <v>2</v>
      </c>
      <c r="AH51">
        <v>0</v>
      </c>
      <c r="AI51" t="s">
        <v>174</v>
      </c>
      <c r="AJ51">
        <v>48.482880999999999</v>
      </c>
      <c r="AK51" t="s">
        <v>175</v>
      </c>
      <c r="AL51">
        <v>-123.020096</v>
      </c>
      <c r="AM51">
        <v>25</v>
      </c>
      <c r="AN51">
        <v>1000</v>
      </c>
      <c r="AO51" t="s">
        <v>118</v>
      </c>
      <c r="AP51">
        <v>7</v>
      </c>
      <c r="AQ51">
        <v>-129</v>
      </c>
      <c r="AR51">
        <v>-1984</v>
      </c>
      <c r="AZ51">
        <v>1200</v>
      </c>
      <c r="BA51">
        <v>1</v>
      </c>
      <c r="BB51" t="str">
        <f t="shared" si="2"/>
        <v xml:space="preserve">N379DH  </v>
      </c>
      <c r="BC51">
        <v>1</v>
      </c>
      <c r="BE51">
        <v>0</v>
      </c>
      <c r="BF51">
        <v>0</v>
      </c>
      <c r="BG51">
        <v>0</v>
      </c>
      <c r="BH51">
        <v>1025</v>
      </c>
      <c r="BI51">
        <v>1</v>
      </c>
      <c r="BJ51">
        <v>0</v>
      </c>
      <c r="BK51">
        <v>0</v>
      </c>
      <c r="BL51">
        <v>0</v>
      </c>
      <c r="BO51">
        <v>0</v>
      </c>
      <c r="BP51">
        <v>0</v>
      </c>
      <c r="BW51" t="str">
        <f>"21:46:34.845"</f>
        <v>21:46:34.845</v>
      </c>
      <c r="CJ51">
        <v>0</v>
      </c>
      <c r="CK51">
        <v>1</v>
      </c>
      <c r="CL51">
        <v>0</v>
      </c>
      <c r="CM51">
        <v>2</v>
      </c>
      <c r="CN51">
        <v>0</v>
      </c>
      <c r="CO51">
        <v>1</v>
      </c>
      <c r="CP51" t="s">
        <v>119</v>
      </c>
      <c r="CQ51">
        <v>259</v>
      </c>
      <c r="CR51">
        <v>0</v>
      </c>
      <c r="CW51">
        <v>3024470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"08/10/2022 21:46:35.531"</f>
        <v>08/10/2022 21:46:35.531</v>
      </c>
      <c r="C52" t="str">
        <f t="shared" si="1"/>
        <v>FFDFD3C0</v>
      </c>
      <c r="D52" t="s">
        <v>113</v>
      </c>
      <c r="E52">
        <v>6</v>
      </c>
      <c r="H52">
        <v>174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>"21:46:35.000"</f>
        <v>21:46:35.000</v>
      </c>
      <c r="T52" t="str">
        <f>"21:46:35.000"</f>
        <v>21:46:35.000</v>
      </c>
      <c r="U52" t="str">
        <f t="shared" si="0"/>
        <v>A4558D</v>
      </c>
      <c r="V52">
        <v>0</v>
      </c>
      <c r="W52">
        <v>0</v>
      </c>
      <c r="X52">
        <v>4</v>
      </c>
      <c r="Z52">
        <v>1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3</v>
      </c>
      <c r="AG52">
        <v>2</v>
      </c>
      <c r="AH52">
        <v>0</v>
      </c>
      <c r="AI52" t="s">
        <v>176</v>
      </c>
      <c r="AJ52">
        <v>48.482280000000003</v>
      </c>
      <c r="AK52" t="s">
        <v>177</v>
      </c>
      <c r="AL52">
        <v>-123.020053</v>
      </c>
      <c r="AM52">
        <v>25</v>
      </c>
      <c r="AN52">
        <v>1000</v>
      </c>
      <c r="AO52" t="s">
        <v>118</v>
      </c>
      <c r="AP52">
        <v>7</v>
      </c>
      <c r="AQ52">
        <v>-131</v>
      </c>
      <c r="AR52">
        <v>-1792</v>
      </c>
      <c r="AZ52">
        <v>1200</v>
      </c>
      <c r="BA52">
        <v>1</v>
      </c>
      <c r="BB52" t="str">
        <f t="shared" si="2"/>
        <v xml:space="preserve">N379DH  </v>
      </c>
      <c r="BC52">
        <v>1</v>
      </c>
      <c r="BE52">
        <v>0</v>
      </c>
      <c r="BF52">
        <v>0</v>
      </c>
      <c r="BG52">
        <v>0</v>
      </c>
      <c r="BH52">
        <v>975</v>
      </c>
      <c r="BI52">
        <v>1</v>
      </c>
      <c r="BJ52">
        <v>0</v>
      </c>
      <c r="BK52">
        <v>0</v>
      </c>
      <c r="BL52">
        <v>0</v>
      </c>
      <c r="BO52">
        <v>0</v>
      </c>
      <c r="BP52">
        <v>0</v>
      </c>
      <c r="BW52" t="str">
        <f>"21:46:35.287"</f>
        <v>21:46:35.287</v>
      </c>
      <c r="CJ52">
        <v>0</v>
      </c>
      <c r="CK52">
        <v>1</v>
      </c>
      <c r="CL52">
        <v>0</v>
      </c>
      <c r="CM52">
        <v>2</v>
      </c>
      <c r="CN52">
        <v>0</v>
      </c>
      <c r="CO52">
        <v>1</v>
      </c>
      <c r="CP52" t="s">
        <v>119</v>
      </c>
      <c r="CQ52">
        <v>259</v>
      </c>
      <c r="CR52">
        <v>0</v>
      </c>
      <c r="CW52">
        <v>3024500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"08/10/2022 21:46:35.531"</f>
        <v>08/10/2022 21:46:35.531</v>
      </c>
      <c r="C53" t="str">
        <f t="shared" si="1"/>
        <v>FFDFD3C0</v>
      </c>
      <c r="D53" t="s">
        <v>130</v>
      </c>
      <c r="E53">
        <v>18</v>
      </c>
      <c r="F53">
        <v>1018</v>
      </c>
      <c r="G53" t="s">
        <v>114</v>
      </c>
      <c r="J53" t="s">
        <v>131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>"21:46:35.000"</f>
        <v>21:46:35.000</v>
      </c>
      <c r="T53" t="str">
        <f>"21:46:35.000"</f>
        <v>21:46:35.000</v>
      </c>
      <c r="U53" t="str">
        <f t="shared" si="0"/>
        <v>A4558D</v>
      </c>
      <c r="V53">
        <v>0</v>
      </c>
      <c r="W53">
        <v>0</v>
      </c>
      <c r="X53">
        <v>4</v>
      </c>
      <c r="Z53">
        <v>1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3</v>
      </c>
      <c r="AG53">
        <v>2</v>
      </c>
      <c r="AH53">
        <v>0</v>
      </c>
      <c r="AI53" t="s">
        <v>176</v>
      </c>
      <c r="AJ53">
        <v>48.482280000000003</v>
      </c>
      <c r="AK53" t="s">
        <v>177</v>
      </c>
      <c r="AL53">
        <v>-123.020053</v>
      </c>
      <c r="AM53">
        <v>25</v>
      </c>
      <c r="AN53">
        <v>1000</v>
      </c>
      <c r="AO53" t="s">
        <v>118</v>
      </c>
      <c r="AP53">
        <v>7</v>
      </c>
      <c r="AQ53">
        <v>-131</v>
      </c>
      <c r="AR53">
        <v>-1792</v>
      </c>
      <c r="AZ53">
        <v>1200</v>
      </c>
      <c r="BA53">
        <v>1</v>
      </c>
      <c r="BB53" t="str">
        <f t="shared" si="2"/>
        <v xml:space="preserve">N379DH  </v>
      </c>
      <c r="BC53">
        <v>1</v>
      </c>
      <c r="BE53">
        <v>0</v>
      </c>
      <c r="BF53">
        <v>0</v>
      </c>
      <c r="BG53">
        <v>0</v>
      </c>
      <c r="BH53">
        <v>975</v>
      </c>
      <c r="BI53">
        <v>1</v>
      </c>
      <c r="BJ53">
        <v>0</v>
      </c>
      <c r="BK53">
        <v>0</v>
      </c>
      <c r="BL53">
        <v>0</v>
      </c>
      <c r="BO53">
        <v>0</v>
      </c>
      <c r="BP53">
        <v>0</v>
      </c>
      <c r="BW53" t="str">
        <f>"21:46:35.287"</f>
        <v>21:46:35.287</v>
      </c>
      <c r="CJ53">
        <v>0</v>
      </c>
      <c r="CK53">
        <v>1</v>
      </c>
      <c r="CL53">
        <v>0</v>
      </c>
      <c r="CM53">
        <v>2</v>
      </c>
      <c r="CN53">
        <v>0</v>
      </c>
      <c r="CO53">
        <v>1</v>
      </c>
      <c r="CP53" t="s">
        <v>119</v>
      </c>
      <c r="CQ53">
        <v>259</v>
      </c>
      <c r="CR53">
        <v>0</v>
      </c>
      <c r="CW53">
        <v>3024500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"08/10/2022 21:46:36.844"</f>
        <v>08/10/2022 21:46:36.844</v>
      </c>
      <c r="C54" t="str">
        <f t="shared" si="1"/>
        <v>FFDFD3C0</v>
      </c>
      <c r="D54" t="s">
        <v>130</v>
      </c>
      <c r="E54">
        <v>18</v>
      </c>
      <c r="F54">
        <v>1018</v>
      </c>
      <c r="G54" t="s">
        <v>114</v>
      </c>
      <c r="J54" t="s">
        <v>131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>"21:46:36.000"</f>
        <v>21:46:36.000</v>
      </c>
      <c r="T54" t="str">
        <f>"21:46:36.000"</f>
        <v>21:46:36.000</v>
      </c>
      <c r="U54" t="str">
        <f t="shared" si="0"/>
        <v>A4558D</v>
      </c>
      <c r="V54">
        <v>0</v>
      </c>
      <c r="W54">
        <v>0</v>
      </c>
      <c r="X54">
        <v>4</v>
      </c>
      <c r="Z54">
        <v>1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3</v>
      </c>
      <c r="AG54">
        <v>2</v>
      </c>
      <c r="AH54">
        <v>0</v>
      </c>
      <c r="AI54" t="s">
        <v>178</v>
      </c>
      <c r="AJ54">
        <v>48.481658000000003</v>
      </c>
      <c r="AK54" t="s">
        <v>179</v>
      </c>
      <c r="AL54">
        <v>-123.02001</v>
      </c>
      <c r="AM54">
        <v>25</v>
      </c>
      <c r="AN54">
        <v>1000</v>
      </c>
      <c r="AO54" t="s">
        <v>118</v>
      </c>
      <c r="AP54">
        <v>6</v>
      </c>
      <c r="AQ54">
        <v>-135</v>
      </c>
      <c r="AR54">
        <v>-1408</v>
      </c>
      <c r="AZ54">
        <v>1200</v>
      </c>
      <c r="BA54">
        <v>1</v>
      </c>
      <c r="BB54" t="str">
        <f t="shared" si="2"/>
        <v xml:space="preserve">N379DH  </v>
      </c>
      <c r="BC54">
        <v>1</v>
      </c>
      <c r="BE54">
        <v>0</v>
      </c>
      <c r="BF54">
        <v>0</v>
      </c>
      <c r="BG54">
        <v>0</v>
      </c>
      <c r="BH54">
        <v>975</v>
      </c>
      <c r="BI54">
        <v>1</v>
      </c>
      <c r="BJ54">
        <v>0</v>
      </c>
      <c r="BK54">
        <v>0</v>
      </c>
      <c r="BL54">
        <v>0</v>
      </c>
      <c r="BO54">
        <v>0</v>
      </c>
      <c r="BP54">
        <v>0</v>
      </c>
      <c r="BW54" t="str">
        <f>"21:46:36.600"</f>
        <v>21:46:36.600</v>
      </c>
      <c r="CJ54">
        <v>0</v>
      </c>
      <c r="CK54">
        <v>1</v>
      </c>
      <c r="CL54">
        <v>0</v>
      </c>
      <c r="CM54">
        <v>2</v>
      </c>
      <c r="CN54">
        <v>0</v>
      </c>
      <c r="CO54">
        <v>1</v>
      </c>
      <c r="CP54" t="s">
        <v>119</v>
      </c>
      <c r="CQ54">
        <v>259</v>
      </c>
      <c r="CR54">
        <v>0</v>
      </c>
      <c r="CW54">
        <v>3024593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"08/10/2022 21:46:36.844"</f>
        <v>08/10/2022 21:46:36.844</v>
      </c>
      <c r="C55" t="str">
        <f t="shared" si="1"/>
        <v>FFDFD3C0</v>
      </c>
      <c r="D55" t="s">
        <v>113</v>
      </c>
      <c r="E55">
        <v>6</v>
      </c>
      <c r="H55">
        <v>174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>"21:46:36.000"</f>
        <v>21:46:36.000</v>
      </c>
      <c r="T55" t="str">
        <f>"21:46:36.000"</f>
        <v>21:46:36.000</v>
      </c>
      <c r="U55" t="str">
        <f t="shared" si="0"/>
        <v>A4558D</v>
      </c>
      <c r="V55">
        <v>0</v>
      </c>
      <c r="W55">
        <v>0</v>
      </c>
      <c r="X55">
        <v>4</v>
      </c>
      <c r="Z55">
        <v>1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3</v>
      </c>
      <c r="AG55">
        <v>2</v>
      </c>
      <c r="AH55">
        <v>0</v>
      </c>
      <c r="AI55" t="s">
        <v>178</v>
      </c>
      <c r="AJ55">
        <v>48.481658000000003</v>
      </c>
      <c r="AK55" t="s">
        <v>179</v>
      </c>
      <c r="AL55">
        <v>-123.02001</v>
      </c>
      <c r="AM55">
        <v>25</v>
      </c>
      <c r="AN55">
        <v>1000</v>
      </c>
      <c r="AO55" t="s">
        <v>118</v>
      </c>
      <c r="AP55">
        <v>6</v>
      </c>
      <c r="AQ55">
        <v>-135</v>
      </c>
      <c r="AR55">
        <v>-1408</v>
      </c>
      <c r="AZ55">
        <v>1200</v>
      </c>
      <c r="BA55">
        <v>1</v>
      </c>
      <c r="BB55" t="str">
        <f t="shared" si="2"/>
        <v xml:space="preserve">N379DH  </v>
      </c>
      <c r="BC55">
        <v>1</v>
      </c>
      <c r="BE55">
        <v>0</v>
      </c>
      <c r="BF55">
        <v>0</v>
      </c>
      <c r="BG55">
        <v>0</v>
      </c>
      <c r="BH55">
        <v>975</v>
      </c>
      <c r="BI55">
        <v>1</v>
      </c>
      <c r="BJ55">
        <v>0</v>
      </c>
      <c r="BK55">
        <v>0</v>
      </c>
      <c r="BL55">
        <v>0</v>
      </c>
      <c r="BO55">
        <v>0</v>
      </c>
      <c r="BP55">
        <v>0</v>
      </c>
      <c r="BW55" t="str">
        <f>"21:46:36.600"</f>
        <v>21:46:36.600</v>
      </c>
      <c r="CJ55">
        <v>0</v>
      </c>
      <c r="CK55">
        <v>1</v>
      </c>
      <c r="CL55">
        <v>0</v>
      </c>
      <c r="CM55">
        <v>2</v>
      </c>
      <c r="CN55">
        <v>0</v>
      </c>
      <c r="CO55">
        <v>1</v>
      </c>
      <c r="CP55" t="s">
        <v>119</v>
      </c>
      <c r="CQ55">
        <v>259</v>
      </c>
      <c r="CR55">
        <v>0</v>
      </c>
      <c r="CW55">
        <v>3024593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"08/10/2022 21:46:38.078"</f>
        <v>08/10/2022 21:46:38.078</v>
      </c>
      <c r="C56" t="str">
        <f t="shared" si="1"/>
        <v>FFDFD3C0</v>
      </c>
      <c r="D56" t="s">
        <v>130</v>
      </c>
      <c r="E56">
        <v>18</v>
      </c>
      <c r="F56">
        <v>1018</v>
      </c>
      <c r="G56" t="s">
        <v>114</v>
      </c>
      <c r="J56" t="s">
        <v>131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>"21:46:37.000"</f>
        <v>21:46:37.000</v>
      </c>
      <c r="T56" t="str">
        <f>"21:46:37.000"</f>
        <v>21:46:37.000</v>
      </c>
      <c r="U56" t="str">
        <f t="shared" si="0"/>
        <v>A4558D</v>
      </c>
      <c r="V56">
        <v>0</v>
      </c>
      <c r="W56">
        <v>0</v>
      </c>
      <c r="X56">
        <v>4</v>
      </c>
      <c r="Z56">
        <v>1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3</v>
      </c>
      <c r="AG56">
        <v>2</v>
      </c>
      <c r="AH56">
        <v>0</v>
      </c>
      <c r="AI56" t="s">
        <v>180</v>
      </c>
      <c r="AJ56">
        <v>48.481034999999999</v>
      </c>
      <c r="AK56" t="s">
        <v>181</v>
      </c>
      <c r="AL56">
        <v>-123.01996699999999</v>
      </c>
      <c r="AM56">
        <v>25</v>
      </c>
      <c r="AN56">
        <v>1000</v>
      </c>
      <c r="AO56" t="s">
        <v>118</v>
      </c>
      <c r="AP56">
        <v>5</v>
      </c>
      <c r="AQ56">
        <v>-137</v>
      </c>
      <c r="AR56">
        <v>-832</v>
      </c>
      <c r="AZ56">
        <v>1200</v>
      </c>
      <c r="BA56">
        <v>1</v>
      </c>
      <c r="BB56" t="str">
        <f t="shared" si="2"/>
        <v xml:space="preserve">N379DH  </v>
      </c>
      <c r="BC56">
        <v>1</v>
      </c>
      <c r="BE56">
        <v>0</v>
      </c>
      <c r="BF56">
        <v>0</v>
      </c>
      <c r="BG56">
        <v>0</v>
      </c>
      <c r="BH56">
        <v>975</v>
      </c>
      <c r="BI56">
        <v>1</v>
      </c>
      <c r="BJ56">
        <v>0</v>
      </c>
      <c r="BK56">
        <v>0</v>
      </c>
      <c r="BL56">
        <v>0</v>
      </c>
      <c r="BO56">
        <v>0</v>
      </c>
      <c r="BP56">
        <v>0</v>
      </c>
      <c r="BW56" t="str">
        <f>"21:46:37.828"</f>
        <v>21:46:37.828</v>
      </c>
      <c r="CJ56">
        <v>0</v>
      </c>
      <c r="CK56">
        <v>1</v>
      </c>
      <c r="CL56">
        <v>0</v>
      </c>
      <c r="CM56">
        <v>2</v>
      </c>
      <c r="CN56">
        <v>0</v>
      </c>
      <c r="CO56">
        <v>0</v>
      </c>
      <c r="CP56" t="s">
        <v>119</v>
      </c>
      <c r="CQ56">
        <v>259</v>
      </c>
      <c r="CR56">
        <v>0</v>
      </c>
      <c r="CW56">
        <v>3024666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"08/10/2022 21:46:38.078"</f>
        <v>08/10/2022 21:46:38.078</v>
      </c>
      <c r="C57" t="str">
        <f t="shared" si="1"/>
        <v>FFDFD3C0</v>
      </c>
      <c r="D57" t="s">
        <v>113</v>
      </c>
      <c r="E57">
        <v>6</v>
      </c>
      <c r="H57">
        <v>174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>"21:46:37.000"</f>
        <v>21:46:37.000</v>
      </c>
      <c r="T57" t="str">
        <f>"21:46:37.000"</f>
        <v>21:46:37.000</v>
      </c>
      <c r="U57" t="str">
        <f t="shared" si="0"/>
        <v>A4558D</v>
      </c>
      <c r="V57">
        <v>0</v>
      </c>
      <c r="W57">
        <v>0</v>
      </c>
      <c r="X57">
        <v>4</v>
      </c>
      <c r="Z57">
        <v>1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3</v>
      </c>
      <c r="AG57">
        <v>2</v>
      </c>
      <c r="AH57">
        <v>0</v>
      </c>
      <c r="AI57" t="s">
        <v>180</v>
      </c>
      <c r="AJ57">
        <v>48.481034999999999</v>
      </c>
      <c r="AK57" t="s">
        <v>181</v>
      </c>
      <c r="AL57">
        <v>-123.01996699999999</v>
      </c>
      <c r="AM57">
        <v>25</v>
      </c>
      <c r="AN57">
        <v>1000</v>
      </c>
      <c r="AO57" t="s">
        <v>118</v>
      </c>
      <c r="AP57">
        <v>5</v>
      </c>
      <c r="AQ57">
        <v>-137</v>
      </c>
      <c r="AR57">
        <v>-832</v>
      </c>
      <c r="AZ57">
        <v>1200</v>
      </c>
      <c r="BA57">
        <v>1</v>
      </c>
      <c r="BB57" t="str">
        <f t="shared" si="2"/>
        <v xml:space="preserve">N379DH  </v>
      </c>
      <c r="BC57">
        <v>1</v>
      </c>
      <c r="BE57">
        <v>0</v>
      </c>
      <c r="BF57">
        <v>0</v>
      </c>
      <c r="BG57">
        <v>0</v>
      </c>
      <c r="BH57">
        <v>975</v>
      </c>
      <c r="BI57">
        <v>1</v>
      </c>
      <c r="BJ57">
        <v>0</v>
      </c>
      <c r="BK57">
        <v>0</v>
      </c>
      <c r="BL57">
        <v>0</v>
      </c>
      <c r="BO57">
        <v>0</v>
      </c>
      <c r="BP57">
        <v>0</v>
      </c>
      <c r="BW57" t="str">
        <f>"21:46:37.828"</f>
        <v>21:46:37.828</v>
      </c>
      <c r="CJ57">
        <v>0</v>
      </c>
      <c r="CK57">
        <v>1</v>
      </c>
      <c r="CL57">
        <v>0</v>
      </c>
      <c r="CM57">
        <v>2</v>
      </c>
      <c r="CN57">
        <v>0</v>
      </c>
      <c r="CO57">
        <v>0</v>
      </c>
      <c r="CP57" t="s">
        <v>119</v>
      </c>
      <c r="CQ57">
        <v>259</v>
      </c>
      <c r="CR57">
        <v>0</v>
      </c>
      <c r="CW57">
        <v>3024666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"08/10/2022 21:46:39.144"</f>
        <v>08/10/2022 21:46:39.144</v>
      </c>
      <c r="C58" t="str">
        <f t="shared" si="1"/>
        <v>FFDFD3C0</v>
      </c>
      <c r="D58" t="s">
        <v>113</v>
      </c>
      <c r="E58">
        <v>6</v>
      </c>
      <c r="H58">
        <v>174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>"21:46:38.000"</f>
        <v>21:46:38.000</v>
      </c>
      <c r="T58" t="str">
        <f>"21:46:38.000"</f>
        <v>21:46:38.000</v>
      </c>
      <c r="U58" t="str">
        <f t="shared" si="0"/>
        <v>A4558D</v>
      </c>
      <c r="V58">
        <v>0</v>
      </c>
      <c r="W58">
        <v>0</v>
      </c>
      <c r="X58">
        <v>4</v>
      </c>
      <c r="Z58">
        <v>1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3</v>
      </c>
      <c r="AG58">
        <v>2</v>
      </c>
      <c r="AH58">
        <v>0</v>
      </c>
      <c r="AI58" t="s">
        <v>182</v>
      </c>
      <c r="AJ58">
        <v>48.480412999999999</v>
      </c>
      <c r="AK58" t="s">
        <v>183</v>
      </c>
      <c r="AL58">
        <v>-123.019924</v>
      </c>
      <c r="AM58">
        <v>25</v>
      </c>
      <c r="AN58">
        <v>900</v>
      </c>
      <c r="AO58" t="s">
        <v>118</v>
      </c>
      <c r="AP58">
        <v>4</v>
      </c>
      <c r="AQ58">
        <v>-138</v>
      </c>
      <c r="AR58">
        <v>-128</v>
      </c>
      <c r="AZ58">
        <v>1200</v>
      </c>
      <c r="BA58">
        <v>1</v>
      </c>
      <c r="BB58" t="str">
        <f t="shared" si="2"/>
        <v xml:space="preserve">N379DH  </v>
      </c>
      <c r="BC58">
        <v>1</v>
      </c>
      <c r="BE58">
        <v>0</v>
      </c>
      <c r="BF58">
        <v>0</v>
      </c>
      <c r="BG58">
        <v>0</v>
      </c>
      <c r="BH58">
        <v>900</v>
      </c>
      <c r="BI58">
        <v>1</v>
      </c>
      <c r="BJ58">
        <v>0</v>
      </c>
      <c r="BK58">
        <v>0</v>
      </c>
      <c r="BL58">
        <v>0</v>
      </c>
      <c r="BO58">
        <v>0</v>
      </c>
      <c r="BP58">
        <v>0</v>
      </c>
      <c r="BW58" t="str">
        <f>"21:46:38.942"</f>
        <v>21:46:38.942</v>
      </c>
      <c r="CJ58">
        <v>0</v>
      </c>
      <c r="CK58">
        <v>1</v>
      </c>
      <c r="CL58">
        <v>0</v>
      </c>
      <c r="CM58">
        <v>2</v>
      </c>
      <c r="CN58">
        <v>0</v>
      </c>
      <c r="CO58">
        <v>1</v>
      </c>
      <c r="CP58" t="s">
        <v>119</v>
      </c>
      <c r="CQ58">
        <v>259</v>
      </c>
      <c r="CR58">
        <v>0</v>
      </c>
      <c r="CW58">
        <v>3024733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"08/10/2022 21:46:39.191"</f>
        <v>08/10/2022 21:46:39.191</v>
      </c>
      <c r="C59" t="str">
        <f t="shared" si="1"/>
        <v>FFDFD3C0</v>
      </c>
      <c r="D59" t="s">
        <v>130</v>
      </c>
      <c r="E59">
        <v>18</v>
      </c>
      <c r="F59">
        <v>1018</v>
      </c>
      <c r="G59" t="s">
        <v>114</v>
      </c>
      <c r="J59" t="s">
        <v>131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>"21:46:38.000"</f>
        <v>21:46:38.000</v>
      </c>
      <c r="T59" t="str">
        <f>"21:46:38.000"</f>
        <v>21:46:38.000</v>
      </c>
      <c r="U59" t="str">
        <f t="shared" si="0"/>
        <v>A4558D</v>
      </c>
      <c r="V59">
        <v>0</v>
      </c>
      <c r="W59">
        <v>0</v>
      </c>
      <c r="X59">
        <v>4</v>
      </c>
      <c r="Z59">
        <v>1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3</v>
      </c>
      <c r="AG59">
        <v>2</v>
      </c>
      <c r="AH59">
        <v>0</v>
      </c>
      <c r="AI59" t="s">
        <v>182</v>
      </c>
      <c r="AJ59">
        <v>48.480412999999999</v>
      </c>
      <c r="AK59" t="s">
        <v>183</v>
      </c>
      <c r="AL59">
        <v>-123.019924</v>
      </c>
      <c r="AM59">
        <v>25</v>
      </c>
      <c r="AN59">
        <v>900</v>
      </c>
      <c r="AO59" t="s">
        <v>118</v>
      </c>
      <c r="AP59">
        <v>4</v>
      </c>
      <c r="AQ59">
        <v>-138</v>
      </c>
      <c r="AR59">
        <v>-128</v>
      </c>
      <c r="AZ59">
        <v>1200</v>
      </c>
      <c r="BA59">
        <v>1</v>
      </c>
      <c r="BB59" t="str">
        <f t="shared" si="2"/>
        <v xml:space="preserve">N379DH  </v>
      </c>
      <c r="BC59">
        <v>1</v>
      </c>
      <c r="BE59">
        <v>0</v>
      </c>
      <c r="BF59">
        <v>0</v>
      </c>
      <c r="BG59">
        <v>0</v>
      </c>
      <c r="BH59">
        <v>900</v>
      </c>
      <c r="BI59">
        <v>1</v>
      </c>
      <c r="BJ59">
        <v>0</v>
      </c>
      <c r="BK59">
        <v>0</v>
      </c>
      <c r="BL59">
        <v>0</v>
      </c>
      <c r="BO59">
        <v>0</v>
      </c>
      <c r="BP59">
        <v>0</v>
      </c>
      <c r="BW59" t="str">
        <f>"21:46:38.942"</f>
        <v>21:46:38.942</v>
      </c>
      <c r="CJ59">
        <v>0</v>
      </c>
      <c r="CK59">
        <v>1</v>
      </c>
      <c r="CL59">
        <v>0</v>
      </c>
      <c r="CM59">
        <v>2</v>
      </c>
      <c r="CN59">
        <v>0</v>
      </c>
      <c r="CO59">
        <v>1</v>
      </c>
      <c r="CP59" t="s">
        <v>119</v>
      </c>
      <c r="CQ59">
        <v>259</v>
      </c>
      <c r="CR59">
        <v>0</v>
      </c>
      <c r="CW59">
        <v>3024733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"08/10/2022 21:46:40.191"</f>
        <v>08/10/2022 21:46:40.191</v>
      </c>
      <c r="C60" t="str">
        <f t="shared" si="1"/>
        <v>FFDFD3C0</v>
      </c>
      <c r="D60" t="s">
        <v>130</v>
      </c>
      <c r="E60">
        <v>18</v>
      </c>
      <c r="F60">
        <v>1018</v>
      </c>
      <c r="G60" t="s">
        <v>114</v>
      </c>
      <c r="J60" t="s">
        <v>131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>"21:46:39.000"</f>
        <v>21:46:39.000</v>
      </c>
      <c r="T60" t="str">
        <f>"21:46:39.000"</f>
        <v>21:46:39.000</v>
      </c>
      <c r="U60" t="str">
        <f t="shared" si="0"/>
        <v>A4558D</v>
      </c>
      <c r="V60">
        <v>0</v>
      </c>
      <c r="W60">
        <v>0</v>
      </c>
      <c r="X60">
        <v>4</v>
      </c>
      <c r="Z60">
        <v>1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3</v>
      </c>
      <c r="AG60">
        <v>2</v>
      </c>
      <c r="AH60">
        <v>0</v>
      </c>
      <c r="AI60" t="s">
        <v>184</v>
      </c>
      <c r="AJ60">
        <v>48.479768999999997</v>
      </c>
      <c r="AK60" t="s">
        <v>185</v>
      </c>
      <c r="AL60">
        <v>-123.019903</v>
      </c>
      <c r="AM60">
        <v>25</v>
      </c>
      <c r="AN60">
        <v>900</v>
      </c>
      <c r="AO60" t="s">
        <v>118</v>
      </c>
      <c r="AP60">
        <v>3</v>
      </c>
      <c r="AQ60">
        <v>-138</v>
      </c>
      <c r="AR60">
        <v>320</v>
      </c>
      <c r="AZ60">
        <v>1200</v>
      </c>
      <c r="BA60">
        <v>1</v>
      </c>
      <c r="BB60" t="str">
        <f t="shared" si="2"/>
        <v xml:space="preserve">N379DH  </v>
      </c>
      <c r="BC60">
        <v>1</v>
      </c>
      <c r="BE60">
        <v>0</v>
      </c>
      <c r="BF60">
        <v>0</v>
      </c>
      <c r="BG60">
        <v>0</v>
      </c>
      <c r="BH60">
        <v>900</v>
      </c>
      <c r="BI60">
        <v>1</v>
      </c>
      <c r="BJ60">
        <v>0</v>
      </c>
      <c r="BK60">
        <v>0</v>
      </c>
      <c r="BL60">
        <v>0</v>
      </c>
      <c r="BO60">
        <v>0</v>
      </c>
      <c r="BP60">
        <v>0</v>
      </c>
      <c r="BW60" t="str">
        <f>"21:46:39.955"</f>
        <v>21:46:39.955</v>
      </c>
      <c r="CJ60">
        <v>0</v>
      </c>
      <c r="CK60">
        <v>1</v>
      </c>
      <c r="CL60">
        <v>0</v>
      </c>
      <c r="CM60">
        <v>2</v>
      </c>
      <c r="CN60">
        <v>0</v>
      </c>
      <c r="CO60">
        <v>1</v>
      </c>
      <c r="CP60" t="s">
        <v>119</v>
      </c>
      <c r="CQ60">
        <v>259</v>
      </c>
      <c r="CR60">
        <v>0</v>
      </c>
      <c r="CW60">
        <v>3024795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"08/10/2022 21:46:40.253"</f>
        <v>08/10/2022 21:46:40.253</v>
      </c>
      <c r="C61" t="str">
        <f t="shared" si="1"/>
        <v>FFDFD3C0</v>
      </c>
      <c r="D61" t="s">
        <v>113</v>
      </c>
      <c r="E61">
        <v>6</v>
      </c>
      <c r="H61">
        <v>174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>"21:46:39.000"</f>
        <v>21:46:39.000</v>
      </c>
      <c r="T61" t="str">
        <f>"21:46:39.000"</f>
        <v>21:46:39.000</v>
      </c>
      <c r="U61" t="str">
        <f t="shared" si="0"/>
        <v>A4558D</v>
      </c>
      <c r="V61">
        <v>0</v>
      </c>
      <c r="W61">
        <v>0</v>
      </c>
      <c r="X61">
        <v>4</v>
      </c>
      <c r="Z61">
        <v>1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3</v>
      </c>
      <c r="AG61">
        <v>2</v>
      </c>
      <c r="AH61">
        <v>0</v>
      </c>
      <c r="AI61" t="s">
        <v>184</v>
      </c>
      <c r="AJ61">
        <v>48.479768999999997</v>
      </c>
      <c r="AK61" t="s">
        <v>185</v>
      </c>
      <c r="AL61">
        <v>-123.019903</v>
      </c>
      <c r="AM61">
        <v>25</v>
      </c>
      <c r="AN61">
        <v>900</v>
      </c>
      <c r="AO61" t="s">
        <v>118</v>
      </c>
      <c r="AP61">
        <v>3</v>
      </c>
      <c r="AQ61">
        <v>-138</v>
      </c>
      <c r="AR61">
        <v>320</v>
      </c>
      <c r="AZ61">
        <v>1200</v>
      </c>
      <c r="BA61">
        <v>1</v>
      </c>
      <c r="BB61" t="str">
        <f t="shared" si="2"/>
        <v xml:space="preserve">N379DH  </v>
      </c>
      <c r="BC61">
        <v>1</v>
      </c>
      <c r="BE61">
        <v>0</v>
      </c>
      <c r="BF61">
        <v>0</v>
      </c>
      <c r="BG61">
        <v>0</v>
      </c>
      <c r="BH61">
        <v>900</v>
      </c>
      <c r="BI61">
        <v>1</v>
      </c>
      <c r="BJ61">
        <v>0</v>
      </c>
      <c r="BK61">
        <v>0</v>
      </c>
      <c r="BL61">
        <v>0</v>
      </c>
      <c r="BO61">
        <v>0</v>
      </c>
      <c r="BP61">
        <v>0</v>
      </c>
      <c r="BW61" t="str">
        <f>"21:46:39.955"</f>
        <v>21:46:39.955</v>
      </c>
      <c r="CJ61">
        <v>0</v>
      </c>
      <c r="CK61">
        <v>1</v>
      </c>
      <c r="CL61">
        <v>0</v>
      </c>
      <c r="CM61">
        <v>2</v>
      </c>
      <c r="CN61">
        <v>0</v>
      </c>
      <c r="CO61">
        <v>1</v>
      </c>
      <c r="CP61" t="s">
        <v>119</v>
      </c>
      <c r="CQ61">
        <v>259</v>
      </c>
      <c r="CR61">
        <v>0</v>
      </c>
      <c r="CW61">
        <v>3024795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"08/10/2022 21:46:41.753"</f>
        <v>08/10/2022 21:46:41.753</v>
      </c>
      <c r="C62" t="str">
        <f t="shared" si="1"/>
        <v>FFDFD3C0</v>
      </c>
      <c r="D62" t="s">
        <v>130</v>
      </c>
      <c r="E62">
        <v>18</v>
      </c>
      <c r="F62">
        <v>1018</v>
      </c>
      <c r="G62" t="s">
        <v>114</v>
      </c>
      <c r="J62" t="s">
        <v>131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>"21:46:41.000"</f>
        <v>21:46:41.000</v>
      </c>
      <c r="T62" t="str">
        <f>"21:46:41.000"</f>
        <v>21:46:41.000</v>
      </c>
      <c r="U62" t="str">
        <f t="shared" si="0"/>
        <v>A4558D</v>
      </c>
      <c r="V62">
        <v>0</v>
      </c>
      <c r="W62">
        <v>0</v>
      </c>
      <c r="X62">
        <v>4</v>
      </c>
      <c r="Z62">
        <v>1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3</v>
      </c>
      <c r="AG62">
        <v>2</v>
      </c>
      <c r="AH62">
        <v>0</v>
      </c>
      <c r="AI62" t="s">
        <v>186</v>
      </c>
      <c r="AJ62">
        <v>48.478503000000003</v>
      </c>
      <c r="AK62" t="s">
        <v>187</v>
      </c>
      <c r="AL62">
        <v>-123.01985999999999</v>
      </c>
      <c r="AM62">
        <v>25</v>
      </c>
      <c r="AN62">
        <v>1000</v>
      </c>
      <c r="AO62" t="s">
        <v>118</v>
      </c>
      <c r="AP62">
        <v>2</v>
      </c>
      <c r="AQ62">
        <v>-137</v>
      </c>
      <c r="AR62">
        <v>832</v>
      </c>
      <c r="AZ62">
        <v>1200</v>
      </c>
      <c r="BA62">
        <v>1</v>
      </c>
      <c r="BB62" t="str">
        <f t="shared" si="2"/>
        <v xml:space="preserve">N379DH  </v>
      </c>
      <c r="BC62">
        <v>1</v>
      </c>
      <c r="BE62">
        <v>0</v>
      </c>
      <c r="BF62">
        <v>0</v>
      </c>
      <c r="BG62">
        <v>0</v>
      </c>
      <c r="BH62">
        <v>900</v>
      </c>
      <c r="BI62">
        <v>1</v>
      </c>
      <c r="BJ62">
        <v>0</v>
      </c>
      <c r="BK62">
        <v>0</v>
      </c>
      <c r="BL62">
        <v>0</v>
      </c>
      <c r="BO62">
        <v>0</v>
      </c>
      <c r="BP62">
        <v>0</v>
      </c>
      <c r="BW62" t="str">
        <f>"21:46:41.468"</f>
        <v>21:46:41.468</v>
      </c>
      <c r="CJ62">
        <v>0</v>
      </c>
      <c r="CK62">
        <v>1</v>
      </c>
      <c r="CL62">
        <v>0</v>
      </c>
      <c r="CM62">
        <v>2</v>
      </c>
      <c r="CN62">
        <v>0</v>
      </c>
      <c r="CO62">
        <v>1</v>
      </c>
      <c r="CP62" t="s">
        <v>119</v>
      </c>
      <c r="CQ62">
        <v>259</v>
      </c>
      <c r="CR62">
        <v>0</v>
      </c>
      <c r="CW62">
        <v>3024896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"08/10/2022 21:46:41.753"</f>
        <v>08/10/2022 21:46:41.753</v>
      </c>
      <c r="C63" t="str">
        <f t="shared" si="1"/>
        <v>FFDFD3C0</v>
      </c>
      <c r="D63" t="s">
        <v>113</v>
      </c>
      <c r="E63">
        <v>6</v>
      </c>
      <c r="H63">
        <v>174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>"21:46:41.000"</f>
        <v>21:46:41.000</v>
      </c>
      <c r="T63" t="str">
        <f>"21:46:41.000"</f>
        <v>21:46:41.000</v>
      </c>
      <c r="U63" t="str">
        <f t="shared" si="0"/>
        <v>A4558D</v>
      </c>
      <c r="V63">
        <v>0</v>
      </c>
      <c r="W63">
        <v>0</v>
      </c>
      <c r="X63">
        <v>4</v>
      </c>
      <c r="Z63">
        <v>1</v>
      </c>
      <c r="AA63">
        <v>8</v>
      </c>
      <c r="AB63">
        <v>3</v>
      </c>
      <c r="AC63">
        <v>0</v>
      </c>
      <c r="AD63">
        <v>9</v>
      </c>
      <c r="AE63">
        <v>0</v>
      </c>
      <c r="AF63">
        <v>3</v>
      </c>
      <c r="AG63">
        <v>2</v>
      </c>
      <c r="AH63">
        <v>0</v>
      </c>
      <c r="AI63" t="s">
        <v>186</v>
      </c>
      <c r="AJ63">
        <v>48.478503000000003</v>
      </c>
      <c r="AK63" t="s">
        <v>187</v>
      </c>
      <c r="AL63">
        <v>-123.01985999999999</v>
      </c>
      <c r="AM63">
        <v>25</v>
      </c>
      <c r="AN63">
        <v>1000</v>
      </c>
      <c r="AO63" t="s">
        <v>118</v>
      </c>
      <c r="AP63">
        <v>2</v>
      </c>
      <c r="AQ63">
        <v>-137</v>
      </c>
      <c r="AR63">
        <v>832</v>
      </c>
      <c r="AZ63">
        <v>1200</v>
      </c>
      <c r="BA63">
        <v>1</v>
      </c>
      <c r="BB63" t="str">
        <f t="shared" si="2"/>
        <v xml:space="preserve">N379DH  </v>
      </c>
      <c r="BC63">
        <v>1</v>
      </c>
      <c r="BE63">
        <v>0</v>
      </c>
      <c r="BF63">
        <v>0</v>
      </c>
      <c r="BG63">
        <v>0</v>
      </c>
      <c r="BH63">
        <v>900</v>
      </c>
      <c r="BI63">
        <v>1</v>
      </c>
      <c r="BJ63">
        <v>0</v>
      </c>
      <c r="BK63">
        <v>0</v>
      </c>
      <c r="BL63">
        <v>0</v>
      </c>
      <c r="BO63">
        <v>0</v>
      </c>
      <c r="BP63">
        <v>0</v>
      </c>
      <c r="BW63" t="str">
        <f>"21:46:41.468"</f>
        <v>21:46:41.468</v>
      </c>
      <c r="CJ63">
        <v>0</v>
      </c>
      <c r="CK63">
        <v>1</v>
      </c>
      <c r="CL63">
        <v>0</v>
      </c>
      <c r="CM63">
        <v>2</v>
      </c>
      <c r="CN63">
        <v>0</v>
      </c>
      <c r="CO63">
        <v>1</v>
      </c>
      <c r="CP63" t="s">
        <v>119</v>
      </c>
      <c r="CQ63">
        <v>259</v>
      </c>
      <c r="CR63">
        <v>0</v>
      </c>
      <c r="CW63">
        <v>3024896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"08/10/2022 21:46:43.003"</f>
        <v>08/10/2022 21:46:43.003</v>
      </c>
      <c r="C64" t="str">
        <f t="shared" si="1"/>
        <v>FFDFD3C0</v>
      </c>
      <c r="D64" t="s">
        <v>113</v>
      </c>
      <c r="E64">
        <v>6</v>
      </c>
      <c r="H64">
        <v>174</v>
      </c>
      <c r="I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>"21:46:42.000"</f>
        <v>21:46:42.000</v>
      </c>
      <c r="T64" t="str">
        <f>"21:46:42.000"</f>
        <v>21:46:42.000</v>
      </c>
      <c r="U64" t="str">
        <f t="shared" si="0"/>
        <v>A4558D</v>
      </c>
      <c r="V64">
        <v>0</v>
      </c>
      <c r="W64">
        <v>0</v>
      </c>
      <c r="X64">
        <v>4</v>
      </c>
      <c r="Z64">
        <v>1</v>
      </c>
      <c r="AA64">
        <v>8</v>
      </c>
      <c r="AB64">
        <v>3</v>
      </c>
      <c r="AC64">
        <v>0</v>
      </c>
      <c r="AD64">
        <v>9</v>
      </c>
      <c r="AE64">
        <v>0</v>
      </c>
      <c r="AF64">
        <v>3</v>
      </c>
      <c r="AG64">
        <v>2</v>
      </c>
      <c r="AH64">
        <v>0</v>
      </c>
      <c r="AI64" t="s">
        <v>188</v>
      </c>
      <c r="AJ64">
        <v>48.477859000000002</v>
      </c>
      <c r="AK64" t="s">
        <v>187</v>
      </c>
      <c r="AL64">
        <v>-123.01985999999999</v>
      </c>
      <c r="AM64">
        <v>25</v>
      </c>
      <c r="AN64">
        <v>1000</v>
      </c>
      <c r="AO64" t="s">
        <v>118</v>
      </c>
      <c r="AP64">
        <v>3</v>
      </c>
      <c r="AQ64">
        <v>-136</v>
      </c>
      <c r="AR64">
        <v>896</v>
      </c>
      <c r="AZ64">
        <v>1200</v>
      </c>
      <c r="BA64">
        <v>1</v>
      </c>
      <c r="BB64" t="str">
        <f t="shared" si="2"/>
        <v xml:space="preserve">N379DH  </v>
      </c>
      <c r="BC64">
        <v>1</v>
      </c>
      <c r="BE64">
        <v>0</v>
      </c>
      <c r="BF64">
        <v>0</v>
      </c>
      <c r="BG64">
        <v>0</v>
      </c>
      <c r="BH64">
        <v>900</v>
      </c>
      <c r="BI64">
        <v>1</v>
      </c>
      <c r="BJ64">
        <v>0</v>
      </c>
      <c r="BK64">
        <v>0</v>
      </c>
      <c r="BL64">
        <v>0</v>
      </c>
      <c r="BO64">
        <v>0</v>
      </c>
      <c r="BP64">
        <v>0</v>
      </c>
      <c r="BW64" t="str">
        <f>"21:46:42.783"</f>
        <v>21:46:42.783</v>
      </c>
      <c r="CJ64">
        <v>0</v>
      </c>
      <c r="CK64">
        <v>1</v>
      </c>
      <c r="CL64">
        <v>0</v>
      </c>
      <c r="CM64">
        <v>2</v>
      </c>
      <c r="CN64">
        <v>0</v>
      </c>
      <c r="CO64">
        <v>1</v>
      </c>
      <c r="CP64" t="s">
        <v>119</v>
      </c>
      <c r="CQ64">
        <v>259</v>
      </c>
      <c r="CR64">
        <v>0</v>
      </c>
      <c r="CW64">
        <v>3024975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"08/10/2022 21:46:43.144"</f>
        <v>08/10/2022 21:46:43.144</v>
      </c>
      <c r="C65" t="str">
        <f t="shared" si="1"/>
        <v>FFDFD3C0</v>
      </c>
      <c r="D65" t="s">
        <v>130</v>
      </c>
      <c r="E65">
        <v>18</v>
      </c>
      <c r="F65">
        <v>1018</v>
      </c>
      <c r="G65" t="s">
        <v>114</v>
      </c>
      <c r="J65" t="s">
        <v>131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>"21:46:42.000"</f>
        <v>21:46:42.000</v>
      </c>
      <c r="T65" t="str">
        <f>"21:46:42.000"</f>
        <v>21:46:42.000</v>
      </c>
      <c r="U65" t="str">
        <f t="shared" si="0"/>
        <v>A4558D</v>
      </c>
      <c r="V65">
        <v>0</v>
      </c>
      <c r="W65">
        <v>0</v>
      </c>
      <c r="X65">
        <v>4</v>
      </c>
      <c r="Z65">
        <v>1</v>
      </c>
      <c r="AA65">
        <v>8</v>
      </c>
      <c r="AB65">
        <v>3</v>
      </c>
      <c r="AC65">
        <v>0</v>
      </c>
      <c r="AD65">
        <v>9</v>
      </c>
      <c r="AE65">
        <v>0</v>
      </c>
      <c r="AF65">
        <v>3</v>
      </c>
      <c r="AG65">
        <v>2</v>
      </c>
      <c r="AH65">
        <v>0</v>
      </c>
      <c r="AI65" t="s">
        <v>188</v>
      </c>
      <c r="AJ65">
        <v>48.477859000000002</v>
      </c>
      <c r="AK65" t="s">
        <v>187</v>
      </c>
      <c r="AL65">
        <v>-123.01985999999999</v>
      </c>
      <c r="AM65">
        <v>25</v>
      </c>
      <c r="AN65">
        <v>1000</v>
      </c>
      <c r="AO65" t="s">
        <v>118</v>
      </c>
      <c r="AP65">
        <v>3</v>
      </c>
      <c r="AQ65">
        <v>-136</v>
      </c>
      <c r="AR65">
        <v>896</v>
      </c>
      <c r="AZ65">
        <v>1200</v>
      </c>
      <c r="BA65">
        <v>1</v>
      </c>
      <c r="BB65" t="str">
        <f t="shared" si="2"/>
        <v xml:space="preserve">N379DH  </v>
      </c>
      <c r="BC65">
        <v>1</v>
      </c>
      <c r="BE65">
        <v>0</v>
      </c>
      <c r="BF65">
        <v>0</v>
      </c>
      <c r="BG65">
        <v>0</v>
      </c>
      <c r="BH65">
        <v>900</v>
      </c>
      <c r="BI65">
        <v>1</v>
      </c>
      <c r="BJ65">
        <v>0</v>
      </c>
      <c r="BK65">
        <v>0</v>
      </c>
      <c r="BL65">
        <v>0</v>
      </c>
      <c r="BO65">
        <v>0</v>
      </c>
      <c r="BP65">
        <v>0</v>
      </c>
      <c r="BW65" t="str">
        <f>"21:46:42.783"</f>
        <v>21:46:42.783</v>
      </c>
      <c r="CJ65">
        <v>0</v>
      </c>
      <c r="CK65">
        <v>1</v>
      </c>
      <c r="CL65">
        <v>0</v>
      </c>
      <c r="CM65">
        <v>2</v>
      </c>
      <c r="CN65">
        <v>0</v>
      </c>
      <c r="CO65">
        <v>1</v>
      </c>
      <c r="CP65" t="s">
        <v>119</v>
      </c>
      <c r="CQ65">
        <v>259</v>
      </c>
      <c r="CR65">
        <v>0</v>
      </c>
      <c r="CW65">
        <v>3024975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"08/10/2022 21:46:43.566"</f>
        <v>08/10/2022 21:46:43.566</v>
      </c>
      <c r="C66" t="str">
        <f t="shared" si="1"/>
        <v>FFDFD3C0</v>
      </c>
      <c r="D66" t="s">
        <v>113</v>
      </c>
      <c r="E66">
        <v>6</v>
      </c>
      <c r="H66">
        <v>174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>"21:46:43.000"</f>
        <v>21:46:43.000</v>
      </c>
      <c r="T66" t="str">
        <f>"21:46:43.000"</f>
        <v>21:46:43.000</v>
      </c>
      <c r="U66" t="str">
        <f t="shared" ref="U66:U129" si="3">"A4558D"</f>
        <v>A4558D</v>
      </c>
      <c r="V66">
        <v>0</v>
      </c>
      <c r="W66">
        <v>0</v>
      </c>
      <c r="X66">
        <v>4</v>
      </c>
      <c r="Z66">
        <v>1</v>
      </c>
      <c r="AA66">
        <v>8</v>
      </c>
      <c r="AB66">
        <v>3</v>
      </c>
      <c r="AC66">
        <v>0</v>
      </c>
      <c r="AD66">
        <v>9</v>
      </c>
      <c r="AE66">
        <v>0</v>
      </c>
      <c r="AF66">
        <v>3</v>
      </c>
      <c r="AG66">
        <v>2</v>
      </c>
      <c r="AH66">
        <v>0</v>
      </c>
      <c r="AI66" t="s">
        <v>189</v>
      </c>
      <c r="AJ66">
        <v>48.477237000000002</v>
      </c>
      <c r="AK66" t="s">
        <v>190</v>
      </c>
      <c r="AL66">
        <v>-123.01983799999999</v>
      </c>
      <c r="AM66">
        <v>25</v>
      </c>
      <c r="AN66">
        <v>1000</v>
      </c>
      <c r="AO66" t="s">
        <v>118</v>
      </c>
      <c r="AP66">
        <v>3</v>
      </c>
      <c r="AQ66">
        <v>-135</v>
      </c>
      <c r="AR66">
        <v>896</v>
      </c>
      <c r="AZ66">
        <v>1200</v>
      </c>
      <c r="BA66">
        <v>1</v>
      </c>
      <c r="BB66" t="str">
        <f t="shared" si="2"/>
        <v xml:space="preserve">N379DH  </v>
      </c>
      <c r="BC66">
        <v>1</v>
      </c>
      <c r="BE66">
        <v>0</v>
      </c>
      <c r="BF66">
        <v>0</v>
      </c>
      <c r="BG66">
        <v>0</v>
      </c>
      <c r="BH66">
        <v>950</v>
      </c>
      <c r="BI66">
        <v>1</v>
      </c>
      <c r="BJ66">
        <v>0</v>
      </c>
      <c r="BK66">
        <v>0</v>
      </c>
      <c r="BL66">
        <v>0</v>
      </c>
      <c r="BO66">
        <v>0</v>
      </c>
      <c r="BP66">
        <v>0</v>
      </c>
      <c r="BW66" t="str">
        <f>"21:46:43.367"</f>
        <v>21:46:43.367</v>
      </c>
      <c r="CJ66">
        <v>0</v>
      </c>
      <c r="CK66">
        <v>1</v>
      </c>
      <c r="CL66">
        <v>0</v>
      </c>
      <c r="CM66">
        <v>2</v>
      </c>
      <c r="CN66">
        <v>0</v>
      </c>
      <c r="CO66">
        <v>1</v>
      </c>
      <c r="CP66" t="s">
        <v>119</v>
      </c>
      <c r="CQ66">
        <v>259</v>
      </c>
      <c r="CR66">
        <v>0</v>
      </c>
      <c r="CW66">
        <v>3025009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"08/10/2022 21:46:43.629"</f>
        <v>08/10/2022 21:46:43.629</v>
      </c>
      <c r="C67" t="str">
        <f t="shared" ref="C67:C130" si="4">"FFDFD3C0"</f>
        <v>FFDFD3C0</v>
      </c>
      <c r="D67" t="s">
        <v>130</v>
      </c>
      <c r="E67">
        <v>18</v>
      </c>
      <c r="F67">
        <v>1018</v>
      </c>
      <c r="G67" t="s">
        <v>114</v>
      </c>
      <c r="J67" t="s">
        <v>131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>"21:46:43.000"</f>
        <v>21:46:43.000</v>
      </c>
      <c r="T67" t="str">
        <f>"21:46:43.000"</f>
        <v>21:46:43.000</v>
      </c>
      <c r="U67" t="str">
        <f t="shared" si="3"/>
        <v>A4558D</v>
      </c>
      <c r="V67">
        <v>0</v>
      </c>
      <c r="W67">
        <v>0</v>
      </c>
      <c r="X67">
        <v>4</v>
      </c>
      <c r="Z67">
        <v>1</v>
      </c>
      <c r="AA67">
        <v>8</v>
      </c>
      <c r="AB67">
        <v>3</v>
      </c>
      <c r="AC67">
        <v>0</v>
      </c>
      <c r="AD67">
        <v>9</v>
      </c>
      <c r="AE67">
        <v>0</v>
      </c>
      <c r="AF67">
        <v>3</v>
      </c>
      <c r="AG67">
        <v>2</v>
      </c>
      <c r="AH67">
        <v>0</v>
      </c>
      <c r="AI67" t="s">
        <v>189</v>
      </c>
      <c r="AJ67">
        <v>48.477237000000002</v>
      </c>
      <c r="AK67" t="s">
        <v>190</v>
      </c>
      <c r="AL67">
        <v>-123.01983799999999</v>
      </c>
      <c r="AM67">
        <v>25</v>
      </c>
      <c r="AN67">
        <v>1000</v>
      </c>
      <c r="AO67" t="s">
        <v>118</v>
      </c>
      <c r="AP67">
        <v>3</v>
      </c>
      <c r="AQ67">
        <v>-135</v>
      </c>
      <c r="AR67">
        <v>896</v>
      </c>
      <c r="AZ67">
        <v>1200</v>
      </c>
      <c r="BA67">
        <v>1</v>
      </c>
      <c r="BB67" t="str">
        <f t="shared" ref="BB67:BB130" si="5">"N379DH  "</f>
        <v xml:space="preserve">N379DH  </v>
      </c>
      <c r="BC67">
        <v>1</v>
      </c>
      <c r="BE67">
        <v>0</v>
      </c>
      <c r="BF67">
        <v>0</v>
      </c>
      <c r="BG67">
        <v>0</v>
      </c>
      <c r="BH67">
        <v>950</v>
      </c>
      <c r="BI67">
        <v>1</v>
      </c>
      <c r="BJ67">
        <v>0</v>
      </c>
      <c r="BK67">
        <v>0</v>
      </c>
      <c r="BL67">
        <v>0</v>
      </c>
      <c r="BO67">
        <v>0</v>
      </c>
      <c r="BP67">
        <v>0</v>
      </c>
      <c r="BW67" t="str">
        <f>"21:46:43.367"</f>
        <v>21:46:43.367</v>
      </c>
      <c r="CJ67">
        <v>0</v>
      </c>
      <c r="CK67">
        <v>1</v>
      </c>
      <c r="CL67">
        <v>0</v>
      </c>
      <c r="CM67">
        <v>2</v>
      </c>
      <c r="CN67">
        <v>0</v>
      </c>
      <c r="CO67">
        <v>1</v>
      </c>
      <c r="CP67" t="s">
        <v>119</v>
      </c>
      <c r="CQ67">
        <v>259</v>
      </c>
      <c r="CR67">
        <v>0</v>
      </c>
      <c r="CW67">
        <v>3025009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"08/10/2022 21:46:44.707"</f>
        <v>08/10/2022 21:46:44.707</v>
      </c>
      <c r="C68" t="str">
        <f t="shared" si="4"/>
        <v>FFDFD3C0</v>
      </c>
      <c r="D68" t="s">
        <v>113</v>
      </c>
      <c r="E68">
        <v>6</v>
      </c>
      <c r="H68">
        <v>174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>"21:46:44.000"</f>
        <v>21:46:44.000</v>
      </c>
      <c r="T68" t="str">
        <f>"21:46:44.000"</f>
        <v>21:46:44.000</v>
      </c>
      <c r="U68" t="str">
        <f t="shared" si="3"/>
        <v>A4558D</v>
      </c>
      <c r="V68">
        <v>0</v>
      </c>
      <c r="W68">
        <v>0</v>
      </c>
      <c r="X68">
        <v>4</v>
      </c>
      <c r="Z68">
        <v>1</v>
      </c>
      <c r="AA68">
        <v>8</v>
      </c>
      <c r="AB68">
        <v>3</v>
      </c>
      <c r="AC68">
        <v>0</v>
      </c>
      <c r="AD68">
        <v>9</v>
      </c>
      <c r="AE68">
        <v>0</v>
      </c>
      <c r="AF68">
        <v>3</v>
      </c>
      <c r="AG68">
        <v>2</v>
      </c>
      <c r="AH68">
        <v>0</v>
      </c>
      <c r="AI68" t="s">
        <v>191</v>
      </c>
      <c r="AJ68">
        <v>48.476615000000002</v>
      </c>
      <c r="AK68" t="s">
        <v>192</v>
      </c>
      <c r="AL68">
        <v>-123.019817</v>
      </c>
      <c r="AM68">
        <v>25</v>
      </c>
      <c r="AN68">
        <v>1000</v>
      </c>
      <c r="AO68" t="s">
        <v>118</v>
      </c>
      <c r="AP68">
        <v>4</v>
      </c>
      <c r="AQ68">
        <v>-134</v>
      </c>
      <c r="AR68">
        <v>768</v>
      </c>
      <c r="AZ68">
        <v>1200</v>
      </c>
      <c r="BA68">
        <v>1</v>
      </c>
      <c r="BB68" t="str">
        <f t="shared" si="5"/>
        <v xml:space="preserve">N379DH  </v>
      </c>
      <c r="BC68">
        <v>1</v>
      </c>
      <c r="BE68">
        <v>0</v>
      </c>
      <c r="BF68">
        <v>0</v>
      </c>
      <c r="BG68">
        <v>0</v>
      </c>
      <c r="BH68">
        <v>950</v>
      </c>
      <c r="BI68">
        <v>1</v>
      </c>
      <c r="BJ68">
        <v>0</v>
      </c>
      <c r="BK68">
        <v>0</v>
      </c>
      <c r="BL68">
        <v>0</v>
      </c>
      <c r="BO68">
        <v>0</v>
      </c>
      <c r="BP68">
        <v>0</v>
      </c>
      <c r="BW68" t="str">
        <f>"21:46:44.482"</f>
        <v>21:46:44.482</v>
      </c>
      <c r="CJ68">
        <v>0</v>
      </c>
      <c r="CK68">
        <v>1</v>
      </c>
      <c r="CL68">
        <v>0</v>
      </c>
      <c r="CM68">
        <v>2</v>
      </c>
      <c r="CN68">
        <v>0</v>
      </c>
      <c r="CO68">
        <v>0</v>
      </c>
      <c r="CP68" t="s">
        <v>119</v>
      </c>
      <c r="CQ68">
        <v>259</v>
      </c>
      <c r="CR68">
        <v>0</v>
      </c>
      <c r="CW68">
        <v>3025080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"08/10/2022 21:46:44.785"</f>
        <v>08/10/2022 21:46:44.785</v>
      </c>
      <c r="C69" t="str">
        <f t="shared" si="4"/>
        <v>FFDFD3C0</v>
      </c>
      <c r="D69" t="s">
        <v>130</v>
      </c>
      <c r="E69">
        <v>18</v>
      </c>
      <c r="F69">
        <v>1018</v>
      </c>
      <c r="G69" t="s">
        <v>114</v>
      </c>
      <c r="J69" t="s">
        <v>131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>"21:46:44.000"</f>
        <v>21:46:44.000</v>
      </c>
      <c r="T69" t="str">
        <f>"21:46:44.000"</f>
        <v>21:46:44.000</v>
      </c>
      <c r="U69" t="str">
        <f t="shared" si="3"/>
        <v>A4558D</v>
      </c>
      <c r="V69">
        <v>0</v>
      </c>
      <c r="W69">
        <v>0</v>
      </c>
      <c r="X69">
        <v>4</v>
      </c>
      <c r="Z69">
        <v>1</v>
      </c>
      <c r="AA69">
        <v>8</v>
      </c>
      <c r="AB69">
        <v>3</v>
      </c>
      <c r="AC69">
        <v>0</v>
      </c>
      <c r="AD69">
        <v>9</v>
      </c>
      <c r="AE69">
        <v>0</v>
      </c>
      <c r="AF69">
        <v>3</v>
      </c>
      <c r="AG69">
        <v>2</v>
      </c>
      <c r="AH69">
        <v>0</v>
      </c>
      <c r="AI69" t="s">
        <v>191</v>
      </c>
      <c r="AJ69">
        <v>48.476615000000002</v>
      </c>
      <c r="AK69" t="s">
        <v>192</v>
      </c>
      <c r="AL69">
        <v>-123.019817</v>
      </c>
      <c r="AM69">
        <v>25</v>
      </c>
      <c r="AN69">
        <v>1000</v>
      </c>
      <c r="AO69" t="s">
        <v>118</v>
      </c>
      <c r="AP69">
        <v>4</v>
      </c>
      <c r="AQ69">
        <v>-134</v>
      </c>
      <c r="AR69">
        <v>768</v>
      </c>
      <c r="AZ69">
        <v>1200</v>
      </c>
      <c r="BA69">
        <v>1</v>
      </c>
      <c r="BB69" t="str">
        <f t="shared" si="5"/>
        <v xml:space="preserve">N379DH  </v>
      </c>
      <c r="BC69">
        <v>1</v>
      </c>
      <c r="BE69">
        <v>0</v>
      </c>
      <c r="BF69">
        <v>0</v>
      </c>
      <c r="BG69">
        <v>0</v>
      </c>
      <c r="BH69">
        <v>950</v>
      </c>
      <c r="BI69">
        <v>1</v>
      </c>
      <c r="BJ69">
        <v>0</v>
      </c>
      <c r="BK69">
        <v>0</v>
      </c>
      <c r="BL69">
        <v>0</v>
      </c>
      <c r="BO69">
        <v>0</v>
      </c>
      <c r="BP69">
        <v>0</v>
      </c>
      <c r="BW69" t="str">
        <f>"21:46:44.482"</f>
        <v>21:46:44.482</v>
      </c>
      <c r="CJ69">
        <v>0</v>
      </c>
      <c r="CK69">
        <v>1</v>
      </c>
      <c r="CL69">
        <v>0</v>
      </c>
      <c r="CM69">
        <v>2</v>
      </c>
      <c r="CN69">
        <v>0</v>
      </c>
      <c r="CO69">
        <v>0</v>
      </c>
      <c r="CP69" t="s">
        <v>119</v>
      </c>
      <c r="CQ69">
        <v>259</v>
      </c>
      <c r="CR69">
        <v>0</v>
      </c>
      <c r="CW69">
        <v>3025080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"08/10/2022 21:46:46.238"</f>
        <v>08/10/2022 21:46:46.238</v>
      </c>
      <c r="C70" t="str">
        <f t="shared" si="4"/>
        <v>FFDFD3C0</v>
      </c>
      <c r="D70" t="s">
        <v>113</v>
      </c>
      <c r="E70">
        <v>6</v>
      </c>
      <c r="H70">
        <v>174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>"21:46:45.000"</f>
        <v>21:46:45.000</v>
      </c>
      <c r="T70" t="str">
        <f>"21:46:45.000"</f>
        <v>21:46:45.000</v>
      </c>
      <c r="U70" t="str">
        <f t="shared" si="3"/>
        <v>A4558D</v>
      </c>
      <c r="V70">
        <v>0</v>
      </c>
      <c r="W70">
        <v>0</v>
      </c>
      <c r="X70">
        <v>4</v>
      </c>
      <c r="Z70">
        <v>1</v>
      </c>
      <c r="AA70">
        <v>8</v>
      </c>
      <c r="AB70">
        <v>3</v>
      </c>
      <c r="AC70">
        <v>0</v>
      </c>
      <c r="AD70">
        <v>9</v>
      </c>
      <c r="AE70">
        <v>0</v>
      </c>
      <c r="AF70">
        <v>3</v>
      </c>
      <c r="AG70">
        <v>2</v>
      </c>
      <c r="AH70">
        <v>0</v>
      </c>
      <c r="AI70" t="s">
        <v>193</v>
      </c>
      <c r="AJ70">
        <v>48.475993000000003</v>
      </c>
      <c r="AK70" t="s">
        <v>194</v>
      </c>
      <c r="AL70">
        <v>-123.019774</v>
      </c>
      <c r="AM70">
        <v>25</v>
      </c>
      <c r="AN70">
        <v>1000</v>
      </c>
      <c r="AO70" t="s">
        <v>118</v>
      </c>
      <c r="AP70">
        <v>5</v>
      </c>
      <c r="AQ70">
        <v>-134</v>
      </c>
      <c r="AR70">
        <v>640</v>
      </c>
      <c r="AZ70">
        <v>1200</v>
      </c>
      <c r="BA70">
        <v>1</v>
      </c>
      <c r="BB70" t="str">
        <f t="shared" si="5"/>
        <v xml:space="preserve">N379DH  </v>
      </c>
      <c r="BC70">
        <v>1</v>
      </c>
      <c r="BE70">
        <v>0</v>
      </c>
      <c r="BF70">
        <v>0</v>
      </c>
      <c r="BG70">
        <v>0</v>
      </c>
      <c r="BH70">
        <v>950</v>
      </c>
      <c r="BI70">
        <v>1</v>
      </c>
      <c r="BJ70">
        <v>0</v>
      </c>
      <c r="BK70">
        <v>0</v>
      </c>
      <c r="BL70">
        <v>0</v>
      </c>
      <c r="BO70">
        <v>0</v>
      </c>
      <c r="BP70">
        <v>0</v>
      </c>
      <c r="BW70" t="str">
        <f>"21:46:45.852"</f>
        <v>21:46:45.852</v>
      </c>
      <c r="CJ70">
        <v>0</v>
      </c>
      <c r="CK70">
        <v>1</v>
      </c>
      <c r="CL70">
        <v>0</v>
      </c>
      <c r="CM70">
        <v>2</v>
      </c>
      <c r="CN70">
        <v>0</v>
      </c>
      <c r="CO70">
        <v>1</v>
      </c>
      <c r="CP70" t="s">
        <v>119</v>
      </c>
      <c r="CQ70">
        <v>259</v>
      </c>
      <c r="CR70">
        <v>0</v>
      </c>
      <c r="CW70">
        <v>3025168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"08/10/2022 21:46:46.238"</f>
        <v>08/10/2022 21:46:46.238</v>
      </c>
      <c r="C71" t="str">
        <f t="shared" si="4"/>
        <v>FFDFD3C0</v>
      </c>
      <c r="D71" t="s">
        <v>130</v>
      </c>
      <c r="E71">
        <v>18</v>
      </c>
      <c r="F71">
        <v>1018</v>
      </c>
      <c r="G71" t="s">
        <v>114</v>
      </c>
      <c r="J71" t="s">
        <v>131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>"21:46:45.000"</f>
        <v>21:46:45.000</v>
      </c>
      <c r="T71" t="str">
        <f>"21:46:45.000"</f>
        <v>21:46:45.000</v>
      </c>
      <c r="U71" t="str">
        <f t="shared" si="3"/>
        <v>A4558D</v>
      </c>
      <c r="V71">
        <v>0</v>
      </c>
      <c r="W71">
        <v>0</v>
      </c>
      <c r="X71">
        <v>4</v>
      </c>
      <c r="Z71">
        <v>1</v>
      </c>
      <c r="AA71">
        <v>8</v>
      </c>
      <c r="AB71">
        <v>3</v>
      </c>
      <c r="AC71">
        <v>0</v>
      </c>
      <c r="AD71">
        <v>9</v>
      </c>
      <c r="AE71">
        <v>0</v>
      </c>
      <c r="AF71">
        <v>3</v>
      </c>
      <c r="AG71">
        <v>2</v>
      </c>
      <c r="AH71">
        <v>0</v>
      </c>
      <c r="AI71" t="s">
        <v>193</v>
      </c>
      <c r="AJ71">
        <v>48.475993000000003</v>
      </c>
      <c r="AK71" t="s">
        <v>194</v>
      </c>
      <c r="AL71">
        <v>-123.019774</v>
      </c>
      <c r="AM71">
        <v>25</v>
      </c>
      <c r="AN71">
        <v>1000</v>
      </c>
      <c r="AO71" t="s">
        <v>118</v>
      </c>
      <c r="AP71">
        <v>5</v>
      </c>
      <c r="AQ71">
        <v>-134</v>
      </c>
      <c r="AR71">
        <v>640</v>
      </c>
      <c r="AZ71">
        <v>1200</v>
      </c>
      <c r="BA71">
        <v>1</v>
      </c>
      <c r="BB71" t="str">
        <f t="shared" si="5"/>
        <v xml:space="preserve">N379DH  </v>
      </c>
      <c r="BC71">
        <v>1</v>
      </c>
      <c r="BE71">
        <v>0</v>
      </c>
      <c r="BF71">
        <v>0</v>
      </c>
      <c r="BG71">
        <v>0</v>
      </c>
      <c r="BH71">
        <v>950</v>
      </c>
      <c r="BI71">
        <v>1</v>
      </c>
      <c r="BJ71">
        <v>0</v>
      </c>
      <c r="BK71">
        <v>0</v>
      </c>
      <c r="BL71">
        <v>0</v>
      </c>
      <c r="BO71">
        <v>0</v>
      </c>
      <c r="BP71">
        <v>0</v>
      </c>
      <c r="BW71" t="str">
        <f>"21:46:45.852"</f>
        <v>21:46:45.852</v>
      </c>
      <c r="CJ71">
        <v>0</v>
      </c>
      <c r="CK71">
        <v>1</v>
      </c>
      <c r="CL71">
        <v>0</v>
      </c>
      <c r="CM71">
        <v>2</v>
      </c>
      <c r="CN71">
        <v>0</v>
      </c>
      <c r="CO71">
        <v>1</v>
      </c>
      <c r="CP71" t="s">
        <v>119</v>
      </c>
      <c r="CQ71">
        <v>259</v>
      </c>
      <c r="CR71">
        <v>0</v>
      </c>
      <c r="CW71">
        <v>3025168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"08/10/2022 21:46:46.785"</f>
        <v>08/10/2022 21:46:46.785</v>
      </c>
      <c r="C72" t="str">
        <f t="shared" si="4"/>
        <v>FFDFD3C0</v>
      </c>
      <c r="D72" t="s">
        <v>113</v>
      </c>
      <c r="E72">
        <v>6</v>
      </c>
      <c r="H72">
        <v>174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>"21:46:46.000"</f>
        <v>21:46:46.000</v>
      </c>
      <c r="T72" t="str">
        <f>"21:46:46.000"</f>
        <v>21:46:46.000</v>
      </c>
      <c r="U72" t="str">
        <f t="shared" si="3"/>
        <v>A4558D</v>
      </c>
      <c r="V72">
        <v>0</v>
      </c>
      <c r="W72">
        <v>0</v>
      </c>
      <c r="X72">
        <v>4</v>
      </c>
      <c r="Z72">
        <v>1</v>
      </c>
      <c r="AA72">
        <v>8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2</v>
      </c>
      <c r="AH72">
        <v>0</v>
      </c>
      <c r="AI72" t="s">
        <v>195</v>
      </c>
      <c r="AJ72">
        <v>48.475369999999998</v>
      </c>
      <c r="AK72" t="s">
        <v>196</v>
      </c>
      <c r="AL72">
        <v>-123.01975299999999</v>
      </c>
      <c r="AM72">
        <v>25</v>
      </c>
      <c r="AN72">
        <v>1000</v>
      </c>
      <c r="AO72" t="s">
        <v>118</v>
      </c>
      <c r="AP72">
        <v>5</v>
      </c>
      <c r="AQ72">
        <v>-133</v>
      </c>
      <c r="AR72">
        <v>640</v>
      </c>
      <c r="AZ72">
        <v>1200</v>
      </c>
      <c r="BA72">
        <v>1</v>
      </c>
      <c r="BB72" t="str">
        <f t="shared" si="5"/>
        <v xml:space="preserve">N379DH  </v>
      </c>
      <c r="BC72">
        <v>1</v>
      </c>
      <c r="BE72">
        <v>0</v>
      </c>
      <c r="BF72">
        <v>0</v>
      </c>
      <c r="BG72">
        <v>0</v>
      </c>
      <c r="BH72">
        <v>975</v>
      </c>
      <c r="BI72">
        <v>1</v>
      </c>
      <c r="BJ72">
        <v>0</v>
      </c>
      <c r="BK72">
        <v>0</v>
      </c>
      <c r="BL72">
        <v>0</v>
      </c>
      <c r="BO72">
        <v>0</v>
      </c>
      <c r="BP72">
        <v>0</v>
      </c>
      <c r="BW72" t="str">
        <f>"21:46:46.567"</f>
        <v>21:46:46.567</v>
      </c>
      <c r="CJ72">
        <v>0</v>
      </c>
      <c r="CK72">
        <v>1</v>
      </c>
      <c r="CL72">
        <v>0</v>
      </c>
      <c r="CM72">
        <v>2</v>
      </c>
      <c r="CN72">
        <v>0</v>
      </c>
      <c r="CO72">
        <v>1</v>
      </c>
      <c r="CP72" t="s">
        <v>119</v>
      </c>
      <c r="CQ72">
        <v>259</v>
      </c>
      <c r="CR72">
        <v>0</v>
      </c>
      <c r="CW72">
        <v>3025206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"08/10/2022 21:46:46.847"</f>
        <v>08/10/2022 21:46:46.847</v>
      </c>
      <c r="C73" t="str">
        <f t="shared" si="4"/>
        <v>FFDFD3C0</v>
      </c>
      <c r="D73" t="s">
        <v>130</v>
      </c>
      <c r="E73">
        <v>18</v>
      </c>
      <c r="F73">
        <v>1018</v>
      </c>
      <c r="G73" t="s">
        <v>114</v>
      </c>
      <c r="J73" t="s">
        <v>131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>"21:46:46.000"</f>
        <v>21:46:46.000</v>
      </c>
      <c r="T73" t="str">
        <f>"21:46:46.000"</f>
        <v>21:46:46.000</v>
      </c>
      <c r="U73" t="str">
        <f t="shared" si="3"/>
        <v>A4558D</v>
      </c>
      <c r="V73">
        <v>0</v>
      </c>
      <c r="W73">
        <v>0</v>
      </c>
      <c r="X73">
        <v>4</v>
      </c>
      <c r="Z73">
        <v>1</v>
      </c>
      <c r="AA73">
        <v>8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2</v>
      </c>
      <c r="AH73">
        <v>0</v>
      </c>
      <c r="AI73" t="s">
        <v>195</v>
      </c>
      <c r="AJ73">
        <v>48.475369999999998</v>
      </c>
      <c r="AK73" t="s">
        <v>196</v>
      </c>
      <c r="AL73">
        <v>-123.01975299999999</v>
      </c>
      <c r="AM73">
        <v>25</v>
      </c>
      <c r="AN73">
        <v>1000</v>
      </c>
      <c r="AO73" t="s">
        <v>118</v>
      </c>
      <c r="AP73">
        <v>5</v>
      </c>
      <c r="AQ73">
        <v>-133</v>
      </c>
      <c r="AR73">
        <v>640</v>
      </c>
      <c r="AZ73">
        <v>1200</v>
      </c>
      <c r="BA73">
        <v>1</v>
      </c>
      <c r="BB73" t="str">
        <f t="shared" si="5"/>
        <v xml:space="preserve">N379DH  </v>
      </c>
      <c r="BC73">
        <v>1</v>
      </c>
      <c r="BE73">
        <v>0</v>
      </c>
      <c r="BF73">
        <v>0</v>
      </c>
      <c r="BG73">
        <v>0</v>
      </c>
      <c r="BH73">
        <v>975</v>
      </c>
      <c r="BI73">
        <v>1</v>
      </c>
      <c r="BJ73">
        <v>0</v>
      </c>
      <c r="BK73">
        <v>0</v>
      </c>
      <c r="BL73">
        <v>0</v>
      </c>
      <c r="BO73">
        <v>0</v>
      </c>
      <c r="BP73">
        <v>0</v>
      </c>
      <c r="BW73" t="str">
        <f>"21:46:46.567"</f>
        <v>21:46:46.567</v>
      </c>
      <c r="CJ73">
        <v>0</v>
      </c>
      <c r="CK73">
        <v>1</v>
      </c>
      <c r="CL73">
        <v>0</v>
      </c>
      <c r="CM73">
        <v>2</v>
      </c>
      <c r="CN73">
        <v>0</v>
      </c>
      <c r="CO73">
        <v>1</v>
      </c>
      <c r="CP73" t="s">
        <v>119</v>
      </c>
      <c r="CQ73">
        <v>259</v>
      </c>
      <c r="CR73">
        <v>0</v>
      </c>
      <c r="CW73">
        <v>3025206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"08/10/2022 21:46:47.551"</f>
        <v>08/10/2022 21:46:47.551</v>
      </c>
      <c r="C74" t="str">
        <f t="shared" si="4"/>
        <v>FFDFD3C0</v>
      </c>
      <c r="D74" t="s">
        <v>113</v>
      </c>
      <c r="E74">
        <v>6</v>
      </c>
      <c r="H74">
        <v>174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>"21:46:47.000"</f>
        <v>21:46:47.000</v>
      </c>
      <c r="T74" t="str">
        <f>"21:46:47.000"</f>
        <v>21:46:47.000</v>
      </c>
      <c r="U74" t="str">
        <f t="shared" si="3"/>
        <v>A4558D</v>
      </c>
      <c r="V74">
        <v>0</v>
      </c>
      <c r="W74">
        <v>0</v>
      </c>
      <c r="X74">
        <v>4</v>
      </c>
      <c r="Z74">
        <v>1</v>
      </c>
      <c r="AA74">
        <v>8</v>
      </c>
      <c r="AB74">
        <v>3</v>
      </c>
      <c r="AC74">
        <v>0</v>
      </c>
      <c r="AD74">
        <v>9</v>
      </c>
      <c r="AE74">
        <v>0</v>
      </c>
      <c r="AF74">
        <v>3</v>
      </c>
      <c r="AG74">
        <v>2</v>
      </c>
      <c r="AH74">
        <v>0</v>
      </c>
      <c r="AI74" t="s">
        <v>197</v>
      </c>
      <c r="AJ74">
        <v>48.474747999999998</v>
      </c>
      <c r="AK74" t="s">
        <v>198</v>
      </c>
      <c r="AL74">
        <v>-123.01971</v>
      </c>
      <c r="AM74">
        <v>25</v>
      </c>
      <c r="AN74">
        <v>1000</v>
      </c>
      <c r="AO74" t="s">
        <v>118</v>
      </c>
      <c r="AP74">
        <v>6</v>
      </c>
      <c r="AQ74">
        <v>-133</v>
      </c>
      <c r="AR74">
        <v>512</v>
      </c>
      <c r="AZ74">
        <v>1200</v>
      </c>
      <c r="BA74">
        <v>1</v>
      </c>
      <c r="BB74" t="str">
        <f t="shared" si="5"/>
        <v xml:space="preserve">N379DH  </v>
      </c>
      <c r="BC74">
        <v>1</v>
      </c>
      <c r="BE74">
        <v>0</v>
      </c>
      <c r="BF74">
        <v>0</v>
      </c>
      <c r="BG74">
        <v>0</v>
      </c>
      <c r="BH74">
        <v>975</v>
      </c>
      <c r="BI74">
        <v>1</v>
      </c>
      <c r="BJ74">
        <v>0</v>
      </c>
      <c r="BK74">
        <v>0</v>
      </c>
      <c r="BL74">
        <v>0</v>
      </c>
      <c r="BO74">
        <v>0</v>
      </c>
      <c r="BP74">
        <v>0</v>
      </c>
      <c r="BW74" t="str">
        <f>"21:46:47.322"</f>
        <v>21:46:47.322</v>
      </c>
      <c r="CJ74">
        <v>0</v>
      </c>
      <c r="CK74">
        <v>1</v>
      </c>
      <c r="CL74">
        <v>0</v>
      </c>
      <c r="CM74">
        <v>2</v>
      </c>
      <c r="CN74">
        <v>0</v>
      </c>
      <c r="CO74">
        <v>2</v>
      </c>
      <c r="CP74" t="s">
        <v>119</v>
      </c>
      <c r="CQ74">
        <v>259</v>
      </c>
      <c r="CR74">
        <v>0</v>
      </c>
      <c r="CW74">
        <v>3025254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"08/10/2022 21:46:47.551"</f>
        <v>08/10/2022 21:46:47.551</v>
      </c>
      <c r="C75" t="str">
        <f t="shared" si="4"/>
        <v>FFDFD3C0</v>
      </c>
      <c r="D75" t="s">
        <v>130</v>
      </c>
      <c r="E75">
        <v>18</v>
      </c>
      <c r="F75">
        <v>1018</v>
      </c>
      <c r="G75" t="s">
        <v>114</v>
      </c>
      <c r="J75" t="s">
        <v>131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>"21:46:47.000"</f>
        <v>21:46:47.000</v>
      </c>
      <c r="T75" t="str">
        <f>"21:46:47.000"</f>
        <v>21:46:47.000</v>
      </c>
      <c r="U75" t="str">
        <f t="shared" si="3"/>
        <v>A4558D</v>
      </c>
      <c r="V75">
        <v>0</v>
      </c>
      <c r="W75">
        <v>0</v>
      </c>
      <c r="X75">
        <v>4</v>
      </c>
      <c r="Z75">
        <v>1</v>
      </c>
      <c r="AA75">
        <v>8</v>
      </c>
      <c r="AB75">
        <v>3</v>
      </c>
      <c r="AC75">
        <v>0</v>
      </c>
      <c r="AD75">
        <v>9</v>
      </c>
      <c r="AE75">
        <v>0</v>
      </c>
      <c r="AF75">
        <v>3</v>
      </c>
      <c r="AG75">
        <v>2</v>
      </c>
      <c r="AH75">
        <v>0</v>
      </c>
      <c r="AI75" t="s">
        <v>197</v>
      </c>
      <c r="AJ75">
        <v>48.474747999999998</v>
      </c>
      <c r="AK75" t="s">
        <v>198</v>
      </c>
      <c r="AL75">
        <v>-123.01971</v>
      </c>
      <c r="AM75">
        <v>25</v>
      </c>
      <c r="AN75">
        <v>1000</v>
      </c>
      <c r="AO75" t="s">
        <v>118</v>
      </c>
      <c r="AP75">
        <v>6</v>
      </c>
      <c r="AQ75">
        <v>-133</v>
      </c>
      <c r="AR75">
        <v>512</v>
      </c>
      <c r="AZ75">
        <v>1200</v>
      </c>
      <c r="BA75">
        <v>1</v>
      </c>
      <c r="BB75" t="str">
        <f t="shared" si="5"/>
        <v xml:space="preserve">N379DH  </v>
      </c>
      <c r="BC75">
        <v>1</v>
      </c>
      <c r="BE75">
        <v>0</v>
      </c>
      <c r="BF75">
        <v>0</v>
      </c>
      <c r="BG75">
        <v>0</v>
      </c>
      <c r="BH75">
        <v>975</v>
      </c>
      <c r="BI75">
        <v>1</v>
      </c>
      <c r="BJ75">
        <v>0</v>
      </c>
      <c r="BK75">
        <v>0</v>
      </c>
      <c r="BL75">
        <v>0</v>
      </c>
      <c r="BO75">
        <v>0</v>
      </c>
      <c r="BP75">
        <v>0</v>
      </c>
      <c r="BW75" t="str">
        <f>"21:46:47.322"</f>
        <v>21:46:47.322</v>
      </c>
      <c r="CJ75">
        <v>0</v>
      </c>
      <c r="CK75">
        <v>1</v>
      </c>
      <c r="CL75">
        <v>0</v>
      </c>
      <c r="CM75">
        <v>2</v>
      </c>
      <c r="CN75">
        <v>0</v>
      </c>
      <c r="CO75">
        <v>2</v>
      </c>
      <c r="CP75" t="s">
        <v>119</v>
      </c>
      <c r="CQ75">
        <v>259</v>
      </c>
      <c r="CR75">
        <v>0</v>
      </c>
      <c r="CW75">
        <v>3025254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"08/10/2022 21:46:48.894"</f>
        <v>08/10/2022 21:46:48.894</v>
      </c>
      <c r="C76" t="str">
        <f t="shared" si="4"/>
        <v>FFDFD3C0</v>
      </c>
      <c r="D76" t="s">
        <v>113</v>
      </c>
      <c r="E76">
        <v>6</v>
      </c>
      <c r="H76">
        <v>174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>"21:46:48.000"</f>
        <v>21:46:48.000</v>
      </c>
      <c r="T76" t="str">
        <f>"21:46:48.000"</f>
        <v>21:46:48.000</v>
      </c>
      <c r="U76" t="str">
        <f t="shared" si="3"/>
        <v>A4558D</v>
      </c>
      <c r="V76">
        <v>0</v>
      </c>
      <c r="W76">
        <v>0</v>
      </c>
      <c r="X76">
        <v>4</v>
      </c>
      <c r="Z76">
        <v>1</v>
      </c>
      <c r="AA76">
        <v>8</v>
      </c>
      <c r="AB76">
        <v>3</v>
      </c>
      <c r="AC76">
        <v>0</v>
      </c>
      <c r="AD76">
        <v>9</v>
      </c>
      <c r="AE76">
        <v>0</v>
      </c>
      <c r="AF76">
        <v>3</v>
      </c>
      <c r="AG76">
        <v>2</v>
      </c>
      <c r="AH76">
        <v>0</v>
      </c>
      <c r="AI76" t="s">
        <v>199</v>
      </c>
      <c r="AJ76">
        <v>48.474147000000002</v>
      </c>
      <c r="AK76" t="s">
        <v>200</v>
      </c>
      <c r="AL76">
        <v>-123.019667</v>
      </c>
      <c r="AM76">
        <v>25</v>
      </c>
      <c r="AN76">
        <v>1000</v>
      </c>
      <c r="AO76" t="s">
        <v>118</v>
      </c>
      <c r="AP76">
        <v>6</v>
      </c>
      <c r="AQ76">
        <v>-133</v>
      </c>
      <c r="AR76">
        <v>384</v>
      </c>
      <c r="AZ76">
        <v>1200</v>
      </c>
      <c r="BA76">
        <v>1</v>
      </c>
      <c r="BB76" t="str">
        <f t="shared" si="5"/>
        <v xml:space="preserve">N379DH  </v>
      </c>
      <c r="BC76">
        <v>1</v>
      </c>
      <c r="BE76">
        <v>0</v>
      </c>
      <c r="BF76">
        <v>0</v>
      </c>
      <c r="BG76">
        <v>0</v>
      </c>
      <c r="BH76">
        <v>1000</v>
      </c>
      <c r="BI76">
        <v>1</v>
      </c>
      <c r="BJ76">
        <v>0</v>
      </c>
      <c r="BK76">
        <v>0</v>
      </c>
      <c r="BL76">
        <v>0</v>
      </c>
      <c r="BO76">
        <v>0</v>
      </c>
      <c r="BP76">
        <v>0</v>
      </c>
      <c r="BW76" t="str">
        <f>"21:46:48.639"</f>
        <v>21:46:48.639</v>
      </c>
      <c r="CJ76">
        <v>0</v>
      </c>
      <c r="CK76">
        <v>1</v>
      </c>
      <c r="CL76">
        <v>0</v>
      </c>
      <c r="CM76">
        <v>2</v>
      </c>
      <c r="CN76">
        <v>0</v>
      </c>
      <c r="CO76">
        <v>2</v>
      </c>
      <c r="CP76" t="s">
        <v>119</v>
      </c>
      <c r="CQ76">
        <v>259</v>
      </c>
      <c r="CR76">
        <v>0</v>
      </c>
      <c r="CW76">
        <v>3025333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"08/10/2022 21:46:48.894"</f>
        <v>08/10/2022 21:46:48.894</v>
      </c>
      <c r="C77" t="str">
        <f t="shared" si="4"/>
        <v>FFDFD3C0</v>
      </c>
      <c r="D77" t="s">
        <v>130</v>
      </c>
      <c r="E77">
        <v>18</v>
      </c>
      <c r="F77">
        <v>1018</v>
      </c>
      <c r="G77" t="s">
        <v>114</v>
      </c>
      <c r="J77" t="s">
        <v>131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>"21:46:48.000"</f>
        <v>21:46:48.000</v>
      </c>
      <c r="T77" t="str">
        <f>"21:46:48.000"</f>
        <v>21:46:48.000</v>
      </c>
      <c r="U77" t="str">
        <f t="shared" si="3"/>
        <v>A4558D</v>
      </c>
      <c r="V77">
        <v>0</v>
      </c>
      <c r="W77">
        <v>0</v>
      </c>
      <c r="X77">
        <v>4</v>
      </c>
      <c r="Z77">
        <v>1</v>
      </c>
      <c r="AA77">
        <v>8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2</v>
      </c>
      <c r="AH77">
        <v>0</v>
      </c>
      <c r="AI77" t="s">
        <v>199</v>
      </c>
      <c r="AJ77">
        <v>48.474147000000002</v>
      </c>
      <c r="AK77" t="s">
        <v>200</v>
      </c>
      <c r="AL77">
        <v>-123.019667</v>
      </c>
      <c r="AM77">
        <v>25</v>
      </c>
      <c r="AN77">
        <v>1000</v>
      </c>
      <c r="AO77" t="s">
        <v>118</v>
      </c>
      <c r="AP77">
        <v>6</v>
      </c>
      <c r="AQ77">
        <v>-133</v>
      </c>
      <c r="AR77">
        <v>384</v>
      </c>
      <c r="AZ77">
        <v>1200</v>
      </c>
      <c r="BA77">
        <v>1</v>
      </c>
      <c r="BB77" t="str">
        <f t="shared" si="5"/>
        <v xml:space="preserve">N379DH  </v>
      </c>
      <c r="BC77">
        <v>1</v>
      </c>
      <c r="BE77">
        <v>0</v>
      </c>
      <c r="BF77">
        <v>0</v>
      </c>
      <c r="BG77">
        <v>0</v>
      </c>
      <c r="BH77">
        <v>1000</v>
      </c>
      <c r="BI77">
        <v>1</v>
      </c>
      <c r="BJ77">
        <v>0</v>
      </c>
      <c r="BK77">
        <v>0</v>
      </c>
      <c r="BL77">
        <v>0</v>
      </c>
      <c r="BO77">
        <v>0</v>
      </c>
      <c r="BP77">
        <v>0</v>
      </c>
      <c r="BW77" t="str">
        <f>"21:46:48.639"</f>
        <v>21:46:48.639</v>
      </c>
      <c r="CJ77">
        <v>0</v>
      </c>
      <c r="CK77">
        <v>1</v>
      </c>
      <c r="CL77">
        <v>0</v>
      </c>
      <c r="CM77">
        <v>2</v>
      </c>
      <c r="CN77">
        <v>0</v>
      </c>
      <c r="CO77">
        <v>2</v>
      </c>
      <c r="CP77" t="s">
        <v>119</v>
      </c>
      <c r="CQ77">
        <v>259</v>
      </c>
      <c r="CR77">
        <v>0</v>
      </c>
      <c r="CW77">
        <v>3025333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"08/10/2022 21:46:50.004"</f>
        <v>08/10/2022 21:46:50.004</v>
      </c>
      <c r="C78" t="str">
        <f t="shared" si="4"/>
        <v>FFDFD3C0</v>
      </c>
      <c r="D78" t="s">
        <v>113</v>
      </c>
      <c r="E78">
        <v>6</v>
      </c>
      <c r="H78">
        <v>174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>"21:46:49.000"</f>
        <v>21:46:49.000</v>
      </c>
      <c r="T78" t="str">
        <f>"21:46:49.000"</f>
        <v>21:46:49.000</v>
      </c>
      <c r="U78" t="str">
        <f t="shared" si="3"/>
        <v>A4558D</v>
      </c>
      <c r="V78">
        <v>0</v>
      </c>
      <c r="W78">
        <v>0</v>
      </c>
      <c r="X78">
        <v>4</v>
      </c>
      <c r="Z78">
        <v>1</v>
      </c>
      <c r="AA78">
        <v>8</v>
      </c>
      <c r="AB78">
        <v>3</v>
      </c>
      <c r="AC78">
        <v>0</v>
      </c>
      <c r="AD78">
        <v>9</v>
      </c>
      <c r="AE78">
        <v>0</v>
      </c>
      <c r="AF78">
        <v>3</v>
      </c>
      <c r="AG78">
        <v>2</v>
      </c>
      <c r="AH78">
        <v>0</v>
      </c>
      <c r="AI78" t="s">
        <v>201</v>
      </c>
      <c r="AJ78">
        <v>48.473525000000002</v>
      </c>
      <c r="AK78" t="s">
        <v>202</v>
      </c>
      <c r="AL78">
        <v>-123.01962399999999</v>
      </c>
      <c r="AM78">
        <v>25</v>
      </c>
      <c r="AN78">
        <v>1100</v>
      </c>
      <c r="AO78" t="s">
        <v>118</v>
      </c>
      <c r="AP78">
        <v>7</v>
      </c>
      <c r="AQ78">
        <v>-133</v>
      </c>
      <c r="AR78">
        <v>320</v>
      </c>
      <c r="AZ78">
        <v>1200</v>
      </c>
      <c r="BA78">
        <v>1</v>
      </c>
      <c r="BB78" t="str">
        <f t="shared" si="5"/>
        <v xml:space="preserve">N379DH  </v>
      </c>
      <c r="BC78">
        <v>1</v>
      </c>
      <c r="BE78">
        <v>0</v>
      </c>
      <c r="BF78">
        <v>0</v>
      </c>
      <c r="BG78">
        <v>0</v>
      </c>
      <c r="BH78">
        <v>1000</v>
      </c>
      <c r="BI78">
        <v>1</v>
      </c>
      <c r="BJ78">
        <v>0</v>
      </c>
      <c r="BK78">
        <v>0</v>
      </c>
      <c r="BL78">
        <v>0</v>
      </c>
      <c r="BO78">
        <v>0</v>
      </c>
      <c r="BP78">
        <v>0</v>
      </c>
      <c r="BW78" t="str">
        <f>"21:46:49.780"</f>
        <v>21:46:49.780</v>
      </c>
      <c r="CJ78">
        <v>0</v>
      </c>
      <c r="CK78">
        <v>1</v>
      </c>
      <c r="CL78">
        <v>0</v>
      </c>
      <c r="CM78">
        <v>2</v>
      </c>
      <c r="CN78">
        <v>0</v>
      </c>
      <c r="CO78">
        <v>1</v>
      </c>
      <c r="CP78" t="s">
        <v>119</v>
      </c>
      <c r="CQ78">
        <v>259</v>
      </c>
      <c r="CR78">
        <v>0</v>
      </c>
      <c r="CW78">
        <v>3025401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"08/10/2022 21:46:50.004"</f>
        <v>08/10/2022 21:46:50.004</v>
      </c>
      <c r="C79" t="str">
        <f t="shared" si="4"/>
        <v>FFDFD3C0</v>
      </c>
      <c r="D79" t="s">
        <v>130</v>
      </c>
      <c r="E79">
        <v>18</v>
      </c>
      <c r="F79">
        <v>1018</v>
      </c>
      <c r="G79" t="s">
        <v>114</v>
      </c>
      <c r="J79" t="s">
        <v>131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>"21:46:49.000"</f>
        <v>21:46:49.000</v>
      </c>
      <c r="T79" t="str">
        <f>"21:46:49.000"</f>
        <v>21:46:49.000</v>
      </c>
      <c r="U79" t="str">
        <f t="shared" si="3"/>
        <v>A4558D</v>
      </c>
      <c r="V79">
        <v>0</v>
      </c>
      <c r="W79">
        <v>0</v>
      </c>
      <c r="X79">
        <v>4</v>
      </c>
      <c r="Z79">
        <v>1</v>
      </c>
      <c r="AA79">
        <v>8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2</v>
      </c>
      <c r="AH79">
        <v>0</v>
      </c>
      <c r="AI79" t="s">
        <v>201</v>
      </c>
      <c r="AJ79">
        <v>48.473525000000002</v>
      </c>
      <c r="AK79" t="s">
        <v>202</v>
      </c>
      <c r="AL79">
        <v>-123.01962399999999</v>
      </c>
      <c r="AM79">
        <v>25</v>
      </c>
      <c r="AN79">
        <v>1100</v>
      </c>
      <c r="AO79" t="s">
        <v>118</v>
      </c>
      <c r="AP79">
        <v>7</v>
      </c>
      <c r="AQ79">
        <v>-133</v>
      </c>
      <c r="AR79">
        <v>320</v>
      </c>
      <c r="AZ79">
        <v>1200</v>
      </c>
      <c r="BA79">
        <v>1</v>
      </c>
      <c r="BB79" t="str">
        <f t="shared" si="5"/>
        <v xml:space="preserve">N379DH  </v>
      </c>
      <c r="BC79">
        <v>1</v>
      </c>
      <c r="BE79">
        <v>0</v>
      </c>
      <c r="BF79">
        <v>0</v>
      </c>
      <c r="BG79">
        <v>0</v>
      </c>
      <c r="BH79">
        <v>1000</v>
      </c>
      <c r="BI79">
        <v>1</v>
      </c>
      <c r="BJ79">
        <v>0</v>
      </c>
      <c r="BK79">
        <v>0</v>
      </c>
      <c r="BL79">
        <v>0</v>
      </c>
      <c r="BO79">
        <v>0</v>
      </c>
      <c r="BP79">
        <v>0</v>
      </c>
      <c r="BW79" t="str">
        <f>"21:46:49.780"</f>
        <v>21:46:49.780</v>
      </c>
      <c r="CJ79">
        <v>0</v>
      </c>
      <c r="CK79">
        <v>1</v>
      </c>
      <c r="CL79">
        <v>0</v>
      </c>
      <c r="CM79">
        <v>2</v>
      </c>
      <c r="CN79">
        <v>0</v>
      </c>
      <c r="CO79">
        <v>1</v>
      </c>
      <c r="CP79" t="s">
        <v>119</v>
      </c>
      <c r="CQ79">
        <v>259</v>
      </c>
      <c r="CR79">
        <v>0</v>
      </c>
      <c r="CW79">
        <v>3025401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"08/10/2022 21:46:50.724"</f>
        <v>08/10/2022 21:46:50.724</v>
      </c>
      <c r="C80" t="str">
        <f t="shared" si="4"/>
        <v>FFDFD3C0</v>
      </c>
      <c r="D80" t="s">
        <v>113</v>
      </c>
      <c r="E80">
        <v>6</v>
      </c>
      <c r="H80">
        <v>174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>"21:46:50.000"</f>
        <v>21:46:50.000</v>
      </c>
      <c r="T80" t="str">
        <f>"21:46:50.000"</f>
        <v>21:46:50.000</v>
      </c>
      <c r="U80" t="str">
        <f t="shared" si="3"/>
        <v>A4558D</v>
      </c>
      <c r="V80">
        <v>0</v>
      </c>
      <c r="W80">
        <v>0</v>
      </c>
      <c r="X80">
        <v>4</v>
      </c>
      <c r="Z80">
        <v>1</v>
      </c>
      <c r="AA80">
        <v>8</v>
      </c>
      <c r="AB80">
        <v>3</v>
      </c>
      <c r="AC80">
        <v>0</v>
      </c>
      <c r="AD80">
        <v>9</v>
      </c>
      <c r="AE80">
        <v>0</v>
      </c>
      <c r="AF80">
        <v>3</v>
      </c>
      <c r="AG80">
        <v>2</v>
      </c>
      <c r="AH80">
        <v>0</v>
      </c>
      <c r="AI80" t="s">
        <v>203</v>
      </c>
      <c r="AJ80">
        <v>48.472903000000002</v>
      </c>
      <c r="AK80" t="s">
        <v>204</v>
      </c>
      <c r="AL80">
        <v>-123.019581</v>
      </c>
      <c r="AM80">
        <v>25</v>
      </c>
      <c r="AN80">
        <v>1000</v>
      </c>
      <c r="AO80" t="s">
        <v>118</v>
      </c>
      <c r="AP80">
        <v>7</v>
      </c>
      <c r="AQ80">
        <v>-133</v>
      </c>
      <c r="AR80">
        <v>320</v>
      </c>
      <c r="AZ80">
        <v>1200</v>
      </c>
      <c r="BA80">
        <v>1</v>
      </c>
      <c r="BB80" t="str">
        <f t="shared" si="5"/>
        <v xml:space="preserve">N379DH  </v>
      </c>
      <c r="BC80">
        <v>1</v>
      </c>
      <c r="BE80">
        <v>0</v>
      </c>
      <c r="BF80">
        <v>0</v>
      </c>
      <c r="BG80">
        <v>0</v>
      </c>
      <c r="BH80">
        <v>1000</v>
      </c>
      <c r="BI80">
        <v>1</v>
      </c>
      <c r="BJ80">
        <v>0</v>
      </c>
      <c r="BK80">
        <v>0</v>
      </c>
      <c r="BL80">
        <v>0</v>
      </c>
      <c r="BO80">
        <v>0</v>
      </c>
      <c r="BP80">
        <v>0</v>
      </c>
      <c r="BW80" t="str">
        <f>"21:46:50.497"</f>
        <v>21:46:50.497</v>
      </c>
      <c r="CJ80">
        <v>0</v>
      </c>
      <c r="CK80">
        <v>1</v>
      </c>
      <c r="CL80">
        <v>0</v>
      </c>
      <c r="CM80">
        <v>2</v>
      </c>
      <c r="CN80">
        <v>0</v>
      </c>
      <c r="CO80">
        <v>2</v>
      </c>
      <c r="CP80" t="s">
        <v>119</v>
      </c>
      <c r="CQ80">
        <v>259</v>
      </c>
      <c r="CR80">
        <v>0</v>
      </c>
      <c r="CW80">
        <v>3025457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"08/10/2022 21:46:50.724"</f>
        <v>08/10/2022 21:46:50.724</v>
      </c>
      <c r="C81" t="str">
        <f t="shared" si="4"/>
        <v>FFDFD3C0</v>
      </c>
      <c r="D81" t="s">
        <v>130</v>
      </c>
      <c r="E81">
        <v>18</v>
      </c>
      <c r="F81">
        <v>1018</v>
      </c>
      <c r="G81" t="s">
        <v>114</v>
      </c>
      <c r="J81" t="s">
        <v>131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>"21:46:50.000"</f>
        <v>21:46:50.000</v>
      </c>
      <c r="T81" t="str">
        <f>"21:46:50.000"</f>
        <v>21:46:50.000</v>
      </c>
      <c r="U81" t="str">
        <f t="shared" si="3"/>
        <v>A4558D</v>
      </c>
      <c r="V81">
        <v>0</v>
      </c>
      <c r="W81">
        <v>0</v>
      </c>
      <c r="X81">
        <v>4</v>
      </c>
      <c r="Z81">
        <v>1</v>
      </c>
      <c r="AA81">
        <v>8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2</v>
      </c>
      <c r="AH81">
        <v>0</v>
      </c>
      <c r="AI81" t="s">
        <v>203</v>
      </c>
      <c r="AJ81">
        <v>48.472903000000002</v>
      </c>
      <c r="AK81" t="s">
        <v>204</v>
      </c>
      <c r="AL81">
        <v>-123.019581</v>
      </c>
      <c r="AM81">
        <v>25</v>
      </c>
      <c r="AN81">
        <v>1000</v>
      </c>
      <c r="AO81" t="s">
        <v>118</v>
      </c>
      <c r="AP81">
        <v>7</v>
      </c>
      <c r="AQ81">
        <v>-133</v>
      </c>
      <c r="AR81">
        <v>320</v>
      </c>
      <c r="AZ81">
        <v>1200</v>
      </c>
      <c r="BA81">
        <v>1</v>
      </c>
      <c r="BB81" t="str">
        <f t="shared" si="5"/>
        <v xml:space="preserve">N379DH  </v>
      </c>
      <c r="BC81">
        <v>1</v>
      </c>
      <c r="BE81">
        <v>0</v>
      </c>
      <c r="BF81">
        <v>0</v>
      </c>
      <c r="BG81">
        <v>0</v>
      </c>
      <c r="BH81">
        <v>1000</v>
      </c>
      <c r="BI81">
        <v>1</v>
      </c>
      <c r="BJ81">
        <v>0</v>
      </c>
      <c r="BK81">
        <v>0</v>
      </c>
      <c r="BL81">
        <v>0</v>
      </c>
      <c r="BO81">
        <v>0</v>
      </c>
      <c r="BP81">
        <v>0</v>
      </c>
      <c r="BW81" t="str">
        <f>"21:46:50.497"</f>
        <v>21:46:50.497</v>
      </c>
      <c r="CJ81">
        <v>0</v>
      </c>
      <c r="CK81">
        <v>1</v>
      </c>
      <c r="CL81">
        <v>0</v>
      </c>
      <c r="CM81">
        <v>2</v>
      </c>
      <c r="CN81">
        <v>0</v>
      </c>
      <c r="CO81">
        <v>2</v>
      </c>
      <c r="CP81" t="s">
        <v>119</v>
      </c>
      <c r="CQ81">
        <v>259</v>
      </c>
      <c r="CR81">
        <v>0</v>
      </c>
      <c r="CW81">
        <v>3025457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"08/10/2022 21:46:52.099"</f>
        <v>08/10/2022 21:46:52.099</v>
      </c>
      <c r="C82" t="str">
        <f t="shared" si="4"/>
        <v>FFDFD3C0</v>
      </c>
      <c r="D82" t="s">
        <v>113</v>
      </c>
      <c r="E82">
        <v>6</v>
      </c>
      <c r="H82">
        <v>174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>"21:46:51.000"</f>
        <v>21:46:51.000</v>
      </c>
      <c r="T82" t="str">
        <f>"21:46:51.000"</f>
        <v>21:46:51.000</v>
      </c>
      <c r="U82" t="str">
        <f t="shared" si="3"/>
        <v>A4558D</v>
      </c>
      <c r="V82">
        <v>0</v>
      </c>
      <c r="W82">
        <v>0</v>
      </c>
      <c r="X82">
        <v>4</v>
      </c>
      <c r="Z82">
        <v>1</v>
      </c>
      <c r="AA82">
        <v>8</v>
      </c>
      <c r="AB82">
        <v>3</v>
      </c>
      <c r="AC82">
        <v>0</v>
      </c>
      <c r="AD82">
        <v>9</v>
      </c>
      <c r="AE82">
        <v>0</v>
      </c>
      <c r="AF82">
        <v>3</v>
      </c>
      <c r="AG82">
        <v>2</v>
      </c>
      <c r="AH82">
        <v>0</v>
      </c>
      <c r="AI82" t="s">
        <v>205</v>
      </c>
      <c r="AJ82">
        <v>48.472281000000002</v>
      </c>
      <c r="AK82" t="s">
        <v>206</v>
      </c>
      <c r="AL82">
        <v>-123.019538</v>
      </c>
      <c r="AM82">
        <v>25</v>
      </c>
      <c r="AN82">
        <v>1100</v>
      </c>
      <c r="AO82" t="s">
        <v>118</v>
      </c>
      <c r="AP82">
        <v>6</v>
      </c>
      <c r="AQ82">
        <v>-133</v>
      </c>
      <c r="AR82">
        <v>192</v>
      </c>
      <c r="AZ82">
        <v>1200</v>
      </c>
      <c r="BA82">
        <v>1</v>
      </c>
      <c r="BB82" t="str">
        <f t="shared" si="5"/>
        <v xml:space="preserve">N379DH  </v>
      </c>
      <c r="BC82">
        <v>1</v>
      </c>
      <c r="BE82">
        <v>0</v>
      </c>
      <c r="BF82">
        <v>0</v>
      </c>
      <c r="BG82">
        <v>0</v>
      </c>
      <c r="BH82">
        <v>1000</v>
      </c>
      <c r="BI82">
        <v>1</v>
      </c>
      <c r="BJ82">
        <v>0</v>
      </c>
      <c r="BK82">
        <v>0</v>
      </c>
      <c r="BL82">
        <v>0</v>
      </c>
      <c r="BO82">
        <v>0</v>
      </c>
      <c r="BP82">
        <v>0</v>
      </c>
      <c r="BW82" t="str">
        <f>"21:46:51.823"</f>
        <v>21:46:51.823</v>
      </c>
      <c r="CJ82">
        <v>0</v>
      </c>
      <c r="CK82">
        <v>1</v>
      </c>
      <c r="CL82">
        <v>0</v>
      </c>
      <c r="CM82">
        <v>2</v>
      </c>
      <c r="CN82">
        <v>0</v>
      </c>
      <c r="CO82">
        <v>2</v>
      </c>
      <c r="CP82" t="s">
        <v>119</v>
      </c>
      <c r="CQ82">
        <v>259</v>
      </c>
      <c r="CR82">
        <v>0</v>
      </c>
      <c r="CW82">
        <v>3025540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"08/10/2022 21:46:52.099"</f>
        <v>08/10/2022 21:46:52.099</v>
      </c>
      <c r="C83" t="str">
        <f t="shared" si="4"/>
        <v>FFDFD3C0</v>
      </c>
      <c r="D83" t="s">
        <v>130</v>
      </c>
      <c r="E83">
        <v>18</v>
      </c>
      <c r="F83">
        <v>1018</v>
      </c>
      <c r="G83" t="s">
        <v>114</v>
      </c>
      <c r="J83" t="s">
        <v>131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>"21:46:51.000"</f>
        <v>21:46:51.000</v>
      </c>
      <c r="T83" t="str">
        <f>"21:46:51.000"</f>
        <v>21:46:51.000</v>
      </c>
      <c r="U83" t="str">
        <f t="shared" si="3"/>
        <v>A4558D</v>
      </c>
      <c r="V83">
        <v>0</v>
      </c>
      <c r="W83">
        <v>0</v>
      </c>
      <c r="X83">
        <v>4</v>
      </c>
      <c r="Z83">
        <v>1</v>
      </c>
      <c r="AA83">
        <v>8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2</v>
      </c>
      <c r="AH83">
        <v>0</v>
      </c>
      <c r="AI83" t="s">
        <v>205</v>
      </c>
      <c r="AJ83">
        <v>48.472281000000002</v>
      </c>
      <c r="AK83" t="s">
        <v>206</v>
      </c>
      <c r="AL83">
        <v>-123.019538</v>
      </c>
      <c r="AM83">
        <v>25</v>
      </c>
      <c r="AN83">
        <v>1100</v>
      </c>
      <c r="AO83" t="s">
        <v>118</v>
      </c>
      <c r="AP83">
        <v>6</v>
      </c>
      <c r="AQ83">
        <v>-133</v>
      </c>
      <c r="AR83">
        <v>192</v>
      </c>
      <c r="AZ83">
        <v>1200</v>
      </c>
      <c r="BA83">
        <v>1</v>
      </c>
      <c r="BB83" t="str">
        <f t="shared" si="5"/>
        <v xml:space="preserve">N379DH  </v>
      </c>
      <c r="BC83">
        <v>1</v>
      </c>
      <c r="BE83">
        <v>0</v>
      </c>
      <c r="BF83">
        <v>0</v>
      </c>
      <c r="BG83">
        <v>0</v>
      </c>
      <c r="BH83">
        <v>1000</v>
      </c>
      <c r="BI83">
        <v>1</v>
      </c>
      <c r="BJ83">
        <v>0</v>
      </c>
      <c r="BK83">
        <v>0</v>
      </c>
      <c r="BL83">
        <v>0</v>
      </c>
      <c r="BO83">
        <v>0</v>
      </c>
      <c r="BP83">
        <v>0</v>
      </c>
      <c r="BW83" t="str">
        <f>"21:46:51.823"</f>
        <v>21:46:51.823</v>
      </c>
      <c r="CJ83">
        <v>0</v>
      </c>
      <c r="CK83">
        <v>1</v>
      </c>
      <c r="CL83">
        <v>0</v>
      </c>
      <c r="CM83">
        <v>2</v>
      </c>
      <c r="CN83">
        <v>0</v>
      </c>
      <c r="CO83">
        <v>2</v>
      </c>
      <c r="CP83" t="s">
        <v>119</v>
      </c>
      <c r="CQ83">
        <v>259</v>
      </c>
      <c r="CR83">
        <v>0</v>
      </c>
      <c r="CW83">
        <v>3025540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"08/10/2022 21:46:52.614"</f>
        <v>08/10/2022 21:46:52.614</v>
      </c>
      <c r="C84" t="str">
        <f t="shared" si="4"/>
        <v>FFDFD3C0</v>
      </c>
      <c r="D84" t="s">
        <v>113</v>
      </c>
      <c r="E84">
        <v>6</v>
      </c>
      <c r="H84">
        <v>174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>"21:46:52.000"</f>
        <v>21:46:52.000</v>
      </c>
      <c r="T84" t="str">
        <f>"21:46:52.000"</f>
        <v>21:46:52.000</v>
      </c>
      <c r="U84" t="str">
        <f t="shared" si="3"/>
        <v>A4558D</v>
      </c>
      <c r="V84">
        <v>0</v>
      </c>
      <c r="W84">
        <v>0</v>
      </c>
      <c r="X84">
        <v>4</v>
      </c>
      <c r="Z84">
        <v>1</v>
      </c>
      <c r="AA84">
        <v>8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2</v>
      </c>
      <c r="AH84">
        <v>0</v>
      </c>
      <c r="AI84" t="s">
        <v>207</v>
      </c>
      <c r="AJ84">
        <v>48.471679999999999</v>
      </c>
      <c r="AK84" t="s">
        <v>208</v>
      </c>
      <c r="AL84">
        <v>-123.01949500000001</v>
      </c>
      <c r="AM84">
        <v>25</v>
      </c>
      <c r="AN84">
        <v>1100</v>
      </c>
      <c r="AO84" t="s">
        <v>118</v>
      </c>
      <c r="AP84">
        <v>6</v>
      </c>
      <c r="AQ84">
        <v>-134</v>
      </c>
      <c r="AR84">
        <v>192</v>
      </c>
      <c r="AZ84">
        <v>1200</v>
      </c>
      <c r="BA84">
        <v>1</v>
      </c>
      <c r="BB84" t="str">
        <f t="shared" si="5"/>
        <v xml:space="preserve">N379DH  </v>
      </c>
      <c r="BC84">
        <v>1</v>
      </c>
      <c r="BE84">
        <v>0</v>
      </c>
      <c r="BF84">
        <v>0</v>
      </c>
      <c r="BG84">
        <v>0</v>
      </c>
      <c r="BH84">
        <v>1000</v>
      </c>
      <c r="BI84">
        <v>1</v>
      </c>
      <c r="BJ84">
        <v>0</v>
      </c>
      <c r="BK84">
        <v>0</v>
      </c>
      <c r="BL84">
        <v>0</v>
      </c>
      <c r="BO84">
        <v>0</v>
      </c>
      <c r="BP84">
        <v>0</v>
      </c>
      <c r="BW84" t="str">
        <f>"21:46:52.342"</f>
        <v>21:46:52.342</v>
      </c>
      <c r="CJ84">
        <v>0</v>
      </c>
      <c r="CK84">
        <v>1</v>
      </c>
      <c r="CL84">
        <v>0</v>
      </c>
      <c r="CM84">
        <v>2</v>
      </c>
      <c r="CN84">
        <v>0</v>
      </c>
      <c r="CO84">
        <v>2</v>
      </c>
      <c r="CP84" t="s">
        <v>119</v>
      </c>
      <c r="CQ84">
        <v>259</v>
      </c>
      <c r="CR84">
        <v>0</v>
      </c>
      <c r="CW84">
        <v>3025576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"08/10/2022 21:46:52.614"</f>
        <v>08/10/2022 21:46:52.614</v>
      </c>
      <c r="C85" t="str">
        <f t="shared" si="4"/>
        <v>FFDFD3C0</v>
      </c>
      <c r="D85" t="s">
        <v>130</v>
      </c>
      <c r="E85">
        <v>18</v>
      </c>
      <c r="F85">
        <v>1018</v>
      </c>
      <c r="G85" t="s">
        <v>114</v>
      </c>
      <c r="J85" t="s">
        <v>131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>"21:46:52.000"</f>
        <v>21:46:52.000</v>
      </c>
      <c r="T85" t="str">
        <f>"21:46:52.000"</f>
        <v>21:46:52.000</v>
      </c>
      <c r="U85" t="str">
        <f t="shared" si="3"/>
        <v>A4558D</v>
      </c>
      <c r="V85">
        <v>0</v>
      </c>
      <c r="W85">
        <v>0</v>
      </c>
      <c r="X85">
        <v>4</v>
      </c>
      <c r="Z85">
        <v>1</v>
      </c>
      <c r="AA85">
        <v>8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2</v>
      </c>
      <c r="AH85">
        <v>0</v>
      </c>
      <c r="AI85" t="s">
        <v>207</v>
      </c>
      <c r="AJ85">
        <v>48.471679999999999</v>
      </c>
      <c r="AK85" t="s">
        <v>208</v>
      </c>
      <c r="AL85">
        <v>-123.01949500000001</v>
      </c>
      <c r="AM85">
        <v>25</v>
      </c>
      <c r="AN85">
        <v>1100</v>
      </c>
      <c r="AO85" t="s">
        <v>118</v>
      </c>
      <c r="AP85">
        <v>6</v>
      </c>
      <c r="AQ85">
        <v>-134</v>
      </c>
      <c r="AR85">
        <v>192</v>
      </c>
      <c r="AZ85">
        <v>1200</v>
      </c>
      <c r="BA85">
        <v>1</v>
      </c>
      <c r="BB85" t="str">
        <f t="shared" si="5"/>
        <v xml:space="preserve">N379DH  </v>
      </c>
      <c r="BC85">
        <v>1</v>
      </c>
      <c r="BE85">
        <v>0</v>
      </c>
      <c r="BF85">
        <v>0</v>
      </c>
      <c r="BG85">
        <v>0</v>
      </c>
      <c r="BH85">
        <v>1000</v>
      </c>
      <c r="BI85">
        <v>1</v>
      </c>
      <c r="BJ85">
        <v>0</v>
      </c>
      <c r="BK85">
        <v>0</v>
      </c>
      <c r="BL85">
        <v>0</v>
      </c>
      <c r="BO85">
        <v>0</v>
      </c>
      <c r="BP85">
        <v>0</v>
      </c>
      <c r="BW85" t="str">
        <f>"21:46:52.342"</f>
        <v>21:46:52.342</v>
      </c>
      <c r="CJ85">
        <v>0</v>
      </c>
      <c r="CK85">
        <v>1</v>
      </c>
      <c r="CL85">
        <v>0</v>
      </c>
      <c r="CM85">
        <v>2</v>
      </c>
      <c r="CN85">
        <v>0</v>
      </c>
      <c r="CO85">
        <v>2</v>
      </c>
      <c r="CP85" t="s">
        <v>119</v>
      </c>
      <c r="CQ85">
        <v>259</v>
      </c>
      <c r="CR85">
        <v>0</v>
      </c>
      <c r="CW85">
        <v>3025576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"08/10/2022 21:46:53.677"</f>
        <v>08/10/2022 21:46:53.677</v>
      </c>
      <c r="C86" t="str">
        <f t="shared" si="4"/>
        <v>FFDFD3C0</v>
      </c>
      <c r="D86" t="s">
        <v>130</v>
      </c>
      <c r="E86">
        <v>18</v>
      </c>
      <c r="F86">
        <v>1018</v>
      </c>
      <c r="G86" t="s">
        <v>114</v>
      </c>
      <c r="J86" t="s">
        <v>131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>"21:46:53.000"</f>
        <v>21:46:53.000</v>
      </c>
      <c r="T86" t="str">
        <f>"21:46:53.000"</f>
        <v>21:46:53.000</v>
      </c>
      <c r="U86" t="str">
        <f t="shared" si="3"/>
        <v>A4558D</v>
      </c>
      <c r="V86">
        <v>0</v>
      </c>
      <c r="W86">
        <v>0</v>
      </c>
      <c r="X86">
        <v>4</v>
      </c>
      <c r="Z86">
        <v>1</v>
      </c>
      <c r="AA86">
        <v>8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2</v>
      </c>
      <c r="AH86">
        <v>0</v>
      </c>
      <c r="AI86" t="s">
        <v>209</v>
      </c>
      <c r="AJ86">
        <v>48.471057000000002</v>
      </c>
      <c r="AK86" t="s">
        <v>210</v>
      </c>
      <c r="AL86">
        <v>-123.019452</v>
      </c>
      <c r="AM86">
        <v>25</v>
      </c>
      <c r="AN86">
        <v>1100</v>
      </c>
      <c r="AO86" t="s">
        <v>118</v>
      </c>
      <c r="AP86">
        <v>6</v>
      </c>
      <c r="AQ86">
        <v>-134</v>
      </c>
      <c r="AR86">
        <v>192</v>
      </c>
      <c r="AZ86">
        <v>1200</v>
      </c>
      <c r="BA86">
        <v>1</v>
      </c>
      <c r="BB86" t="str">
        <f t="shared" si="5"/>
        <v xml:space="preserve">N379DH  </v>
      </c>
      <c r="BC86">
        <v>1</v>
      </c>
      <c r="BE86">
        <v>0</v>
      </c>
      <c r="BF86">
        <v>0</v>
      </c>
      <c r="BG86">
        <v>0</v>
      </c>
      <c r="BH86">
        <v>1000</v>
      </c>
      <c r="BI86">
        <v>1</v>
      </c>
      <c r="BJ86">
        <v>0</v>
      </c>
      <c r="BK86">
        <v>0</v>
      </c>
      <c r="BL86">
        <v>0</v>
      </c>
      <c r="BO86">
        <v>0</v>
      </c>
      <c r="BP86">
        <v>0</v>
      </c>
      <c r="BW86" t="str">
        <f>"21:46:53.454"</f>
        <v>21:46:53.454</v>
      </c>
      <c r="CJ86">
        <v>0</v>
      </c>
      <c r="CK86">
        <v>1</v>
      </c>
      <c r="CL86">
        <v>0</v>
      </c>
      <c r="CM86">
        <v>2</v>
      </c>
      <c r="CN86">
        <v>0</v>
      </c>
      <c r="CO86">
        <v>2</v>
      </c>
      <c r="CP86" t="s">
        <v>119</v>
      </c>
      <c r="CQ86">
        <v>259</v>
      </c>
      <c r="CR86">
        <v>0</v>
      </c>
      <c r="CW86">
        <v>3025639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"08/10/2022 21:46:53.739"</f>
        <v>08/10/2022 21:46:53.739</v>
      </c>
      <c r="C87" t="str">
        <f t="shared" si="4"/>
        <v>FFDFD3C0</v>
      </c>
      <c r="D87" t="s">
        <v>113</v>
      </c>
      <c r="E87">
        <v>6</v>
      </c>
      <c r="H87">
        <v>174</v>
      </c>
      <c r="I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>"21:46:53.000"</f>
        <v>21:46:53.000</v>
      </c>
      <c r="T87" t="str">
        <f>"21:46:53.000"</f>
        <v>21:46:53.000</v>
      </c>
      <c r="U87" t="str">
        <f t="shared" si="3"/>
        <v>A4558D</v>
      </c>
      <c r="V87">
        <v>0</v>
      </c>
      <c r="W87">
        <v>0</v>
      </c>
      <c r="X87">
        <v>4</v>
      </c>
      <c r="Z87">
        <v>1</v>
      </c>
      <c r="AA87">
        <v>8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2</v>
      </c>
      <c r="AH87">
        <v>0</v>
      </c>
      <c r="AI87" t="s">
        <v>209</v>
      </c>
      <c r="AJ87">
        <v>48.471057000000002</v>
      </c>
      <c r="AK87" t="s">
        <v>210</v>
      </c>
      <c r="AL87">
        <v>-123.019452</v>
      </c>
      <c r="AM87">
        <v>25</v>
      </c>
      <c r="AN87">
        <v>1100</v>
      </c>
      <c r="AO87" t="s">
        <v>118</v>
      </c>
      <c r="AP87">
        <v>6</v>
      </c>
      <c r="AQ87">
        <v>-134</v>
      </c>
      <c r="AR87">
        <v>192</v>
      </c>
      <c r="AZ87">
        <v>1200</v>
      </c>
      <c r="BA87">
        <v>1</v>
      </c>
      <c r="BB87" t="str">
        <f t="shared" si="5"/>
        <v xml:space="preserve">N379DH  </v>
      </c>
      <c r="BC87">
        <v>1</v>
      </c>
      <c r="BE87">
        <v>0</v>
      </c>
      <c r="BF87">
        <v>0</v>
      </c>
      <c r="BG87">
        <v>0</v>
      </c>
      <c r="BH87">
        <v>1000</v>
      </c>
      <c r="BI87">
        <v>1</v>
      </c>
      <c r="BJ87">
        <v>0</v>
      </c>
      <c r="BK87">
        <v>0</v>
      </c>
      <c r="BL87">
        <v>0</v>
      </c>
      <c r="BO87">
        <v>0</v>
      </c>
      <c r="BP87">
        <v>0</v>
      </c>
      <c r="BW87" t="str">
        <f>"21:46:53.454"</f>
        <v>21:46:53.454</v>
      </c>
      <c r="CJ87">
        <v>0</v>
      </c>
      <c r="CK87">
        <v>1</v>
      </c>
      <c r="CL87">
        <v>0</v>
      </c>
      <c r="CM87">
        <v>2</v>
      </c>
      <c r="CN87">
        <v>0</v>
      </c>
      <c r="CO87">
        <v>2</v>
      </c>
      <c r="CP87" t="s">
        <v>119</v>
      </c>
      <c r="CQ87">
        <v>259</v>
      </c>
      <c r="CR87">
        <v>0</v>
      </c>
      <c r="CW87">
        <v>3025639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"08/10/2022 21:46:54.645"</f>
        <v>08/10/2022 21:46:54.645</v>
      </c>
      <c r="C88" t="str">
        <f t="shared" si="4"/>
        <v>FFDFD3C0</v>
      </c>
      <c r="D88" t="s">
        <v>130</v>
      </c>
      <c r="E88">
        <v>18</v>
      </c>
      <c r="F88">
        <v>1018</v>
      </c>
      <c r="G88" t="s">
        <v>114</v>
      </c>
      <c r="J88" t="s">
        <v>131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>"21:46:54.000"</f>
        <v>21:46:54.000</v>
      </c>
      <c r="T88" t="str">
        <f>"21:46:54.000"</f>
        <v>21:46:54.000</v>
      </c>
      <c r="U88" t="str">
        <f t="shared" si="3"/>
        <v>A4558D</v>
      </c>
      <c r="V88">
        <v>0</v>
      </c>
      <c r="W88">
        <v>0</v>
      </c>
      <c r="X88">
        <v>4</v>
      </c>
      <c r="Z88">
        <v>1</v>
      </c>
      <c r="AA88">
        <v>8</v>
      </c>
      <c r="AB88">
        <v>3</v>
      </c>
      <c r="AC88">
        <v>0</v>
      </c>
      <c r="AD88">
        <v>9</v>
      </c>
      <c r="AE88">
        <v>0</v>
      </c>
      <c r="AF88">
        <v>3</v>
      </c>
      <c r="AG88">
        <v>2</v>
      </c>
      <c r="AH88">
        <v>0</v>
      </c>
      <c r="AI88" t="s">
        <v>211</v>
      </c>
      <c r="AJ88">
        <v>48.470435000000002</v>
      </c>
      <c r="AK88" t="s">
        <v>212</v>
      </c>
      <c r="AL88">
        <v>-123.019409</v>
      </c>
      <c r="AM88">
        <v>25</v>
      </c>
      <c r="AN88">
        <v>1100</v>
      </c>
      <c r="AO88" t="s">
        <v>118</v>
      </c>
      <c r="AP88">
        <v>5</v>
      </c>
      <c r="AQ88">
        <v>-134</v>
      </c>
      <c r="AR88">
        <v>128</v>
      </c>
      <c r="AZ88">
        <v>1200</v>
      </c>
      <c r="BA88">
        <v>1</v>
      </c>
      <c r="BB88" t="str">
        <f t="shared" si="5"/>
        <v xml:space="preserve">N379DH  </v>
      </c>
      <c r="BC88">
        <v>1</v>
      </c>
      <c r="BE88">
        <v>0</v>
      </c>
      <c r="BF88">
        <v>0</v>
      </c>
      <c r="BG88">
        <v>0</v>
      </c>
      <c r="BH88">
        <v>1025</v>
      </c>
      <c r="BI88">
        <v>1</v>
      </c>
      <c r="BJ88">
        <v>0</v>
      </c>
      <c r="BK88">
        <v>0</v>
      </c>
      <c r="BL88">
        <v>0</v>
      </c>
      <c r="BO88">
        <v>0</v>
      </c>
      <c r="BP88">
        <v>0</v>
      </c>
      <c r="BW88" t="str">
        <f>"21:46:54.373"</f>
        <v>21:46:54.373</v>
      </c>
      <c r="CJ88">
        <v>0</v>
      </c>
      <c r="CK88">
        <v>1</v>
      </c>
      <c r="CL88">
        <v>0</v>
      </c>
      <c r="CM88">
        <v>2</v>
      </c>
      <c r="CN88">
        <v>0</v>
      </c>
      <c r="CO88">
        <v>2</v>
      </c>
      <c r="CP88" t="s">
        <v>119</v>
      </c>
      <c r="CQ88">
        <v>259</v>
      </c>
      <c r="CR88">
        <v>0</v>
      </c>
      <c r="CW88">
        <v>3025701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"08/10/2022 21:46:54.645"</f>
        <v>08/10/2022 21:46:54.645</v>
      </c>
      <c r="C89" t="str">
        <f t="shared" si="4"/>
        <v>FFDFD3C0</v>
      </c>
      <c r="D89" t="s">
        <v>113</v>
      </c>
      <c r="E89">
        <v>6</v>
      </c>
      <c r="H89">
        <v>174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>"21:46:54.000"</f>
        <v>21:46:54.000</v>
      </c>
      <c r="T89" t="str">
        <f>"21:46:54.000"</f>
        <v>21:46:54.000</v>
      </c>
      <c r="U89" t="str">
        <f t="shared" si="3"/>
        <v>A4558D</v>
      </c>
      <c r="V89">
        <v>0</v>
      </c>
      <c r="W89">
        <v>0</v>
      </c>
      <c r="X89">
        <v>4</v>
      </c>
      <c r="Z89">
        <v>1</v>
      </c>
      <c r="AA89">
        <v>8</v>
      </c>
      <c r="AB89">
        <v>3</v>
      </c>
      <c r="AC89">
        <v>0</v>
      </c>
      <c r="AD89">
        <v>9</v>
      </c>
      <c r="AE89">
        <v>0</v>
      </c>
      <c r="AF89">
        <v>3</v>
      </c>
      <c r="AG89">
        <v>2</v>
      </c>
      <c r="AH89">
        <v>0</v>
      </c>
      <c r="AI89" t="s">
        <v>211</v>
      </c>
      <c r="AJ89">
        <v>48.470435000000002</v>
      </c>
      <c r="AK89" t="s">
        <v>212</v>
      </c>
      <c r="AL89">
        <v>-123.019409</v>
      </c>
      <c r="AM89">
        <v>25</v>
      </c>
      <c r="AN89">
        <v>1100</v>
      </c>
      <c r="AO89" t="s">
        <v>118</v>
      </c>
      <c r="AP89">
        <v>5</v>
      </c>
      <c r="AQ89">
        <v>-134</v>
      </c>
      <c r="AR89">
        <v>128</v>
      </c>
      <c r="AZ89">
        <v>1200</v>
      </c>
      <c r="BA89">
        <v>1</v>
      </c>
      <c r="BB89" t="str">
        <f t="shared" si="5"/>
        <v xml:space="preserve">N379DH  </v>
      </c>
      <c r="BC89">
        <v>1</v>
      </c>
      <c r="BE89">
        <v>0</v>
      </c>
      <c r="BF89">
        <v>0</v>
      </c>
      <c r="BG89">
        <v>0</v>
      </c>
      <c r="BH89">
        <v>1025</v>
      </c>
      <c r="BI89">
        <v>1</v>
      </c>
      <c r="BJ89">
        <v>0</v>
      </c>
      <c r="BK89">
        <v>0</v>
      </c>
      <c r="BL89">
        <v>0</v>
      </c>
      <c r="BO89">
        <v>0</v>
      </c>
      <c r="BP89">
        <v>0</v>
      </c>
      <c r="BW89" t="str">
        <f>"21:46:54.373"</f>
        <v>21:46:54.373</v>
      </c>
      <c r="CJ89">
        <v>0</v>
      </c>
      <c r="CK89">
        <v>1</v>
      </c>
      <c r="CL89">
        <v>0</v>
      </c>
      <c r="CM89">
        <v>2</v>
      </c>
      <c r="CN89">
        <v>0</v>
      </c>
      <c r="CO89">
        <v>2</v>
      </c>
      <c r="CP89" t="s">
        <v>119</v>
      </c>
      <c r="CQ89">
        <v>259</v>
      </c>
      <c r="CR89">
        <v>0</v>
      </c>
      <c r="CW89">
        <v>3025701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"08/10/2022 21:46:56.129"</f>
        <v>08/10/2022 21:46:56.129</v>
      </c>
      <c r="C90" t="str">
        <f t="shared" si="4"/>
        <v>FFDFD3C0</v>
      </c>
      <c r="D90" t="s">
        <v>130</v>
      </c>
      <c r="E90">
        <v>18</v>
      </c>
      <c r="F90">
        <v>1018</v>
      </c>
      <c r="G90" t="s">
        <v>114</v>
      </c>
      <c r="J90" t="s">
        <v>131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>"21:46:55.000"</f>
        <v>21:46:55.000</v>
      </c>
      <c r="T90" t="str">
        <f>"21:46:55.000"</f>
        <v>21:46:55.000</v>
      </c>
      <c r="U90" t="str">
        <f t="shared" si="3"/>
        <v>A4558D</v>
      </c>
      <c r="V90">
        <v>0</v>
      </c>
      <c r="W90">
        <v>0</v>
      </c>
      <c r="X90">
        <v>4</v>
      </c>
      <c r="Z90">
        <v>1</v>
      </c>
      <c r="AA90">
        <v>8</v>
      </c>
      <c r="AB90">
        <v>3</v>
      </c>
      <c r="AC90">
        <v>0</v>
      </c>
      <c r="AD90">
        <v>9</v>
      </c>
      <c r="AE90">
        <v>0</v>
      </c>
      <c r="AF90">
        <v>3</v>
      </c>
      <c r="AG90">
        <v>2</v>
      </c>
      <c r="AH90">
        <v>0</v>
      </c>
      <c r="AI90" t="s">
        <v>213</v>
      </c>
      <c r="AJ90">
        <v>48.469813000000002</v>
      </c>
      <c r="AK90" t="s">
        <v>214</v>
      </c>
      <c r="AL90">
        <v>-123.01936600000001</v>
      </c>
      <c r="AM90">
        <v>25</v>
      </c>
      <c r="AN90">
        <v>1100</v>
      </c>
      <c r="AO90" t="s">
        <v>118</v>
      </c>
      <c r="AP90">
        <v>5</v>
      </c>
      <c r="AQ90">
        <v>-134</v>
      </c>
      <c r="AR90">
        <v>128</v>
      </c>
      <c r="AZ90">
        <v>1200</v>
      </c>
      <c r="BA90">
        <v>1</v>
      </c>
      <c r="BB90" t="str">
        <f t="shared" si="5"/>
        <v xml:space="preserve">N379DH  </v>
      </c>
      <c r="BC90">
        <v>1</v>
      </c>
      <c r="BE90">
        <v>0</v>
      </c>
      <c r="BF90">
        <v>0</v>
      </c>
      <c r="BG90">
        <v>0</v>
      </c>
      <c r="BH90">
        <v>1025</v>
      </c>
      <c r="BI90">
        <v>1</v>
      </c>
      <c r="BJ90">
        <v>0</v>
      </c>
      <c r="BK90">
        <v>0</v>
      </c>
      <c r="BL90">
        <v>0</v>
      </c>
      <c r="BO90">
        <v>0</v>
      </c>
      <c r="BP90">
        <v>0</v>
      </c>
      <c r="BW90" t="str">
        <f>"21:46:55.871"</f>
        <v>21:46:55.871</v>
      </c>
      <c r="CJ90">
        <v>0</v>
      </c>
      <c r="CK90">
        <v>1</v>
      </c>
      <c r="CL90">
        <v>0</v>
      </c>
      <c r="CM90">
        <v>2</v>
      </c>
      <c r="CN90">
        <v>0</v>
      </c>
      <c r="CO90">
        <v>2</v>
      </c>
      <c r="CP90" t="s">
        <v>119</v>
      </c>
      <c r="CQ90">
        <v>259</v>
      </c>
      <c r="CR90">
        <v>0</v>
      </c>
      <c r="CW90">
        <v>3025799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"08/10/2022 21:46:56.129"</f>
        <v>08/10/2022 21:46:56.129</v>
      </c>
      <c r="C91" t="str">
        <f t="shared" si="4"/>
        <v>FFDFD3C0</v>
      </c>
      <c r="D91" t="s">
        <v>113</v>
      </c>
      <c r="E91">
        <v>6</v>
      </c>
      <c r="H91">
        <v>174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>"21:46:55.000"</f>
        <v>21:46:55.000</v>
      </c>
      <c r="T91" t="str">
        <f>"21:46:55.000"</f>
        <v>21:46:55.000</v>
      </c>
      <c r="U91" t="str">
        <f t="shared" si="3"/>
        <v>A4558D</v>
      </c>
      <c r="V91">
        <v>0</v>
      </c>
      <c r="W91">
        <v>0</v>
      </c>
      <c r="X91">
        <v>4</v>
      </c>
      <c r="Z91">
        <v>1</v>
      </c>
      <c r="AA91">
        <v>8</v>
      </c>
      <c r="AB91">
        <v>3</v>
      </c>
      <c r="AC91">
        <v>0</v>
      </c>
      <c r="AD91">
        <v>9</v>
      </c>
      <c r="AE91">
        <v>0</v>
      </c>
      <c r="AF91">
        <v>3</v>
      </c>
      <c r="AG91">
        <v>2</v>
      </c>
      <c r="AH91">
        <v>0</v>
      </c>
      <c r="AI91" t="s">
        <v>213</v>
      </c>
      <c r="AJ91">
        <v>48.469813000000002</v>
      </c>
      <c r="AK91" t="s">
        <v>214</v>
      </c>
      <c r="AL91">
        <v>-123.01936600000001</v>
      </c>
      <c r="AM91">
        <v>25</v>
      </c>
      <c r="AN91">
        <v>1100</v>
      </c>
      <c r="AO91" t="s">
        <v>118</v>
      </c>
      <c r="AP91">
        <v>5</v>
      </c>
      <c r="AQ91">
        <v>-134</v>
      </c>
      <c r="AR91">
        <v>128</v>
      </c>
      <c r="AZ91">
        <v>1200</v>
      </c>
      <c r="BA91">
        <v>1</v>
      </c>
      <c r="BB91" t="str">
        <f t="shared" si="5"/>
        <v xml:space="preserve">N379DH  </v>
      </c>
      <c r="BC91">
        <v>1</v>
      </c>
      <c r="BE91">
        <v>0</v>
      </c>
      <c r="BF91">
        <v>0</v>
      </c>
      <c r="BG91">
        <v>0</v>
      </c>
      <c r="BH91">
        <v>1025</v>
      </c>
      <c r="BI91">
        <v>1</v>
      </c>
      <c r="BJ91">
        <v>0</v>
      </c>
      <c r="BK91">
        <v>0</v>
      </c>
      <c r="BL91">
        <v>0</v>
      </c>
      <c r="BO91">
        <v>0</v>
      </c>
      <c r="BP91">
        <v>0</v>
      </c>
      <c r="BW91" t="str">
        <f>"21:46:55.871"</f>
        <v>21:46:55.871</v>
      </c>
      <c r="CJ91">
        <v>0</v>
      </c>
      <c r="CK91">
        <v>1</v>
      </c>
      <c r="CL91">
        <v>0</v>
      </c>
      <c r="CM91">
        <v>2</v>
      </c>
      <c r="CN91">
        <v>0</v>
      </c>
      <c r="CO91">
        <v>2</v>
      </c>
      <c r="CP91" t="s">
        <v>119</v>
      </c>
      <c r="CQ91">
        <v>259</v>
      </c>
      <c r="CR91">
        <v>0</v>
      </c>
      <c r="CW91">
        <v>3025799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"08/10/2022 21:46:57.161"</f>
        <v>08/10/2022 21:46:57.161</v>
      </c>
      <c r="C92" t="str">
        <f t="shared" si="4"/>
        <v>FFDFD3C0</v>
      </c>
      <c r="D92" t="s">
        <v>113</v>
      </c>
      <c r="E92">
        <v>6</v>
      </c>
      <c r="H92">
        <v>174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>"21:46:56.000"</f>
        <v>21:46:56.000</v>
      </c>
      <c r="T92" t="str">
        <f>"21:46:56.000"</f>
        <v>21:46:56.000</v>
      </c>
      <c r="U92" t="str">
        <f t="shared" si="3"/>
        <v>A4558D</v>
      </c>
      <c r="V92">
        <v>0</v>
      </c>
      <c r="W92">
        <v>0</v>
      </c>
      <c r="X92">
        <v>4</v>
      </c>
      <c r="Z92">
        <v>1</v>
      </c>
      <c r="AA92">
        <v>8</v>
      </c>
      <c r="AB92">
        <v>3</v>
      </c>
      <c r="AC92">
        <v>0</v>
      </c>
      <c r="AD92">
        <v>9</v>
      </c>
      <c r="AE92">
        <v>0</v>
      </c>
      <c r="AF92">
        <v>3</v>
      </c>
      <c r="AG92">
        <v>2</v>
      </c>
      <c r="AH92">
        <v>0</v>
      </c>
      <c r="AI92" t="s">
        <v>215</v>
      </c>
      <c r="AJ92">
        <v>48.469191000000002</v>
      </c>
      <c r="AK92" t="s">
        <v>216</v>
      </c>
      <c r="AL92">
        <v>-123.019345</v>
      </c>
      <c r="AM92">
        <v>25</v>
      </c>
      <c r="AN92">
        <v>1100</v>
      </c>
      <c r="AO92" t="s">
        <v>118</v>
      </c>
      <c r="AP92">
        <v>4</v>
      </c>
      <c r="AQ92">
        <v>-134</v>
      </c>
      <c r="AR92">
        <v>128</v>
      </c>
      <c r="AZ92">
        <v>1200</v>
      </c>
      <c r="BA92">
        <v>1</v>
      </c>
      <c r="BB92" t="str">
        <f t="shared" si="5"/>
        <v xml:space="preserve">N379DH  </v>
      </c>
      <c r="BC92">
        <v>1</v>
      </c>
      <c r="BE92">
        <v>0</v>
      </c>
      <c r="BF92">
        <v>0</v>
      </c>
      <c r="BG92">
        <v>0</v>
      </c>
      <c r="BH92">
        <v>1025</v>
      </c>
      <c r="BI92">
        <v>1</v>
      </c>
      <c r="BJ92">
        <v>0</v>
      </c>
      <c r="BK92">
        <v>0</v>
      </c>
      <c r="BL92">
        <v>0</v>
      </c>
      <c r="BO92">
        <v>0</v>
      </c>
      <c r="BP92">
        <v>0</v>
      </c>
      <c r="BW92" t="str">
        <f>"21:46:56.791"</f>
        <v>21:46:56.791</v>
      </c>
      <c r="CJ92">
        <v>0</v>
      </c>
      <c r="CK92">
        <v>1</v>
      </c>
      <c r="CL92">
        <v>0</v>
      </c>
      <c r="CM92">
        <v>2</v>
      </c>
      <c r="CN92">
        <v>0</v>
      </c>
      <c r="CO92">
        <v>1</v>
      </c>
      <c r="CP92" t="s">
        <v>119</v>
      </c>
      <c r="CQ92">
        <v>259</v>
      </c>
      <c r="CR92">
        <v>0</v>
      </c>
      <c r="CW92">
        <v>3025858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"08/10/2022 21:46:57.161"</f>
        <v>08/10/2022 21:46:57.161</v>
      </c>
      <c r="C93" t="str">
        <f t="shared" si="4"/>
        <v>FFDFD3C0</v>
      </c>
      <c r="D93" t="s">
        <v>130</v>
      </c>
      <c r="E93">
        <v>18</v>
      </c>
      <c r="F93">
        <v>1018</v>
      </c>
      <c r="G93" t="s">
        <v>114</v>
      </c>
      <c r="J93" t="s">
        <v>131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>"21:46:56.000"</f>
        <v>21:46:56.000</v>
      </c>
      <c r="T93" t="str">
        <f>"21:46:56.000"</f>
        <v>21:46:56.000</v>
      </c>
      <c r="U93" t="str">
        <f t="shared" si="3"/>
        <v>A4558D</v>
      </c>
      <c r="V93">
        <v>0</v>
      </c>
      <c r="W93">
        <v>0</v>
      </c>
      <c r="X93">
        <v>4</v>
      </c>
      <c r="Z93">
        <v>1</v>
      </c>
      <c r="AA93">
        <v>8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2</v>
      </c>
      <c r="AH93">
        <v>0</v>
      </c>
      <c r="AI93" t="s">
        <v>215</v>
      </c>
      <c r="AJ93">
        <v>48.469191000000002</v>
      </c>
      <c r="AK93" t="s">
        <v>216</v>
      </c>
      <c r="AL93">
        <v>-123.019345</v>
      </c>
      <c r="AM93">
        <v>25</v>
      </c>
      <c r="AN93">
        <v>1100</v>
      </c>
      <c r="AO93" t="s">
        <v>118</v>
      </c>
      <c r="AP93">
        <v>4</v>
      </c>
      <c r="AQ93">
        <v>-134</v>
      </c>
      <c r="AR93">
        <v>128</v>
      </c>
      <c r="AZ93">
        <v>1200</v>
      </c>
      <c r="BA93">
        <v>1</v>
      </c>
      <c r="BB93" t="str">
        <f t="shared" si="5"/>
        <v xml:space="preserve">N379DH  </v>
      </c>
      <c r="BC93">
        <v>1</v>
      </c>
      <c r="BE93">
        <v>0</v>
      </c>
      <c r="BF93">
        <v>0</v>
      </c>
      <c r="BG93">
        <v>0</v>
      </c>
      <c r="BH93">
        <v>1025</v>
      </c>
      <c r="BI93">
        <v>1</v>
      </c>
      <c r="BJ93">
        <v>0</v>
      </c>
      <c r="BK93">
        <v>0</v>
      </c>
      <c r="BL93">
        <v>0</v>
      </c>
      <c r="BO93">
        <v>0</v>
      </c>
      <c r="BP93">
        <v>0</v>
      </c>
      <c r="BW93" t="str">
        <f>"21:46:56.791"</f>
        <v>21:46:56.791</v>
      </c>
      <c r="CJ93">
        <v>0</v>
      </c>
      <c r="CK93">
        <v>1</v>
      </c>
      <c r="CL93">
        <v>0</v>
      </c>
      <c r="CM93">
        <v>2</v>
      </c>
      <c r="CN93">
        <v>0</v>
      </c>
      <c r="CO93">
        <v>1</v>
      </c>
      <c r="CP93" t="s">
        <v>119</v>
      </c>
      <c r="CQ93">
        <v>259</v>
      </c>
      <c r="CR93">
        <v>0</v>
      </c>
      <c r="CW93">
        <v>3025858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"08/10/2022 21:46:57.817"</f>
        <v>08/10/2022 21:46:57.817</v>
      </c>
      <c r="C94" t="str">
        <f t="shared" si="4"/>
        <v>FFDFD3C0</v>
      </c>
      <c r="D94" t="s">
        <v>130</v>
      </c>
      <c r="E94">
        <v>18</v>
      </c>
      <c r="F94">
        <v>1018</v>
      </c>
      <c r="G94" t="s">
        <v>114</v>
      </c>
      <c r="J94" t="s">
        <v>131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>"21:46:57.000"</f>
        <v>21:46:57.000</v>
      </c>
      <c r="T94" t="str">
        <f>"21:46:57.000"</f>
        <v>21:46:57.000</v>
      </c>
      <c r="U94" t="str">
        <f t="shared" si="3"/>
        <v>A4558D</v>
      </c>
      <c r="V94">
        <v>0</v>
      </c>
      <c r="W94">
        <v>0</v>
      </c>
      <c r="X94">
        <v>4</v>
      </c>
      <c r="Z94">
        <v>1</v>
      </c>
      <c r="AA94">
        <v>8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2</v>
      </c>
      <c r="AH94">
        <v>0</v>
      </c>
      <c r="AI94" t="s">
        <v>217</v>
      </c>
      <c r="AJ94">
        <v>48.468567999999998</v>
      </c>
      <c r="AK94" t="s">
        <v>218</v>
      </c>
      <c r="AL94">
        <v>-123.019323</v>
      </c>
      <c r="AM94">
        <v>25</v>
      </c>
      <c r="AN94">
        <v>1100</v>
      </c>
      <c r="AO94" t="s">
        <v>118</v>
      </c>
      <c r="AP94">
        <v>4</v>
      </c>
      <c r="AQ94">
        <v>-134</v>
      </c>
      <c r="AR94">
        <v>128</v>
      </c>
      <c r="AZ94">
        <v>1200</v>
      </c>
      <c r="BA94">
        <v>1</v>
      </c>
      <c r="BB94" t="str">
        <f t="shared" si="5"/>
        <v xml:space="preserve">N379DH  </v>
      </c>
      <c r="BC94">
        <v>1</v>
      </c>
      <c r="BE94">
        <v>0</v>
      </c>
      <c r="BF94">
        <v>0</v>
      </c>
      <c r="BG94">
        <v>0</v>
      </c>
      <c r="BH94">
        <v>1025</v>
      </c>
      <c r="BI94">
        <v>1</v>
      </c>
      <c r="BJ94">
        <v>0</v>
      </c>
      <c r="BK94">
        <v>0</v>
      </c>
      <c r="BL94">
        <v>0</v>
      </c>
      <c r="BO94">
        <v>0</v>
      </c>
      <c r="BP94">
        <v>0</v>
      </c>
      <c r="BW94" t="str">
        <f>"21:46:57.474"</f>
        <v>21:46:57.474</v>
      </c>
      <c r="CJ94">
        <v>0</v>
      </c>
      <c r="CK94">
        <v>1</v>
      </c>
      <c r="CL94">
        <v>0</v>
      </c>
      <c r="CM94">
        <v>2</v>
      </c>
      <c r="CN94">
        <v>0</v>
      </c>
      <c r="CO94">
        <v>1</v>
      </c>
      <c r="CP94" t="s">
        <v>119</v>
      </c>
      <c r="CQ94">
        <v>259</v>
      </c>
      <c r="CR94">
        <v>0</v>
      </c>
      <c r="CW94">
        <v>3025894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"08/10/2022 21:46:57.817"</f>
        <v>08/10/2022 21:46:57.817</v>
      </c>
      <c r="C95" t="str">
        <f t="shared" si="4"/>
        <v>FFDFD3C0</v>
      </c>
      <c r="D95" t="s">
        <v>113</v>
      </c>
      <c r="E95">
        <v>6</v>
      </c>
      <c r="H95">
        <v>174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>"21:46:57.000"</f>
        <v>21:46:57.000</v>
      </c>
      <c r="T95" t="str">
        <f>"21:46:57.000"</f>
        <v>21:46:57.000</v>
      </c>
      <c r="U95" t="str">
        <f t="shared" si="3"/>
        <v>A4558D</v>
      </c>
      <c r="V95">
        <v>0</v>
      </c>
      <c r="W95">
        <v>0</v>
      </c>
      <c r="X95">
        <v>4</v>
      </c>
      <c r="Z95">
        <v>1</v>
      </c>
      <c r="AA95">
        <v>8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2</v>
      </c>
      <c r="AH95">
        <v>0</v>
      </c>
      <c r="AI95" t="s">
        <v>217</v>
      </c>
      <c r="AJ95">
        <v>48.468567999999998</v>
      </c>
      <c r="AK95" t="s">
        <v>218</v>
      </c>
      <c r="AL95">
        <v>-123.019323</v>
      </c>
      <c r="AM95">
        <v>25</v>
      </c>
      <c r="AN95">
        <v>1100</v>
      </c>
      <c r="AO95" t="s">
        <v>118</v>
      </c>
      <c r="AP95">
        <v>4</v>
      </c>
      <c r="AQ95">
        <v>-134</v>
      </c>
      <c r="AR95">
        <v>128</v>
      </c>
      <c r="AZ95">
        <v>1200</v>
      </c>
      <c r="BA95">
        <v>1</v>
      </c>
      <c r="BB95" t="str">
        <f t="shared" si="5"/>
        <v xml:space="preserve">N379DH  </v>
      </c>
      <c r="BC95">
        <v>1</v>
      </c>
      <c r="BE95">
        <v>0</v>
      </c>
      <c r="BF95">
        <v>0</v>
      </c>
      <c r="BG95">
        <v>0</v>
      </c>
      <c r="BH95">
        <v>1025</v>
      </c>
      <c r="BI95">
        <v>1</v>
      </c>
      <c r="BJ95">
        <v>0</v>
      </c>
      <c r="BK95">
        <v>0</v>
      </c>
      <c r="BL95">
        <v>0</v>
      </c>
      <c r="BO95">
        <v>0</v>
      </c>
      <c r="BP95">
        <v>0</v>
      </c>
      <c r="BW95" t="str">
        <f>"21:46:57.474"</f>
        <v>21:46:57.474</v>
      </c>
      <c r="CJ95">
        <v>0</v>
      </c>
      <c r="CK95">
        <v>1</v>
      </c>
      <c r="CL95">
        <v>0</v>
      </c>
      <c r="CM95">
        <v>2</v>
      </c>
      <c r="CN95">
        <v>0</v>
      </c>
      <c r="CO95">
        <v>1</v>
      </c>
      <c r="CP95" t="s">
        <v>119</v>
      </c>
      <c r="CQ95">
        <v>259</v>
      </c>
      <c r="CR95">
        <v>0</v>
      </c>
      <c r="CW95">
        <v>3025894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"08/10/2022 21:46:58.997"</f>
        <v>08/10/2022 21:46:58.997</v>
      </c>
      <c r="C96" t="str">
        <f t="shared" si="4"/>
        <v>FFDFD3C0</v>
      </c>
      <c r="D96" t="s">
        <v>130</v>
      </c>
      <c r="E96">
        <v>18</v>
      </c>
      <c r="F96">
        <v>1018</v>
      </c>
      <c r="G96" t="s">
        <v>114</v>
      </c>
      <c r="J96" t="s">
        <v>131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>"21:46:58.000"</f>
        <v>21:46:58.000</v>
      </c>
      <c r="T96" t="str">
        <f>"21:46:58.000"</f>
        <v>21:46:58.000</v>
      </c>
      <c r="U96" t="str">
        <f t="shared" si="3"/>
        <v>A4558D</v>
      </c>
      <c r="V96">
        <v>0</v>
      </c>
      <c r="W96">
        <v>0</v>
      </c>
      <c r="X96">
        <v>4</v>
      </c>
      <c r="Z96">
        <v>1</v>
      </c>
      <c r="AA96">
        <v>8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2</v>
      </c>
      <c r="AH96">
        <v>0</v>
      </c>
      <c r="AI96" t="s">
        <v>219</v>
      </c>
      <c r="AJ96">
        <v>48.467967999999999</v>
      </c>
      <c r="AK96" t="s">
        <v>220</v>
      </c>
      <c r="AL96">
        <v>-123.01927999999999</v>
      </c>
      <c r="AM96">
        <v>25</v>
      </c>
      <c r="AN96">
        <v>1100</v>
      </c>
      <c r="AO96" t="s">
        <v>118</v>
      </c>
      <c r="AP96">
        <v>4</v>
      </c>
      <c r="AQ96">
        <v>-133</v>
      </c>
      <c r="AR96">
        <v>128</v>
      </c>
      <c r="AZ96">
        <v>1200</v>
      </c>
      <c r="BA96">
        <v>1</v>
      </c>
      <c r="BB96" t="str">
        <f t="shared" si="5"/>
        <v xml:space="preserve">N379DH  </v>
      </c>
      <c r="BC96">
        <v>1</v>
      </c>
      <c r="BE96">
        <v>0</v>
      </c>
      <c r="BF96">
        <v>0</v>
      </c>
      <c r="BG96">
        <v>0</v>
      </c>
      <c r="BH96">
        <v>1025</v>
      </c>
      <c r="BI96">
        <v>1</v>
      </c>
      <c r="BJ96">
        <v>0</v>
      </c>
      <c r="BK96">
        <v>0</v>
      </c>
      <c r="BL96">
        <v>0</v>
      </c>
      <c r="BO96">
        <v>0</v>
      </c>
      <c r="BP96">
        <v>0</v>
      </c>
      <c r="BW96" t="str">
        <f>"21:46:58.795"</f>
        <v>21:46:58.795</v>
      </c>
      <c r="CJ96">
        <v>0</v>
      </c>
      <c r="CK96">
        <v>1</v>
      </c>
      <c r="CL96">
        <v>0</v>
      </c>
      <c r="CM96">
        <v>2</v>
      </c>
      <c r="CN96">
        <v>0</v>
      </c>
      <c r="CO96">
        <v>2</v>
      </c>
      <c r="CP96" t="s">
        <v>119</v>
      </c>
      <c r="CQ96">
        <v>259</v>
      </c>
      <c r="CR96">
        <v>0</v>
      </c>
      <c r="CW96">
        <v>3025977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"08/10/2022 21:46:59.051"</f>
        <v>08/10/2022 21:46:59.051</v>
      </c>
      <c r="C97" t="str">
        <f t="shared" si="4"/>
        <v>FFDFD3C0</v>
      </c>
      <c r="D97" t="s">
        <v>113</v>
      </c>
      <c r="E97">
        <v>6</v>
      </c>
      <c r="H97">
        <v>174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>"21:46:58.000"</f>
        <v>21:46:58.000</v>
      </c>
      <c r="T97" t="str">
        <f>"21:46:58.000"</f>
        <v>21:46:58.000</v>
      </c>
      <c r="U97" t="str">
        <f t="shared" si="3"/>
        <v>A4558D</v>
      </c>
      <c r="V97">
        <v>0</v>
      </c>
      <c r="W97">
        <v>0</v>
      </c>
      <c r="X97">
        <v>4</v>
      </c>
      <c r="Z97">
        <v>1</v>
      </c>
      <c r="AA97">
        <v>8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2</v>
      </c>
      <c r="AH97">
        <v>0</v>
      </c>
      <c r="AI97" t="s">
        <v>219</v>
      </c>
      <c r="AJ97">
        <v>48.467967999999999</v>
      </c>
      <c r="AK97" t="s">
        <v>220</v>
      </c>
      <c r="AL97">
        <v>-123.01927999999999</v>
      </c>
      <c r="AM97">
        <v>25</v>
      </c>
      <c r="AN97">
        <v>1100</v>
      </c>
      <c r="AO97" t="s">
        <v>118</v>
      </c>
      <c r="AP97">
        <v>4</v>
      </c>
      <c r="AQ97">
        <v>-133</v>
      </c>
      <c r="AR97">
        <v>128</v>
      </c>
      <c r="AZ97">
        <v>1200</v>
      </c>
      <c r="BA97">
        <v>1</v>
      </c>
      <c r="BB97" t="str">
        <f t="shared" si="5"/>
        <v xml:space="preserve">N379DH  </v>
      </c>
      <c r="BC97">
        <v>1</v>
      </c>
      <c r="BE97">
        <v>0</v>
      </c>
      <c r="BF97">
        <v>0</v>
      </c>
      <c r="BG97">
        <v>0</v>
      </c>
      <c r="BH97">
        <v>1025</v>
      </c>
      <c r="BI97">
        <v>1</v>
      </c>
      <c r="BJ97">
        <v>0</v>
      </c>
      <c r="BK97">
        <v>0</v>
      </c>
      <c r="BL97">
        <v>0</v>
      </c>
      <c r="BO97">
        <v>0</v>
      </c>
      <c r="BP97">
        <v>0</v>
      </c>
      <c r="BW97" t="str">
        <f>"21:46:58.795"</f>
        <v>21:46:58.795</v>
      </c>
      <c r="CJ97">
        <v>0</v>
      </c>
      <c r="CK97">
        <v>1</v>
      </c>
      <c r="CL97">
        <v>0</v>
      </c>
      <c r="CM97">
        <v>2</v>
      </c>
      <c r="CN97">
        <v>0</v>
      </c>
      <c r="CO97">
        <v>2</v>
      </c>
      <c r="CP97" t="s">
        <v>119</v>
      </c>
      <c r="CQ97">
        <v>259</v>
      </c>
      <c r="CR97">
        <v>0</v>
      </c>
      <c r="CW97">
        <v>3025977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"08/10/2022 21:46:59.848"</f>
        <v>08/10/2022 21:46:59.848</v>
      </c>
      <c r="C98" t="str">
        <f t="shared" si="4"/>
        <v>FFDFD3C0</v>
      </c>
      <c r="D98" t="s">
        <v>130</v>
      </c>
      <c r="E98">
        <v>18</v>
      </c>
      <c r="F98">
        <v>1018</v>
      </c>
      <c r="G98" t="s">
        <v>114</v>
      </c>
      <c r="J98" t="s">
        <v>131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>"21:46:59.000"</f>
        <v>21:46:59.000</v>
      </c>
      <c r="T98" t="str">
        <f>"21:46:59.000"</f>
        <v>21:46:59.000</v>
      </c>
      <c r="U98" t="str">
        <f t="shared" si="3"/>
        <v>A4558D</v>
      </c>
      <c r="V98">
        <v>0</v>
      </c>
      <c r="W98">
        <v>0</v>
      </c>
      <c r="X98">
        <v>4</v>
      </c>
      <c r="Z98">
        <v>1</v>
      </c>
      <c r="AA98">
        <v>8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2</v>
      </c>
      <c r="AH98">
        <v>0</v>
      </c>
      <c r="AI98" t="s">
        <v>221</v>
      </c>
      <c r="AJ98">
        <v>48.467345000000002</v>
      </c>
      <c r="AK98" t="s">
        <v>222</v>
      </c>
      <c r="AL98">
        <v>-123.01925900000001</v>
      </c>
      <c r="AM98">
        <v>25</v>
      </c>
      <c r="AN98">
        <v>1100</v>
      </c>
      <c r="AO98" t="s">
        <v>118</v>
      </c>
      <c r="AP98">
        <v>4</v>
      </c>
      <c r="AQ98">
        <v>-133</v>
      </c>
      <c r="AR98">
        <v>128</v>
      </c>
      <c r="AZ98">
        <v>1200</v>
      </c>
      <c r="BA98">
        <v>1</v>
      </c>
      <c r="BB98" t="str">
        <f t="shared" si="5"/>
        <v xml:space="preserve">N379DH  </v>
      </c>
      <c r="BC98">
        <v>1</v>
      </c>
      <c r="BE98">
        <v>0</v>
      </c>
      <c r="BF98">
        <v>0</v>
      </c>
      <c r="BG98">
        <v>0</v>
      </c>
      <c r="BH98">
        <v>1025</v>
      </c>
      <c r="BI98">
        <v>1</v>
      </c>
      <c r="BJ98">
        <v>0</v>
      </c>
      <c r="BK98">
        <v>0</v>
      </c>
      <c r="BL98">
        <v>0</v>
      </c>
      <c r="BO98">
        <v>0</v>
      </c>
      <c r="BP98">
        <v>0</v>
      </c>
      <c r="BW98" t="str">
        <f>"21:46:59.464"</f>
        <v>21:46:59.464</v>
      </c>
      <c r="CJ98">
        <v>0</v>
      </c>
      <c r="CK98">
        <v>1</v>
      </c>
      <c r="CL98">
        <v>0</v>
      </c>
      <c r="CM98">
        <v>2</v>
      </c>
      <c r="CN98">
        <v>0</v>
      </c>
      <c r="CO98">
        <v>1</v>
      </c>
      <c r="CP98" t="s">
        <v>119</v>
      </c>
      <c r="CQ98">
        <v>259</v>
      </c>
      <c r="CR98">
        <v>0</v>
      </c>
      <c r="CW98">
        <v>3026013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"08/10/2022 21:46:59.848"</f>
        <v>08/10/2022 21:46:59.848</v>
      </c>
      <c r="C99" t="str">
        <f t="shared" si="4"/>
        <v>FFDFD3C0</v>
      </c>
      <c r="D99" t="s">
        <v>113</v>
      </c>
      <c r="E99">
        <v>6</v>
      </c>
      <c r="H99">
        <v>174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>"21:46:59.000"</f>
        <v>21:46:59.000</v>
      </c>
      <c r="T99" t="str">
        <f>"21:46:59.000"</f>
        <v>21:46:59.000</v>
      </c>
      <c r="U99" t="str">
        <f t="shared" si="3"/>
        <v>A4558D</v>
      </c>
      <c r="V99">
        <v>0</v>
      </c>
      <c r="W99">
        <v>0</v>
      </c>
      <c r="X99">
        <v>4</v>
      </c>
      <c r="Z99">
        <v>1</v>
      </c>
      <c r="AA99">
        <v>8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2</v>
      </c>
      <c r="AH99">
        <v>0</v>
      </c>
      <c r="AI99" t="s">
        <v>221</v>
      </c>
      <c r="AJ99">
        <v>48.467345000000002</v>
      </c>
      <c r="AK99" t="s">
        <v>222</v>
      </c>
      <c r="AL99">
        <v>-123.01925900000001</v>
      </c>
      <c r="AM99">
        <v>25</v>
      </c>
      <c r="AN99">
        <v>1100</v>
      </c>
      <c r="AO99" t="s">
        <v>118</v>
      </c>
      <c r="AP99">
        <v>4</v>
      </c>
      <c r="AQ99">
        <v>-133</v>
      </c>
      <c r="AR99">
        <v>128</v>
      </c>
      <c r="AZ99">
        <v>1200</v>
      </c>
      <c r="BA99">
        <v>1</v>
      </c>
      <c r="BB99" t="str">
        <f t="shared" si="5"/>
        <v xml:space="preserve">N379DH  </v>
      </c>
      <c r="BC99">
        <v>1</v>
      </c>
      <c r="BE99">
        <v>0</v>
      </c>
      <c r="BF99">
        <v>0</v>
      </c>
      <c r="BG99">
        <v>0</v>
      </c>
      <c r="BH99">
        <v>1025</v>
      </c>
      <c r="BI99">
        <v>1</v>
      </c>
      <c r="BJ99">
        <v>0</v>
      </c>
      <c r="BK99">
        <v>0</v>
      </c>
      <c r="BL99">
        <v>0</v>
      </c>
      <c r="BO99">
        <v>0</v>
      </c>
      <c r="BP99">
        <v>0</v>
      </c>
      <c r="BW99" t="str">
        <f>"21:46:59.464"</f>
        <v>21:46:59.464</v>
      </c>
      <c r="CJ99">
        <v>0</v>
      </c>
      <c r="CK99">
        <v>1</v>
      </c>
      <c r="CL99">
        <v>0</v>
      </c>
      <c r="CM99">
        <v>2</v>
      </c>
      <c r="CN99">
        <v>0</v>
      </c>
      <c r="CO99">
        <v>1</v>
      </c>
      <c r="CP99" t="s">
        <v>119</v>
      </c>
      <c r="CQ99">
        <v>259</v>
      </c>
      <c r="CR99">
        <v>0</v>
      </c>
      <c r="CW99">
        <v>3026013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"08/10/2022 21:47:00.817"</f>
        <v>08/10/2022 21:47:00.817</v>
      </c>
      <c r="C100" t="str">
        <f t="shared" si="4"/>
        <v>FFDFD3C0</v>
      </c>
      <c r="D100" t="s">
        <v>130</v>
      </c>
      <c r="E100">
        <v>18</v>
      </c>
      <c r="F100">
        <v>1018</v>
      </c>
      <c r="G100" t="s">
        <v>114</v>
      </c>
      <c r="J100" t="s">
        <v>131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>"21:47:00.000"</f>
        <v>21:47:00.000</v>
      </c>
      <c r="T100" t="str">
        <f>"21:47:00.000"</f>
        <v>21:47:00.000</v>
      </c>
      <c r="U100" t="str">
        <f t="shared" si="3"/>
        <v>A4558D</v>
      </c>
      <c r="V100">
        <v>0</v>
      </c>
      <c r="W100">
        <v>0</v>
      </c>
      <c r="X100">
        <v>4</v>
      </c>
      <c r="Z100">
        <v>1</v>
      </c>
      <c r="AA100">
        <v>8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2</v>
      </c>
      <c r="AH100">
        <v>0</v>
      </c>
      <c r="AI100" t="s">
        <v>223</v>
      </c>
      <c r="AJ100">
        <v>48.466723000000002</v>
      </c>
      <c r="AK100" t="s">
        <v>224</v>
      </c>
      <c r="AL100">
        <v>-123.019238</v>
      </c>
      <c r="AM100">
        <v>25</v>
      </c>
      <c r="AN100">
        <v>1100</v>
      </c>
      <c r="AO100" t="s">
        <v>118</v>
      </c>
      <c r="AP100">
        <v>5</v>
      </c>
      <c r="AQ100">
        <v>-133</v>
      </c>
      <c r="AR100">
        <v>64</v>
      </c>
      <c r="AZ100">
        <v>1200</v>
      </c>
      <c r="BA100">
        <v>1</v>
      </c>
      <c r="BB100" t="str">
        <f t="shared" si="5"/>
        <v xml:space="preserve">N379DH  </v>
      </c>
      <c r="BC100">
        <v>1</v>
      </c>
      <c r="BE100">
        <v>0</v>
      </c>
      <c r="BF100">
        <v>0</v>
      </c>
      <c r="BG100">
        <v>0</v>
      </c>
      <c r="BH100">
        <v>1025</v>
      </c>
      <c r="BI100">
        <v>1</v>
      </c>
      <c r="BJ100">
        <v>0</v>
      </c>
      <c r="BK100">
        <v>0</v>
      </c>
      <c r="BL100">
        <v>0</v>
      </c>
      <c r="BO100">
        <v>0</v>
      </c>
      <c r="BP100">
        <v>0</v>
      </c>
      <c r="BW100" t="str">
        <f>"21:47:00.586"</f>
        <v>21:47:00.586</v>
      </c>
      <c r="CJ100">
        <v>0</v>
      </c>
      <c r="CK100">
        <v>1</v>
      </c>
      <c r="CL100">
        <v>0</v>
      </c>
      <c r="CM100">
        <v>2</v>
      </c>
      <c r="CN100">
        <v>0</v>
      </c>
      <c r="CO100">
        <v>1</v>
      </c>
      <c r="CP100" t="s">
        <v>119</v>
      </c>
      <c r="CQ100">
        <v>259</v>
      </c>
      <c r="CR100">
        <v>0</v>
      </c>
      <c r="CW100">
        <v>3026088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"08/10/2022 21:47:00.817"</f>
        <v>08/10/2022 21:47:00.817</v>
      </c>
      <c r="C101" t="str">
        <f t="shared" si="4"/>
        <v>FFDFD3C0</v>
      </c>
      <c r="D101" t="s">
        <v>113</v>
      </c>
      <c r="E101">
        <v>6</v>
      </c>
      <c r="H101">
        <v>174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>"21:47:00.000"</f>
        <v>21:47:00.000</v>
      </c>
      <c r="T101" t="str">
        <f>"21:47:00.000"</f>
        <v>21:47:00.000</v>
      </c>
      <c r="U101" t="str">
        <f t="shared" si="3"/>
        <v>A4558D</v>
      </c>
      <c r="V101">
        <v>0</v>
      </c>
      <c r="W101">
        <v>0</v>
      </c>
      <c r="X101">
        <v>4</v>
      </c>
      <c r="Z101">
        <v>1</v>
      </c>
      <c r="AA101">
        <v>8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2</v>
      </c>
      <c r="AH101">
        <v>0</v>
      </c>
      <c r="AI101" t="s">
        <v>223</v>
      </c>
      <c r="AJ101">
        <v>48.466723000000002</v>
      </c>
      <c r="AK101" t="s">
        <v>224</v>
      </c>
      <c r="AL101">
        <v>-123.019238</v>
      </c>
      <c r="AM101">
        <v>25</v>
      </c>
      <c r="AN101">
        <v>1100</v>
      </c>
      <c r="AO101" t="s">
        <v>118</v>
      </c>
      <c r="AP101">
        <v>5</v>
      </c>
      <c r="AQ101">
        <v>-133</v>
      </c>
      <c r="AR101">
        <v>64</v>
      </c>
      <c r="AZ101">
        <v>1200</v>
      </c>
      <c r="BA101">
        <v>1</v>
      </c>
      <c r="BB101" t="str">
        <f t="shared" si="5"/>
        <v xml:space="preserve">N379DH  </v>
      </c>
      <c r="BC101">
        <v>1</v>
      </c>
      <c r="BE101">
        <v>0</v>
      </c>
      <c r="BF101">
        <v>0</v>
      </c>
      <c r="BG101">
        <v>0</v>
      </c>
      <c r="BH101">
        <v>1025</v>
      </c>
      <c r="BI101">
        <v>1</v>
      </c>
      <c r="BJ101">
        <v>0</v>
      </c>
      <c r="BK101">
        <v>0</v>
      </c>
      <c r="BL101">
        <v>0</v>
      </c>
      <c r="BO101">
        <v>0</v>
      </c>
      <c r="BP101">
        <v>0</v>
      </c>
      <c r="BW101" t="str">
        <f>"21:47:00.586"</f>
        <v>21:47:00.586</v>
      </c>
      <c r="CJ101">
        <v>0</v>
      </c>
      <c r="CK101">
        <v>1</v>
      </c>
      <c r="CL101">
        <v>0</v>
      </c>
      <c r="CM101">
        <v>2</v>
      </c>
      <c r="CN101">
        <v>0</v>
      </c>
      <c r="CO101">
        <v>1</v>
      </c>
      <c r="CP101" t="s">
        <v>119</v>
      </c>
      <c r="CQ101">
        <v>259</v>
      </c>
      <c r="CR101">
        <v>0</v>
      </c>
      <c r="CW101">
        <v>3026088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"08/10/2022 21:47:01.929"</f>
        <v>08/10/2022 21:47:01.929</v>
      </c>
      <c r="C102" t="str">
        <f t="shared" si="4"/>
        <v>FFDFD3C0</v>
      </c>
      <c r="D102" t="s">
        <v>113</v>
      </c>
      <c r="E102">
        <v>6</v>
      </c>
      <c r="H102">
        <v>174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>"21:47:01.000"</f>
        <v>21:47:01.000</v>
      </c>
      <c r="T102" t="str">
        <f>"21:47:01.000"</f>
        <v>21:47:01.000</v>
      </c>
      <c r="U102" t="str">
        <f t="shared" si="3"/>
        <v>A4558D</v>
      </c>
      <c r="V102">
        <v>0</v>
      </c>
      <c r="W102">
        <v>0</v>
      </c>
      <c r="X102">
        <v>4</v>
      </c>
      <c r="Z102">
        <v>1</v>
      </c>
      <c r="AA102">
        <v>8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2</v>
      </c>
      <c r="AH102">
        <v>0</v>
      </c>
      <c r="AI102" t="s">
        <v>225</v>
      </c>
      <c r="AJ102">
        <v>48.466101000000002</v>
      </c>
      <c r="AK102" t="s">
        <v>226</v>
      </c>
      <c r="AL102">
        <v>-123.019195</v>
      </c>
      <c r="AM102">
        <v>25</v>
      </c>
      <c r="AN102">
        <v>1100</v>
      </c>
      <c r="AO102" t="s">
        <v>118</v>
      </c>
      <c r="AP102">
        <v>5</v>
      </c>
      <c r="AQ102">
        <v>-133</v>
      </c>
      <c r="AR102">
        <v>64</v>
      </c>
      <c r="AZ102">
        <v>1200</v>
      </c>
      <c r="BA102">
        <v>1</v>
      </c>
      <c r="BB102" t="str">
        <f t="shared" si="5"/>
        <v xml:space="preserve">N379DH  </v>
      </c>
      <c r="BC102">
        <v>1</v>
      </c>
      <c r="BE102">
        <v>0</v>
      </c>
      <c r="BF102">
        <v>0</v>
      </c>
      <c r="BG102">
        <v>0</v>
      </c>
      <c r="BH102">
        <v>1025</v>
      </c>
      <c r="BI102">
        <v>1</v>
      </c>
      <c r="BJ102">
        <v>0</v>
      </c>
      <c r="BK102">
        <v>0</v>
      </c>
      <c r="BL102">
        <v>0</v>
      </c>
      <c r="BO102">
        <v>0</v>
      </c>
      <c r="BP102">
        <v>0</v>
      </c>
      <c r="BW102" t="str">
        <f>"21:47:01.640"</f>
        <v>21:47:01.640</v>
      </c>
      <c r="CJ102">
        <v>0</v>
      </c>
      <c r="CK102">
        <v>1</v>
      </c>
      <c r="CL102">
        <v>0</v>
      </c>
      <c r="CM102">
        <v>2</v>
      </c>
      <c r="CN102">
        <v>0</v>
      </c>
      <c r="CO102">
        <v>1</v>
      </c>
      <c r="CP102" t="s">
        <v>119</v>
      </c>
      <c r="CQ102">
        <v>259</v>
      </c>
      <c r="CR102">
        <v>0</v>
      </c>
      <c r="CW102">
        <v>3026152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"08/10/2022 21:47:01.929"</f>
        <v>08/10/2022 21:47:01.929</v>
      </c>
      <c r="C103" t="str">
        <f t="shared" si="4"/>
        <v>FFDFD3C0</v>
      </c>
      <c r="D103" t="s">
        <v>130</v>
      </c>
      <c r="E103">
        <v>18</v>
      </c>
      <c r="F103">
        <v>1018</v>
      </c>
      <c r="G103" t="s">
        <v>114</v>
      </c>
      <c r="J103" t="s">
        <v>131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>"21:47:01.000"</f>
        <v>21:47:01.000</v>
      </c>
      <c r="T103" t="str">
        <f>"21:47:01.000"</f>
        <v>21:47:01.000</v>
      </c>
      <c r="U103" t="str">
        <f t="shared" si="3"/>
        <v>A4558D</v>
      </c>
      <c r="V103">
        <v>0</v>
      </c>
      <c r="W103">
        <v>0</v>
      </c>
      <c r="X103">
        <v>4</v>
      </c>
      <c r="Z103">
        <v>1</v>
      </c>
      <c r="AA103">
        <v>8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2</v>
      </c>
      <c r="AH103">
        <v>0</v>
      </c>
      <c r="AI103" t="s">
        <v>225</v>
      </c>
      <c r="AJ103">
        <v>48.466101000000002</v>
      </c>
      <c r="AK103" t="s">
        <v>226</v>
      </c>
      <c r="AL103">
        <v>-123.019195</v>
      </c>
      <c r="AM103">
        <v>25</v>
      </c>
      <c r="AN103">
        <v>1100</v>
      </c>
      <c r="AO103" t="s">
        <v>118</v>
      </c>
      <c r="AP103">
        <v>5</v>
      </c>
      <c r="AQ103">
        <v>-133</v>
      </c>
      <c r="AR103">
        <v>64</v>
      </c>
      <c r="AZ103">
        <v>1200</v>
      </c>
      <c r="BA103">
        <v>1</v>
      </c>
      <c r="BB103" t="str">
        <f t="shared" si="5"/>
        <v xml:space="preserve">N379DH  </v>
      </c>
      <c r="BC103">
        <v>1</v>
      </c>
      <c r="BE103">
        <v>0</v>
      </c>
      <c r="BF103">
        <v>0</v>
      </c>
      <c r="BG103">
        <v>0</v>
      </c>
      <c r="BH103">
        <v>1025</v>
      </c>
      <c r="BI103">
        <v>1</v>
      </c>
      <c r="BJ103">
        <v>0</v>
      </c>
      <c r="BK103">
        <v>0</v>
      </c>
      <c r="BL103">
        <v>0</v>
      </c>
      <c r="BO103">
        <v>0</v>
      </c>
      <c r="BP103">
        <v>0</v>
      </c>
      <c r="BW103" t="str">
        <f>"21:47:01.640"</f>
        <v>21:47:01.640</v>
      </c>
      <c r="CJ103">
        <v>0</v>
      </c>
      <c r="CK103">
        <v>1</v>
      </c>
      <c r="CL103">
        <v>0</v>
      </c>
      <c r="CM103">
        <v>2</v>
      </c>
      <c r="CN103">
        <v>0</v>
      </c>
      <c r="CO103">
        <v>1</v>
      </c>
      <c r="CP103" t="s">
        <v>119</v>
      </c>
      <c r="CQ103">
        <v>259</v>
      </c>
      <c r="CR103">
        <v>0</v>
      </c>
      <c r="CW103">
        <v>3026152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"08/10/2022 21:47:02.976"</f>
        <v>08/10/2022 21:47:02.976</v>
      </c>
      <c r="C104" t="str">
        <f t="shared" si="4"/>
        <v>FFDFD3C0</v>
      </c>
      <c r="D104" t="s">
        <v>130</v>
      </c>
      <c r="E104">
        <v>18</v>
      </c>
      <c r="F104">
        <v>1018</v>
      </c>
      <c r="G104" t="s">
        <v>114</v>
      </c>
      <c r="J104" t="s">
        <v>131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>"21:47:02.000"</f>
        <v>21:47:02.000</v>
      </c>
      <c r="T104" t="str">
        <f>"21:47:02.000"</f>
        <v>21:47:02.000</v>
      </c>
      <c r="U104" t="str">
        <f t="shared" si="3"/>
        <v>A4558D</v>
      </c>
      <c r="V104">
        <v>0</v>
      </c>
      <c r="W104">
        <v>0</v>
      </c>
      <c r="X104">
        <v>4</v>
      </c>
      <c r="Z104">
        <v>1</v>
      </c>
      <c r="AA104">
        <v>8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2</v>
      </c>
      <c r="AH104">
        <v>0</v>
      </c>
      <c r="AI104" t="s">
        <v>227</v>
      </c>
      <c r="AJ104">
        <v>48.465499999999999</v>
      </c>
      <c r="AK104" t="s">
        <v>228</v>
      </c>
      <c r="AL104">
        <v>-123.01917299999999</v>
      </c>
      <c r="AM104">
        <v>25</v>
      </c>
      <c r="AN104">
        <v>1100</v>
      </c>
      <c r="AO104" t="s">
        <v>118</v>
      </c>
      <c r="AP104">
        <v>5</v>
      </c>
      <c r="AQ104">
        <v>-133</v>
      </c>
      <c r="AR104">
        <v>64</v>
      </c>
      <c r="AZ104">
        <v>1200</v>
      </c>
      <c r="BA104">
        <v>1</v>
      </c>
      <c r="BB104" t="str">
        <f t="shared" si="5"/>
        <v xml:space="preserve">N379DH  </v>
      </c>
      <c r="BC104">
        <v>1</v>
      </c>
      <c r="BE104">
        <v>0</v>
      </c>
      <c r="BF104">
        <v>0</v>
      </c>
      <c r="BG104">
        <v>0</v>
      </c>
      <c r="BH104">
        <v>1025</v>
      </c>
      <c r="BI104">
        <v>1</v>
      </c>
      <c r="BJ104">
        <v>0</v>
      </c>
      <c r="BK104">
        <v>0</v>
      </c>
      <c r="BL104">
        <v>0</v>
      </c>
      <c r="BO104">
        <v>0</v>
      </c>
      <c r="BP104">
        <v>0</v>
      </c>
      <c r="BW104" t="str">
        <f>"21:47:02.763"</f>
        <v>21:47:02.763</v>
      </c>
      <c r="CJ104">
        <v>0</v>
      </c>
      <c r="CK104">
        <v>1</v>
      </c>
      <c r="CL104">
        <v>0</v>
      </c>
      <c r="CM104">
        <v>2</v>
      </c>
      <c r="CN104">
        <v>0</v>
      </c>
      <c r="CO104">
        <v>1</v>
      </c>
      <c r="CP104" t="s">
        <v>119</v>
      </c>
      <c r="CQ104">
        <v>259</v>
      </c>
      <c r="CR104">
        <v>0</v>
      </c>
      <c r="CW104">
        <v>3026228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"08/10/2022 21:47:03.023"</f>
        <v>08/10/2022 21:47:03.023</v>
      </c>
      <c r="C105" t="str">
        <f t="shared" si="4"/>
        <v>FFDFD3C0</v>
      </c>
      <c r="D105" t="s">
        <v>113</v>
      </c>
      <c r="E105">
        <v>6</v>
      </c>
      <c r="H105">
        <v>174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>"21:47:02.000"</f>
        <v>21:47:02.000</v>
      </c>
      <c r="T105" t="str">
        <f>"21:47:02.000"</f>
        <v>21:47:02.000</v>
      </c>
      <c r="U105" t="str">
        <f t="shared" si="3"/>
        <v>A4558D</v>
      </c>
      <c r="V105">
        <v>0</v>
      </c>
      <c r="W105">
        <v>0</v>
      </c>
      <c r="X105">
        <v>4</v>
      </c>
      <c r="Z105">
        <v>1</v>
      </c>
      <c r="AA105">
        <v>8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2</v>
      </c>
      <c r="AH105">
        <v>0</v>
      </c>
      <c r="AI105" t="s">
        <v>227</v>
      </c>
      <c r="AJ105">
        <v>48.465499999999999</v>
      </c>
      <c r="AK105" t="s">
        <v>228</v>
      </c>
      <c r="AL105">
        <v>-123.01917299999999</v>
      </c>
      <c r="AM105">
        <v>25</v>
      </c>
      <c r="AN105">
        <v>1100</v>
      </c>
      <c r="AO105" t="s">
        <v>118</v>
      </c>
      <c r="AP105">
        <v>5</v>
      </c>
      <c r="AQ105">
        <v>-133</v>
      </c>
      <c r="AR105">
        <v>64</v>
      </c>
      <c r="AZ105">
        <v>1200</v>
      </c>
      <c r="BA105">
        <v>1</v>
      </c>
      <c r="BB105" t="str">
        <f t="shared" si="5"/>
        <v xml:space="preserve">N379DH  </v>
      </c>
      <c r="BC105">
        <v>1</v>
      </c>
      <c r="BE105">
        <v>0</v>
      </c>
      <c r="BF105">
        <v>0</v>
      </c>
      <c r="BG105">
        <v>0</v>
      </c>
      <c r="BH105">
        <v>1025</v>
      </c>
      <c r="BI105">
        <v>1</v>
      </c>
      <c r="BJ105">
        <v>0</v>
      </c>
      <c r="BK105">
        <v>0</v>
      </c>
      <c r="BL105">
        <v>0</v>
      </c>
      <c r="BO105">
        <v>0</v>
      </c>
      <c r="BP105">
        <v>0</v>
      </c>
      <c r="BW105" t="str">
        <f>"21:47:02.763"</f>
        <v>21:47:02.763</v>
      </c>
      <c r="CJ105">
        <v>0</v>
      </c>
      <c r="CK105">
        <v>1</v>
      </c>
      <c r="CL105">
        <v>0</v>
      </c>
      <c r="CM105">
        <v>2</v>
      </c>
      <c r="CN105">
        <v>0</v>
      </c>
      <c r="CO105">
        <v>1</v>
      </c>
      <c r="CP105" t="s">
        <v>119</v>
      </c>
      <c r="CQ105">
        <v>259</v>
      </c>
      <c r="CR105">
        <v>0</v>
      </c>
      <c r="CW105">
        <v>3026228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"08/10/2022 21:47:04.523"</f>
        <v>08/10/2022 21:47:04.523</v>
      </c>
      <c r="C106" t="str">
        <f t="shared" si="4"/>
        <v>FFDFD3C0</v>
      </c>
      <c r="D106" t="s">
        <v>130</v>
      </c>
      <c r="E106">
        <v>18</v>
      </c>
      <c r="F106">
        <v>1018</v>
      </c>
      <c r="G106" t="s">
        <v>114</v>
      </c>
      <c r="J106" t="s">
        <v>131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>"21:47:04.000"</f>
        <v>21:47:04.000</v>
      </c>
      <c r="T106" t="str">
        <f>"21:47:04.000"</f>
        <v>21:47:04.000</v>
      </c>
      <c r="U106" t="str">
        <f t="shared" si="3"/>
        <v>A4558D</v>
      </c>
      <c r="V106">
        <v>0</v>
      </c>
      <c r="W106">
        <v>0</v>
      </c>
      <c r="X106">
        <v>4</v>
      </c>
      <c r="Z106">
        <v>1</v>
      </c>
      <c r="AA106">
        <v>8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2</v>
      </c>
      <c r="AH106">
        <v>0</v>
      </c>
      <c r="AI106" t="s">
        <v>229</v>
      </c>
      <c r="AJ106">
        <v>48.464255000000001</v>
      </c>
      <c r="AK106" t="s">
        <v>230</v>
      </c>
      <c r="AL106">
        <v>-123.019087</v>
      </c>
      <c r="AM106">
        <v>25</v>
      </c>
      <c r="AN106">
        <v>1100</v>
      </c>
      <c r="AO106" t="s">
        <v>118</v>
      </c>
      <c r="AP106">
        <v>6</v>
      </c>
      <c r="AQ106">
        <v>-133</v>
      </c>
      <c r="AR106">
        <v>64</v>
      </c>
      <c r="AZ106">
        <v>1200</v>
      </c>
      <c r="BA106">
        <v>1</v>
      </c>
      <c r="BB106" t="str">
        <f t="shared" si="5"/>
        <v xml:space="preserve">N379DH  </v>
      </c>
      <c r="BC106">
        <v>1</v>
      </c>
      <c r="BE106">
        <v>0</v>
      </c>
      <c r="BF106">
        <v>0</v>
      </c>
      <c r="BG106">
        <v>0</v>
      </c>
      <c r="BH106">
        <v>1025</v>
      </c>
      <c r="BI106">
        <v>1</v>
      </c>
      <c r="BJ106">
        <v>0</v>
      </c>
      <c r="BK106">
        <v>0</v>
      </c>
      <c r="BL106">
        <v>0</v>
      </c>
      <c r="BO106">
        <v>0</v>
      </c>
      <c r="BP106">
        <v>0</v>
      </c>
      <c r="BW106" t="str">
        <f>"21:47:04.326"</f>
        <v>21:47:04.326</v>
      </c>
      <c r="CJ106">
        <v>0</v>
      </c>
      <c r="CK106">
        <v>1</v>
      </c>
      <c r="CL106">
        <v>0</v>
      </c>
      <c r="CM106">
        <v>2</v>
      </c>
      <c r="CN106">
        <v>0</v>
      </c>
      <c r="CO106">
        <v>2</v>
      </c>
      <c r="CP106" t="s">
        <v>119</v>
      </c>
      <c r="CQ106">
        <v>259</v>
      </c>
      <c r="CR106">
        <v>0</v>
      </c>
      <c r="CW106">
        <v>3026329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"08/10/2022 21:47:04.580"</f>
        <v>08/10/2022 21:47:04.580</v>
      </c>
      <c r="C107" t="str">
        <f t="shared" si="4"/>
        <v>FFDFD3C0</v>
      </c>
      <c r="D107" t="s">
        <v>113</v>
      </c>
      <c r="E107">
        <v>6</v>
      </c>
      <c r="H107">
        <v>174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>"21:47:04.000"</f>
        <v>21:47:04.000</v>
      </c>
      <c r="T107" t="str">
        <f>"21:47:04.000"</f>
        <v>21:47:04.000</v>
      </c>
      <c r="U107" t="str">
        <f t="shared" si="3"/>
        <v>A4558D</v>
      </c>
      <c r="V107">
        <v>0</v>
      </c>
      <c r="W107">
        <v>0</v>
      </c>
      <c r="X107">
        <v>4</v>
      </c>
      <c r="Z107">
        <v>1</v>
      </c>
      <c r="AA107">
        <v>8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2</v>
      </c>
      <c r="AH107">
        <v>0</v>
      </c>
      <c r="AI107" t="s">
        <v>229</v>
      </c>
      <c r="AJ107">
        <v>48.464255000000001</v>
      </c>
      <c r="AK107" t="s">
        <v>230</v>
      </c>
      <c r="AL107">
        <v>-123.019087</v>
      </c>
      <c r="AM107">
        <v>25</v>
      </c>
      <c r="AN107">
        <v>1100</v>
      </c>
      <c r="AO107" t="s">
        <v>118</v>
      </c>
      <c r="AP107">
        <v>6</v>
      </c>
      <c r="AQ107">
        <v>-133</v>
      </c>
      <c r="AR107">
        <v>64</v>
      </c>
      <c r="AZ107">
        <v>1200</v>
      </c>
      <c r="BA107">
        <v>1</v>
      </c>
      <c r="BB107" t="str">
        <f t="shared" si="5"/>
        <v xml:space="preserve">N379DH  </v>
      </c>
      <c r="BC107">
        <v>1</v>
      </c>
      <c r="BE107">
        <v>0</v>
      </c>
      <c r="BF107">
        <v>0</v>
      </c>
      <c r="BG107">
        <v>0</v>
      </c>
      <c r="BH107">
        <v>1025</v>
      </c>
      <c r="BI107">
        <v>1</v>
      </c>
      <c r="BJ107">
        <v>0</v>
      </c>
      <c r="BK107">
        <v>0</v>
      </c>
      <c r="BL107">
        <v>0</v>
      </c>
      <c r="BO107">
        <v>0</v>
      </c>
      <c r="BP107">
        <v>0</v>
      </c>
      <c r="BW107" t="str">
        <f>"21:47:04.326"</f>
        <v>21:47:04.326</v>
      </c>
      <c r="CJ107">
        <v>0</v>
      </c>
      <c r="CK107">
        <v>1</v>
      </c>
      <c r="CL107">
        <v>0</v>
      </c>
      <c r="CM107">
        <v>2</v>
      </c>
      <c r="CN107">
        <v>0</v>
      </c>
      <c r="CO107">
        <v>2</v>
      </c>
      <c r="CP107" t="s">
        <v>119</v>
      </c>
      <c r="CQ107">
        <v>259</v>
      </c>
      <c r="CR107">
        <v>0</v>
      </c>
      <c r="CW107">
        <v>3026329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"08/10/2022 21:47:05.678"</f>
        <v>08/10/2022 21:47:05.678</v>
      </c>
      <c r="C108" t="str">
        <f t="shared" si="4"/>
        <v>FFDFD3C0</v>
      </c>
      <c r="D108" t="s">
        <v>113</v>
      </c>
      <c r="E108">
        <v>6</v>
      </c>
      <c r="H108">
        <v>174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>"21:47:05.000"</f>
        <v>21:47:05.000</v>
      </c>
      <c r="T108" t="str">
        <f>"21:47:05.000"</f>
        <v>21:47:05.000</v>
      </c>
      <c r="U108" t="str">
        <f t="shared" si="3"/>
        <v>A4558D</v>
      </c>
      <c r="V108">
        <v>0</v>
      </c>
      <c r="W108">
        <v>0</v>
      </c>
      <c r="X108">
        <v>4</v>
      </c>
      <c r="Z108">
        <v>1</v>
      </c>
      <c r="AA108">
        <v>8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2</v>
      </c>
      <c r="AH108">
        <v>0</v>
      </c>
      <c r="AI108" t="s">
        <v>231</v>
      </c>
      <c r="AJ108">
        <v>48.463655000000003</v>
      </c>
      <c r="AK108" t="s">
        <v>232</v>
      </c>
      <c r="AL108">
        <v>-123.01904399999999</v>
      </c>
      <c r="AM108">
        <v>25</v>
      </c>
      <c r="AN108">
        <v>1100</v>
      </c>
      <c r="AO108" t="s">
        <v>118</v>
      </c>
      <c r="AP108">
        <v>6</v>
      </c>
      <c r="AQ108">
        <v>-133</v>
      </c>
      <c r="AR108">
        <v>64</v>
      </c>
      <c r="AZ108">
        <v>1200</v>
      </c>
      <c r="BA108">
        <v>1</v>
      </c>
      <c r="BB108" t="str">
        <f t="shared" si="5"/>
        <v xml:space="preserve">N379DH  </v>
      </c>
      <c r="BC108">
        <v>1</v>
      </c>
      <c r="BE108">
        <v>0</v>
      </c>
      <c r="BF108">
        <v>0</v>
      </c>
      <c r="BG108">
        <v>0</v>
      </c>
      <c r="BH108">
        <v>1025</v>
      </c>
      <c r="BI108">
        <v>1</v>
      </c>
      <c r="BJ108">
        <v>0</v>
      </c>
      <c r="BK108">
        <v>0</v>
      </c>
      <c r="BL108">
        <v>0</v>
      </c>
      <c r="BO108">
        <v>0</v>
      </c>
      <c r="BP108">
        <v>0</v>
      </c>
      <c r="BW108" t="str">
        <f>"21:47:05.351"</f>
        <v>21:47:05.351</v>
      </c>
      <c r="CJ108">
        <v>0</v>
      </c>
      <c r="CK108">
        <v>1</v>
      </c>
      <c r="CL108">
        <v>0</v>
      </c>
      <c r="CM108">
        <v>2</v>
      </c>
      <c r="CN108">
        <v>0</v>
      </c>
      <c r="CO108">
        <v>2</v>
      </c>
      <c r="CP108" t="s">
        <v>119</v>
      </c>
      <c r="CQ108">
        <v>259</v>
      </c>
      <c r="CR108">
        <v>0</v>
      </c>
      <c r="CW108">
        <v>3026396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"08/10/2022 21:47:05.678"</f>
        <v>08/10/2022 21:47:05.678</v>
      </c>
      <c r="C109" t="str">
        <f t="shared" si="4"/>
        <v>FFDFD3C0</v>
      </c>
      <c r="D109" t="s">
        <v>130</v>
      </c>
      <c r="E109">
        <v>18</v>
      </c>
      <c r="F109">
        <v>1018</v>
      </c>
      <c r="G109" t="s">
        <v>114</v>
      </c>
      <c r="J109" t="s">
        <v>131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>"21:47:05.000"</f>
        <v>21:47:05.000</v>
      </c>
      <c r="T109" t="str">
        <f>"21:47:05.000"</f>
        <v>21:47:05.000</v>
      </c>
      <c r="U109" t="str">
        <f t="shared" si="3"/>
        <v>A4558D</v>
      </c>
      <c r="V109">
        <v>0</v>
      </c>
      <c r="W109">
        <v>0</v>
      </c>
      <c r="X109">
        <v>4</v>
      </c>
      <c r="Z109">
        <v>1</v>
      </c>
      <c r="AA109">
        <v>8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2</v>
      </c>
      <c r="AH109">
        <v>0</v>
      </c>
      <c r="AI109" t="s">
        <v>231</v>
      </c>
      <c r="AJ109">
        <v>48.463655000000003</v>
      </c>
      <c r="AK109" t="s">
        <v>232</v>
      </c>
      <c r="AL109">
        <v>-123.01904399999999</v>
      </c>
      <c r="AM109">
        <v>25</v>
      </c>
      <c r="AN109">
        <v>1100</v>
      </c>
      <c r="AO109" t="s">
        <v>118</v>
      </c>
      <c r="AP109">
        <v>6</v>
      </c>
      <c r="AQ109">
        <v>-133</v>
      </c>
      <c r="AR109">
        <v>64</v>
      </c>
      <c r="AZ109">
        <v>1200</v>
      </c>
      <c r="BA109">
        <v>1</v>
      </c>
      <c r="BB109" t="str">
        <f t="shared" si="5"/>
        <v xml:space="preserve">N379DH  </v>
      </c>
      <c r="BC109">
        <v>1</v>
      </c>
      <c r="BE109">
        <v>0</v>
      </c>
      <c r="BF109">
        <v>0</v>
      </c>
      <c r="BG109">
        <v>0</v>
      </c>
      <c r="BH109">
        <v>1025</v>
      </c>
      <c r="BI109">
        <v>1</v>
      </c>
      <c r="BJ109">
        <v>0</v>
      </c>
      <c r="BK109">
        <v>0</v>
      </c>
      <c r="BL109">
        <v>0</v>
      </c>
      <c r="BO109">
        <v>0</v>
      </c>
      <c r="BP109">
        <v>0</v>
      </c>
      <c r="BW109" t="str">
        <f>"21:47:05.351"</f>
        <v>21:47:05.351</v>
      </c>
      <c r="CJ109">
        <v>0</v>
      </c>
      <c r="CK109">
        <v>1</v>
      </c>
      <c r="CL109">
        <v>0</v>
      </c>
      <c r="CM109">
        <v>2</v>
      </c>
      <c r="CN109">
        <v>0</v>
      </c>
      <c r="CO109">
        <v>2</v>
      </c>
      <c r="CP109" t="s">
        <v>119</v>
      </c>
      <c r="CQ109">
        <v>259</v>
      </c>
      <c r="CR109">
        <v>0</v>
      </c>
      <c r="CW109">
        <v>3026396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"08/10/2022 21:47:06.881"</f>
        <v>08/10/2022 21:47:06.881</v>
      </c>
      <c r="C110" t="str">
        <f t="shared" si="4"/>
        <v>FFDFD3C0</v>
      </c>
      <c r="D110" t="s">
        <v>113</v>
      </c>
      <c r="E110">
        <v>6</v>
      </c>
      <c r="H110">
        <v>174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>"21:47:06.000"</f>
        <v>21:47:06.000</v>
      </c>
      <c r="T110" t="str">
        <f>"21:47:06.000"</f>
        <v>21:47:06.000</v>
      </c>
      <c r="U110" t="str">
        <f t="shared" si="3"/>
        <v>A4558D</v>
      </c>
      <c r="V110">
        <v>0</v>
      </c>
      <c r="W110">
        <v>0</v>
      </c>
      <c r="X110">
        <v>4</v>
      </c>
      <c r="Z110">
        <v>1</v>
      </c>
      <c r="AA110">
        <v>8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2</v>
      </c>
      <c r="AH110">
        <v>0</v>
      </c>
      <c r="AI110" t="s">
        <v>233</v>
      </c>
      <c r="AJ110">
        <v>48.463031999999998</v>
      </c>
      <c r="AK110" t="s">
        <v>234</v>
      </c>
      <c r="AL110">
        <v>-123.019001</v>
      </c>
      <c r="AM110">
        <v>25</v>
      </c>
      <c r="AN110">
        <v>1100</v>
      </c>
      <c r="AO110" t="s">
        <v>118</v>
      </c>
      <c r="AP110">
        <v>6</v>
      </c>
      <c r="AQ110">
        <v>-133</v>
      </c>
      <c r="AR110">
        <v>0</v>
      </c>
      <c r="AZ110">
        <v>1200</v>
      </c>
      <c r="BA110">
        <v>1</v>
      </c>
      <c r="BB110" t="str">
        <f t="shared" si="5"/>
        <v xml:space="preserve">N379DH  </v>
      </c>
      <c r="BC110">
        <v>1</v>
      </c>
      <c r="BE110">
        <v>0</v>
      </c>
      <c r="BF110">
        <v>0</v>
      </c>
      <c r="BG110">
        <v>0</v>
      </c>
      <c r="BH110">
        <v>1025</v>
      </c>
      <c r="BI110">
        <v>1</v>
      </c>
      <c r="BJ110">
        <v>0</v>
      </c>
      <c r="BK110">
        <v>0</v>
      </c>
      <c r="BL110">
        <v>0</v>
      </c>
      <c r="BO110">
        <v>0</v>
      </c>
      <c r="BP110">
        <v>0</v>
      </c>
      <c r="BW110" t="str">
        <f>"21:47:06.676"</f>
        <v>21:47:06.676</v>
      </c>
      <c r="CJ110">
        <v>0</v>
      </c>
      <c r="CK110">
        <v>1</v>
      </c>
      <c r="CL110">
        <v>0</v>
      </c>
      <c r="CM110">
        <v>2</v>
      </c>
      <c r="CN110">
        <v>0</v>
      </c>
      <c r="CO110">
        <v>1</v>
      </c>
      <c r="CP110" t="s">
        <v>119</v>
      </c>
      <c r="CQ110">
        <v>259</v>
      </c>
      <c r="CR110">
        <v>0</v>
      </c>
      <c r="CW110">
        <v>3026479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"08/10/2022 21:47:06.881"</f>
        <v>08/10/2022 21:47:06.881</v>
      </c>
      <c r="C111" t="str">
        <f t="shared" si="4"/>
        <v>FFDFD3C0</v>
      </c>
      <c r="D111" t="s">
        <v>130</v>
      </c>
      <c r="E111">
        <v>18</v>
      </c>
      <c r="F111">
        <v>1018</v>
      </c>
      <c r="G111" t="s">
        <v>114</v>
      </c>
      <c r="J111" t="s">
        <v>131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>"21:47:06.000"</f>
        <v>21:47:06.000</v>
      </c>
      <c r="T111" t="str">
        <f>"21:47:06.000"</f>
        <v>21:47:06.000</v>
      </c>
      <c r="U111" t="str">
        <f t="shared" si="3"/>
        <v>A4558D</v>
      </c>
      <c r="V111">
        <v>0</v>
      </c>
      <c r="W111">
        <v>0</v>
      </c>
      <c r="X111">
        <v>4</v>
      </c>
      <c r="Z111">
        <v>1</v>
      </c>
      <c r="AA111">
        <v>8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2</v>
      </c>
      <c r="AH111">
        <v>0</v>
      </c>
      <c r="AI111" t="s">
        <v>233</v>
      </c>
      <c r="AJ111">
        <v>48.463031999999998</v>
      </c>
      <c r="AK111" t="s">
        <v>234</v>
      </c>
      <c r="AL111">
        <v>-123.019001</v>
      </c>
      <c r="AM111">
        <v>25</v>
      </c>
      <c r="AN111">
        <v>1100</v>
      </c>
      <c r="AO111" t="s">
        <v>118</v>
      </c>
      <c r="AP111">
        <v>6</v>
      </c>
      <c r="AQ111">
        <v>-133</v>
      </c>
      <c r="AR111">
        <v>0</v>
      </c>
      <c r="AZ111">
        <v>1200</v>
      </c>
      <c r="BA111">
        <v>1</v>
      </c>
      <c r="BB111" t="str">
        <f t="shared" si="5"/>
        <v xml:space="preserve">N379DH  </v>
      </c>
      <c r="BC111">
        <v>1</v>
      </c>
      <c r="BE111">
        <v>0</v>
      </c>
      <c r="BF111">
        <v>0</v>
      </c>
      <c r="BG111">
        <v>0</v>
      </c>
      <c r="BH111">
        <v>1025</v>
      </c>
      <c r="BI111">
        <v>1</v>
      </c>
      <c r="BJ111">
        <v>0</v>
      </c>
      <c r="BK111">
        <v>0</v>
      </c>
      <c r="BL111">
        <v>0</v>
      </c>
      <c r="BO111">
        <v>0</v>
      </c>
      <c r="BP111">
        <v>0</v>
      </c>
      <c r="BW111" t="str">
        <f>"21:47:06.676"</f>
        <v>21:47:06.676</v>
      </c>
      <c r="CJ111">
        <v>0</v>
      </c>
      <c r="CK111">
        <v>1</v>
      </c>
      <c r="CL111">
        <v>0</v>
      </c>
      <c r="CM111">
        <v>2</v>
      </c>
      <c r="CN111">
        <v>0</v>
      </c>
      <c r="CO111">
        <v>1</v>
      </c>
      <c r="CP111" t="s">
        <v>119</v>
      </c>
      <c r="CQ111">
        <v>259</v>
      </c>
      <c r="CR111">
        <v>0</v>
      </c>
      <c r="CW111">
        <v>3026479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"08/10/2022 21:47:07.787"</f>
        <v>08/10/2022 21:47:07.787</v>
      </c>
      <c r="C112" t="str">
        <f t="shared" si="4"/>
        <v>FFDFD3C0</v>
      </c>
      <c r="D112" t="s">
        <v>130</v>
      </c>
      <c r="E112">
        <v>18</v>
      </c>
      <c r="F112">
        <v>1018</v>
      </c>
      <c r="G112" t="s">
        <v>114</v>
      </c>
      <c r="J112" t="s">
        <v>131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>"21:47:07.000"</f>
        <v>21:47:07.000</v>
      </c>
      <c r="T112" t="str">
        <f>"21:47:07.000"</f>
        <v>21:47:07.000</v>
      </c>
      <c r="U112" t="str">
        <f t="shared" si="3"/>
        <v>A4558D</v>
      </c>
      <c r="V112">
        <v>0</v>
      </c>
      <c r="W112">
        <v>0</v>
      </c>
      <c r="X112">
        <v>4</v>
      </c>
      <c r="Z112">
        <v>1</v>
      </c>
      <c r="AA112">
        <v>8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2</v>
      </c>
      <c r="AH112">
        <v>0</v>
      </c>
      <c r="AI112" t="s">
        <v>235</v>
      </c>
      <c r="AJ112">
        <v>48.462409999999998</v>
      </c>
      <c r="AK112" t="s">
        <v>236</v>
      </c>
      <c r="AL112">
        <v>-123.018959</v>
      </c>
      <c r="AM112">
        <v>25</v>
      </c>
      <c r="AN112">
        <v>1100</v>
      </c>
      <c r="AO112" t="s">
        <v>118</v>
      </c>
      <c r="AP112">
        <v>6</v>
      </c>
      <c r="AQ112">
        <v>-133</v>
      </c>
      <c r="AR112">
        <v>0</v>
      </c>
      <c r="AZ112">
        <v>1200</v>
      </c>
      <c r="BA112">
        <v>1</v>
      </c>
      <c r="BB112" t="str">
        <f t="shared" si="5"/>
        <v xml:space="preserve">N379DH  </v>
      </c>
      <c r="BC112">
        <v>1</v>
      </c>
      <c r="BE112">
        <v>0</v>
      </c>
      <c r="BF112">
        <v>0</v>
      </c>
      <c r="BG112">
        <v>0</v>
      </c>
      <c r="BH112">
        <v>1025</v>
      </c>
      <c r="BI112">
        <v>1</v>
      </c>
      <c r="BJ112">
        <v>0</v>
      </c>
      <c r="BK112">
        <v>0</v>
      </c>
      <c r="BL112">
        <v>0</v>
      </c>
      <c r="BO112">
        <v>0</v>
      </c>
      <c r="BP112">
        <v>0</v>
      </c>
      <c r="BW112" t="str">
        <f>"21:47:07.487"</f>
        <v>21:47:07.487</v>
      </c>
      <c r="CJ112">
        <v>0</v>
      </c>
      <c r="CK112">
        <v>1</v>
      </c>
      <c r="CL112">
        <v>0</v>
      </c>
      <c r="CM112">
        <v>2</v>
      </c>
      <c r="CN112">
        <v>0</v>
      </c>
      <c r="CO112">
        <v>1</v>
      </c>
      <c r="CP112" t="s">
        <v>119</v>
      </c>
      <c r="CQ112">
        <v>259</v>
      </c>
      <c r="CR112">
        <v>0</v>
      </c>
      <c r="CW112">
        <v>3026534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"08/10/2022 21:47:07.787"</f>
        <v>08/10/2022 21:47:07.787</v>
      </c>
      <c r="C113" t="str">
        <f t="shared" si="4"/>
        <v>FFDFD3C0</v>
      </c>
      <c r="D113" t="s">
        <v>113</v>
      </c>
      <c r="E113">
        <v>6</v>
      </c>
      <c r="H113">
        <v>174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>"21:47:07.000"</f>
        <v>21:47:07.000</v>
      </c>
      <c r="T113" t="str">
        <f>"21:47:07.000"</f>
        <v>21:47:07.000</v>
      </c>
      <c r="U113" t="str">
        <f t="shared" si="3"/>
        <v>A4558D</v>
      </c>
      <c r="V113">
        <v>0</v>
      </c>
      <c r="W113">
        <v>0</v>
      </c>
      <c r="X113">
        <v>4</v>
      </c>
      <c r="Z113">
        <v>1</v>
      </c>
      <c r="AA113">
        <v>8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2</v>
      </c>
      <c r="AH113">
        <v>0</v>
      </c>
      <c r="AI113" t="s">
        <v>235</v>
      </c>
      <c r="AJ113">
        <v>48.462409999999998</v>
      </c>
      <c r="AK113" t="s">
        <v>236</v>
      </c>
      <c r="AL113">
        <v>-123.018959</v>
      </c>
      <c r="AM113">
        <v>25</v>
      </c>
      <c r="AN113">
        <v>1100</v>
      </c>
      <c r="AO113" t="s">
        <v>118</v>
      </c>
      <c r="AP113">
        <v>6</v>
      </c>
      <c r="AQ113">
        <v>-133</v>
      </c>
      <c r="AR113">
        <v>0</v>
      </c>
      <c r="AZ113">
        <v>1200</v>
      </c>
      <c r="BA113">
        <v>1</v>
      </c>
      <c r="BB113" t="str">
        <f t="shared" si="5"/>
        <v xml:space="preserve">N379DH  </v>
      </c>
      <c r="BC113">
        <v>1</v>
      </c>
      <c r="BE113">
        <v>0</v>
      </c>
      <c r="BF113">
        <v>0</v>
      </c>
      <c r="BG113">
        <v>0</v>
      </c>
      <c r="BH113">
        <v>1025</v>
      </c>
      <c r="BI113">
        <v>1</v>
      </c>
      <c r="BJ113">
        <v>0</v>
      </c>
      <c r="BK113">
        <v>0</v>
      </c>
      <c r="BL113">
        <v>0</v>
      </c>
      <c r="BO113">
        <v>0</v>
      </c>
      <c r="BP113">
        <v>0</v>
      </c>
      <c r="BW113" t="str">
        <f>"21:47:07.487"</f>
        <v>21:47:07.487</v>
      </c>
      <c r="CJ113">
        <v>0</v>
      </c>
      <c r="CK113">
        <v>1</v>
      </c>
      <c r="CL113">
        <v>0</v>
      </c>
      <c r="CM113">
        <v>2</v>
      </c>
      <c r="CN113">
        <v>0</v>
      </c>
      <c r="CO113">
        <v>1</v>
      </c>
      <c r="CP113" t="s">
        <v>119</v>
      </c>
      <c r="CQ113">
        <v>259</v>
      </c>
      <c r="CR113">
        <v>0</v>
      </c>
      <c r="CW113">
        <v>3026534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"08/10/2022 21:47:08.693"</f>
        <v>08/10/2022 21:47:08.693</v>
      </c>
      <c r="C114" t="str">
        <f t="shared" si="4"/>
        <v>FFDFD3C0</v>
      </c>
      <c r="D114" t="s">
        <v>130</v>
      </c>
      <c r="E114">
        <v>18</v>
      </c>
      <c r="F114">
        <v>1018</v>
      </c>
      <c r="G114" t="s">
        <v>114</v>
      </c>
      <c r="J114" t="s">
        <v>131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>"21:47:08.000"</f>
        <v>21:47:08.000</v>
      </c>
      <c r="T114" t="str">
        <f>"21:47:08.000"</f>
        <v>21:47:08.000</v>
      </c>
      <c r="U114" t="str">
        <f t="shared" si="3"/>
        <v>A4558D</v>
      </c>
      <c r="V114">
        <v>0</v>
      </c>
      <c r="W114">
        <v>0</v>
      </c>
      <c r="X114">
        <v>4</v>
      </c>
      <c r="Z114">
        <v>1</v>
      </c>
      <c r="AA114">
        <v>8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2</v>
      </c>
      <c r="AH114">
        <v>0</v>
      </c>
      <c r="AI114" t="s">
        <v>237</v>
      </c>
      <c r="AJ114">
        <v>48.461787999999999</v>
      </c>
      <c r="AK114" t="s">
        <v>238</v>
      </c>
      <c r="AL114">
        <v>-123.018916</v>
      </c>
      <c r="AM114">
        <v>25</v>
      </c>
      <c r="AN114">
        <v>1100</v>
      </c>
      <c r="AO114" t="s">
        <v>118</v>
      </c>
      <c r="AP114">
        <v>6</v>
      </c>
      <c r="AQ114">
        <v>-133</v>
      </c>
      <c r="AR114">
        <v>0</v>
      </c>
      <c r="AZ114">
        <v>1200</v>
      </c>
      <c r="BA114">
        <v>1</v>
      </c>
      <c r="BB114" t="str">
        <f t="shared" si="5"/>
        <v xml:space="preserve">N379DH  </v>
      </c>
      <c r="BC114">
        <v>1</v>
      </c>
      <c r="BE114">
        <v>0</v>
      </c>
      <c r="BF114">
        <v>0</v>
      </c>
      <c r="BG114">
        <v>0</v>
      </c>
      <c r="BH114">
        <v>1025</v>
      </c>
      <c r="BI114">
        <v>1</v>
      </c>
      <c r="BJ114">
        <v>0</v>
      </c>
      <c r="BK114">
        <v>0</v>
      </c>
      <c r="BL114">
        <v>0</v>
      </c>
      <c r="BO114">
        <v>0</v>
      </c>
      <c r="BP114">
        <v>0</v>
      </c>
      <c r="BW114" t="str">
        <f>"21:47:08.412"</f>
        <v>21:47:08.412</v>
      </c>
      <c r="CJ114">
        <v>0</v>
      </c>
      <c r="CK114">
        <v>1</v>
      </c>
      <c r="CL114">
        <v>0</v>
      </c>
      <c r="CM114">
        <v>2</v>
      </c>
      <c r="CN114">
        <v>0</v>
      </c>
      <c r="CO114">
        <v>1</v>
      </c>
      <c r="CP114" t="s">
        <v>119</v>
      </c>
      <c r="CQ114">
        <v>259</v>
      </c>
      <c r="CR114">
        <v>0</v>
      </c>
      <c r="CW114">
        <v>3026586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"08/10/2022 21:47:08.693"</f>
        <v>08/10/2022 21:47:08.693</v>
      </c>
      <c r="C115" t="str">
        <f t="shared" si="4"/>
        <v>FFDFD3C0</v>
      </c>
      <c r="D115" t="s">
        <v>113</v>
      </c>
      <c r="E115">
        <v>6</v>
      </c>
      <c r="H115">
        <v>174</v>
      </c>
      <c r="I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>"21:47:08.000"</f>
        <v>21:47:08.000</v>
      </c>
      <c r="T115" t="str">
        <f>"21:47:08.000"</f>
        <v>21:47:08.000</v>
      </c>
      <c r="U115" t="str">
        <f t="shared" si="3"/>
        <v>A4558D</v>
      </c>
      <c r="V115">
        <v>0</v>
      </c>
      <c r="W115">
        <v>0</v>
      </c>
      <c r="X115">
        <v>4</v>
      </c>
      <c r="Z115">
        <v>1</v>
      </c>
      <c r="AA115">
        <v>8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2</v>
      </c>
      <c r="AH115">
        <v>0</v>
      </c>
      <c r="AI115" t="s">
        <v>237</v>
      </c>
      <c r="AJ115">
        <v>48.461787999999999</v>
      </c>
      <c r="AK115" t="s">
        <v>238</v>
      </c>
      <c r="AL115">
        <v>-123.018916</v>
      </c>
      <c r="AM115">
        <v>25</v>
      </c>
      <c r="AN115">
        <v>1100</v>
      </c>
      <c r="AO115" t="s">
        <v>118</v>
      </c>
      <c r="AP115">
        <v>6</v>
      </c>
      <c r="AQ115">
        <v>-133</v>
      </c>
      <c r="AR115">
        <v>0</v>
      </c>
      <c r="AZ115">
        <v>1200</v>
      </c>
      <c r="BA115">
        <v>1</v>
      </c>
      <c r="BB115" t="str">
        <f t="shared" si="5"/>
        <v xml:space="preserve">N379DH  </v>
      </c>
      <c r="BC115">
        <v>1</v>
      </c>
      <c r="BE115">
        <v>0</v>
      </c>
      <c r="BF115">
        <v>0</v>
      </c>
      <c r="BG115">
        <v>0</v>
      </c>
      <c r="BH115">
        <v>1025</v>
      </c>
      <c r="BI115">
        <v>1</v>
      </c>
      <c r="BJ115">
        <v>0</v>
      </c>
      <c r="BK115">
        <v>0</v>
      </c>
      <c r="BL115">
        <v>0</v>
      </c>
      <c r="BO115">
        <v>0</v>
      </c>
      <c r="BP115">
        <v>0</v>
      </c>
      <c r="BW115" t="str">
        <f>"21:47:08.412"</f>
        <v>21:47:08.412</v>
      </c>
      <c r="CJ115">
        <v>0</v>
      </c>
      <c r="CK115">
        <v>1</v>
      </c>
      <c r="CL115">
        <v>0</v>
      </c>
      <c r="CM115">
        <v>2</v>
      </c>
      <c r="CN115">
        <v>0</v>
      </c>
      <c r="CO115">
        <v>1</v>
      </c>
      <c r="CP115" t="s">
        <v>119</v>
      </c>
      <c r="CQ115">
        <v>259</v>
      </c>
      <c r="CR115">
        <v>0</v>
      </c>
      <c r="CW115">
        <v>3026586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"08/10/2022 21:47:09.975"</f>
        <v>08/10/2022 21:47:09.975</v>
      </c>
      <c r="C116" t="str">
        <f t="shared" si="4"/>
        <v>FFDFD3C0</v>
      </c>
      <c r="D116" t="s">
        <v>130</v>
      </c>
      <c r="E116">
        <v>18</v>
      </c>
      <c r="F116">
        <v>1018</v>
      </c>
      <c r="G116" t="s">
        <v>114</v>
      </c>
      <c r="J116" t="s">
        <v>131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>"21:47:09.000"</f>
        <v>21:47:09.000</v>
      </c>
      <c r="T116" t="str">
        <f>"21:47:09.000"</f>
        <v>21:47:09.000</v>
      </c>
      <c r="U116" t="str">
        <f t="shared" si="3"/>
        <v>A4558D</v>
      </c>
      <c r="V116">
        <v>0</v>
      </c>
      <c r="W116">
        <v>0</v>
      </c>
      <c r="X116">
        <v>4</v>
      </c>
      <c r="Z116">
        <v>1</v>
      </c>
      <c r="AA116">
        <v>8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2</v>
      </c>
      <c r="AH116">
        <v>0</v>
      </c>
      <c r="AI116" t="s">
        <v>239</v>
      </c>
      <c r="AJ116">
        <v>48.461187000000002</v>
      </c>
      <c r="AK116" t="s">
        <v>240</v>
      </c>
      <c r="AL116">
        <v>-123.018873</v>
      </c>
      <c r="AM116">
        <v>25</v>
      </c>
      <c r="AN116">
        <v>1100</v>
      </c>
      <c r="AO116" t="s">
        <v>118</v>
      </c>
      <c r="AP116">
        <v>6</v>
      </c>
      <c r="AQ116">
        <v>-133</v>
      </c>
      <c r="AR116">
        <v>0</v>
      </c>
      <c r="AZ116">
        <v>1200</v>
      </c>
      <c r="BA116">
        <v>1</v>
      </c>
      <c r="BB116" t="str">
        <f t="shared" si="5"/>
        <v xml:space="preserve">N379DH  </v>
      </c>
      <c r="BC116">
        <v>1</v>
      </c>
      <c r="BE116">
        <v>0</v>
      </c>
      <c r="BF116">
        <v>0</v>
      </c>
      <c r="BG116">
        <v>0</v>
      </c>
      <c r="BH116">
        <v>1025</v>
      </c>
      <c r="BI116">
        <v>1</v>
      </c>
      <c r="BJ116">
        <v>0</v>
      </c>
      <c r="BK116">
        <v>0</v>
      </c>
      <c r="BL116">
        <v>0</v>
      </c>
      <c r="BO116">
        <v>0</v>
      </c>
      <c r="BP116">
        <v>0</v>
      </c>
      <c r="BW116" t="str">
        <f>"21:47:09.609"</f>
        <v>21:47:09.609</v>
      </c>
      <c r="CJ116">
        <v>0</v>
      </c>
      <c r="CK116">
        <v>1</v>
      </c>
      <c r="CL116">
        <v>0</v>
      </c>
      <c r="CM116">
        <v>2</v>
      </c>
      <c r="CN116">
        <v>0</v>
      </c>
      <c r="CO116">
        <v>1</v>
      </c>
      <c r="CP116" t="s">
        <v>119</v>
      </c>
      <c r="CQ116">
        <v>259</v>
      </c>
      <c r="CR116">
        <v>0</v>
      </c>
      <c r="CW116">
        <v>3026659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"08/10/2022 21:47:09.975"</f>
        <v>08/10/2022 21:47:09.975</v>
      </c>
      <c r="C117" t="str">
        <f t="shared" si="4"/>
        <v>FFDFD3C0</v>
      </c>
      <c r="D117" t="s">
        <v>113</v>
      </c>
      <c r="E117">
        <v>6</v>
      </c>
      <c r="H117">
        <v>174</v>
      </c>
      <c r="I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>"21:47:09.000"</f>
        <v>21:47:09.000</v>
      </c>
      <c r="T117" t="str">
        <f>"21:47:09.000"</f>
        <v>21:47:09.000</v>
      </c>
      <c r="U117" t="str">
        <f t="shared" si="3"/>
        <v>A4558D</v>
      </c>
      <c r="V117">
        <v>0</v>
      </c>
      <c r="W117">
        <v>0</v>
      </c>
      <c r="X117">
        <v>4</v>
      </c>
      <c r="Z117">
        <v>1</v>
      </c>
      <c r="AA117">
        <v>8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2</v>
      </c>
      <c r="AH117">
        <v>0</v>
      </c>
      <c r="AI117" t="s">
        <v>239</v>
      </c>
      <c r="AJ117">
        <v>48.461187000000002</v>
      </c>
      <c r="AK117" t="s">
        <v>240</v>
      </c>
      <c r="AL117">
        <v>-123.018873</v>
      </c>
      <c r="AM117">
        <v>25</v>
      </c>
      <c r="AN117">
        <v>1100</v>
      </c>
      <c r="AO117" t="s">
        <v>118</v>
      </c>
      <c r="AP117">
        <v>6</v>
      </c>
      <c r="AQ117">
        <v>-133</v>
      </c>
      <c r="AR117">
        <v>0</v>
      </c>
      <c r="AZ117">
        <v>1200</v>
      </c>
      <c r="BA117">
        <v>1</v>
      </c>
      <c r="BB117" t="str">
        <f t="shared" si="5"/>
        <v xml:space="preserve">N379DH  </v>
      </c>
      <c r="BC117">
        <v>1</v>
      </c>
      <c r="BE117">
        <v>0</v>
      </c>
      <c r="BF117">
        <v>0</v>
      </c>
      <c r="BG117">
        <v>0</v>
      </c>
      <c r="BH117">
        <v>1025</v>
      </c>
      <c r="BI117">
        <v>1</v>
      </c>
      <c r="BJ117">
        <v>0</v>
      </c>
      <c r="BK117">
        <v>0</v>
      </c>
      <c r="BL117">
        <v>0</v>
      </c>
      <c r="BO117">
        <v>0</v>
      </c>
      <c r="BP117">
        <v>0</v>
      </c>
      <c r="BW117" t="str">
        <f>"21:47:09.609"</f>
        <v>21:47:09.609</v>
      </c>
      <c r="CJ117">
        <v>0</v>
      </c>
      <c r="CK117">
        <v>1</v>
      </c>
      <c r="CL117">
        <v>0</v>
      </c>
      <c r="CM117">
        <v>2</v>
      </c>
      <c r="CN117">
        <v>0</v>
      </c>
      <c r="CO117">
        <v>1</v>
      </c>
      <c r="CP117" t="s">
        <v>119</v>
      </c>
      <c r="CQ117">
        <v>259</v>
      </c>
      <c r="CR117">
        <v>0</v>
      </c>
      <c r="CW117">
        <v>3026659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"08/10/2022 21:47:10.818"</f>
        <v>08/10/2022 21:47:10.818</v>
      </c>
      <c r="C118" t="str">
        <f t="shared" si="4"/>
        <v>FFDFD3C0</v>
      </c>
      <c r="D118" t="s">
        <v>130</v>
      </c>
      <c r="E118">
        <v>18</v>
      </c>
      <c r="F118">
        <v>1018</v>
      </c>
      <c r="G118" t="s">
        <v>114</v>
      </c>
      <c r="J118" t="s">
        <v>131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>"21:47:10.000"</f>
        <v>21:47:10.000</v>
      </c>
      <c r="T118" t="str">
        <f>"21:47:10.000"</f>
        <v>21:47:10.000</v>
      </c>
      <c r="U118" t="str">
        <f t="shared" si="3"/>
        <v>A4558D</v>
      </c>
      <c r="V118">
        <v>0</v>
      </c>
      <c r="W118">
        <v>0</v>
      </c>
      <c r="X118">
        <v>4</v>
      </c>
      <c r="Z118">
        <v>1</v>
      </c>
      <c r="AA118">
        <v>8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2</v>
      </c>
      <c r="AH118">
        <v>0</v>
      </c>
      <c r="AI118" t="s">
        <v>241</v>
      </c>
      <c r="AJ118">
        <v>48.460565000000003</v>
      </c>
      <c r="AK118" t="s">
        <v>242</v>
      </c>
      <c r="AL118">
        <v>-123.01882999999999</v>
      </c>
      <c r="AM118">
        <v>25</v>
      </c>
      <c r="AN118">
        <v>1100</v>
      </c>
      <c r="AO118" t="s">
        <v>118</v>
      </c>
      <c r="AP118">
        <v>6</v>
      </c>
      <c r="AQ118">
        <v>-133</v>
      </c>
      <c r="AR118">
        <v>0</v>
      </c>
      <c r="AZ118">
        <v>1200</v>
      </c>
      <c r="BA118">
        <v>1</v>
      </c>
      <c r="BB118" t="str">
        <f t="shared" si="5"/>
        <v xml:space="preserve">N379DH  </v>
      </c>
      <c r="BC118">
        <v>1</v>
      </c>
      <c r="BE118">
        <v>0</v>
      </c>
      <c r="BF118">
        <v>0</v>
      </c>
      <c r="BG118">
        <v>0</v>
      </c>
      <c r="BH118">
        <v>1050</v>
      </c>
      <c r="BI118">
        <v>1</v>
      </c>
      <c r="BJ118">
        <v>0</v>
      </c>
      <c r="BK118">
        <v>0</v>
      </c>
      <c r="BL118">
        <v>0</v>
      </c>
      <c r="BO118">
        <v>0</v>
      </c>
      <c r="BP118">
        <v>0</v>
      </c>
      <c r="BW118" t="str">
        <f>"21:47:10.535"</f>
        <v>21:47:10.535</v>
      </c>
      <c r="CJ118">
        <v>0</v>
      </c>
      <c r="CK118">
        <v>1</v>
      </c>
      <c r="CL118">
        <v>0</v>
      </c>
      <c r="CM118">
        <v>2</v>
      </c>
      <c r="CN118">
        <v>0</v>
      </c>
      <c r="CO118">
        <v>1</v>
      </c>
      <c r="CP118" t="s">
        <v>119</v>
      </c>
      <c r="CQ118">
        <v>259</v>
      </c>
      <c r="CR118">
        <v>0</v>
      </c>
      <c r="CW118">
        <v>3026730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"08/10/2022 21:47:10.818"</f>
        <v>08/10/2022 21:47:10.818</v>
      </c>
      <c r="C119" t="str">
        <f t="shared" si="4"/>
        <v>FFDFD3C0</v>
      </c>
      <c r="D119" t="s">
        <v>113</v>
      </c>
      <c r="E119">
        <v>6</v>
      </c>
      <c r="H119">
        <v>174</v>
      </c>
      <c r="I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>"21:47:10.000"</f>
        <v>21:47:10.000</v>
      </c>
      <c r="T119" t="str">
        <f>"21:47:10.000"</f>
        <v>21:47:10.000</v>
      </c>
      <c r="U119" t="str">
        <f t="shared" si="3"/>
        <v>A4558D</v>
      </c>
      <c r="V119">
        <v>0</v>
      </c>
      <c r="W119">
        <v>0</v>
      </c>
      <c r="X119">
        <v>4</v>
      </c>
      <c r="Z119">
        <v>1</v>
      </c>
      <c r="AA119">
        <v>8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2</v>
      </c>
      <c r="AH119">
        <v>0</v>
      </c>
      <c r="AI119" t="s">
        <v>241</v>
      </c>
      <c r="AJ119">
        <v>48.460565000000003</v>
      </c>
      <c r="AK119" t="s">
        <v>242</v>
      </c>
      <c r="AL119">
        <v>-123.01882999999999</v>
      </c>
      <c r="AM119">
        <v>25</v>
      </c>
      <c r="AN119">
        <v>1100</v>
      </c>
      <c r="AO119" t="s">
        <v>118</v>
      </c>
      <c r="AP119">
        <v>6</v>
      </c>
      <c r="AQ119">
        <v>-133</v>
      </c>
      <c r="AR119">
        <v>0</v>
      </c>
      <c r="AZ119">
        <v>1200</v>
      </c>
      <c r="BA119">
        <v>1</v>
      </c>
      <c r="BB119" t="str">
        <f t="shared" si="5"/>
        <v xml:space="preserve">N379DH  </v>
      </c>
      <c r="BC119">
        <v>1</v>
      </c>
      <c r="BE119">
        <v>0</v>
      </c>
      <c r="BF119">
        <v>0</v>
      </c>
      <c r="BG119">
        <v>0</v>
      </c>
      <c r="BH119">
        <v>1050</v>
      </c>
      <c r="BI119">
        <v>1</v>
      </c>
      <c r="BJ119">
        <v>0</v>
      </c>
      <c r="BK119">
        <v>0</v>
      </c>
      <c r="BL119">
        <v>0</v>
      </c>
      <c r="BO119">
        <v>0</v>
      </c>
      <c r="BP119">
        <v>0</v>
      </c>
      <c r="BW119" t="str">
        <f>"21:47:10.535"</f>
        <v>21:47:10.535</v>
      </c>
      <c r="CJ119">
        <v>0</v>
      </c>
      <c r="CK119">
        <v>1</v>
      </c>
      <c r="CL119">
        <v>0</v>
      </c>
      <c r="CM119">
        <v>2</v>
      </c>
      <c r="CN119">
        <v>0</v>
      </c>
      <c r="CO119">
        <v>1</v>
      </c>
      <c r="CP119" t="s">
        <v>119</v>
      </c>
      <c r="CQ119">
        <v>259</v>
      </c>
      <c r="CR119">
        <v>0</v>
      </c>
      <c r="CW119">
        <v>3026730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"08/10/2022 21:47:11.913"</f>
        <v>08/10/2022 21:47:11.913</v>
      </c>
      <c r="C120" t="str">
        <f t="shared" si="4"/>
        <v>FFDFD3C0</v>
      </c>
      <c r="D120" t="s">
        <v>113</v>
      </c>
      <c r="E120">
        <v>6</v>
      </c>
      <c r="H120">
        <v>174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>"21:47:11.000"</f>
        <v>21:47:11.000</v>
      </c>
      <c r="T120" t="str">
        <f>"21:47:11.000"</f>
        <v>21:47:11.000</v>
      </c>
      <c r="U120" t="str">
        <f t="shared" si="3"/>
        <v>A4558D</v>
      </c>
      <c r="V120">
        <v>0</v>
      </c>
      <c r="W120">
        <v>0</v>
      </c>
      <c r="X120">
        <v>4</v>
      </c>
      <c r="Z120">
        <v>1</v>
      </c>
      <c r="AA120">
        <v>8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2</v>
      </c>
      <c r="AH120">
        <v>0</v>
      </c>
      <c r="AI120" t="s">
        <v>243</v>
      </c>
      <c r="AJ120">
        <v>48.459941999999998</v>
      </c>
      <c r="AK120" t="s">
        <v>244</v>
      </c>
      <c r="AL120">
        <v>-123.018787</v>
      </c>
      <c r="AM120">
        <v>25</v>
      </c>
      <c r="AN120">
        <v>1100</v>
      </c>
      <c r="AO120" t="s">
        <v>118</v>
      </c>
      <c r="AP120">
        <v>5</v>
      </c>
      <c r="AQ120">
        <v>-133</v>
      </c>
      <c r="AR120">
        <v>0</v>
      </c>
      <c r="AZ120">
        <v>1200</v>
      </c>
      <c r="BA120">
        <v>1</v>
      </c>
      <c r="BB120" t="str">
        <f t="shared" si="5"/>
        <v xml:space="preserve">N379DH  </v>
      </c>
      <c r="BC120">
        <v>1</v>
      </c>
      <c r="BE120">
        <v>0</v>
      </c>
      <c r="BF120">
        <v>0</v>
      </c>
      <c r="BG120">
        <v>0</v>
      </c>
      <c r="BH120">
        <v>1050</v>
      </c>
      <c r="BI120">
        <v>1</v>
      </c>
      <c r="BJ120">
        <v>0</v>
      </c>
      <c r="BK120">
        <v>0</v>
      </c>
      <c r="BL120">
        <v>0</v>
      </c>
      <c r="BO120">
        <v>0</v>
      </c>
      <c r="BP120">
        <v>0</v>
      </c>
      <c r="BW120" t="str">
        <f>"21:47:11.718"</f>
        <v>21:47:11.718</v>
      </c>
      <c r="CJ120">
        <v>0</v>
      </c>
      <c r="CK120">
        <v>1</v>
      </c>
      <c r="CL120">
        <v>0</v>
      </c>
      <c r="CM120">
        <v>2</v>
      </c>
      <c r="CN120">
        <v>0</v>
      </c>
      <c r="CO120">
        <v>1</v>
      </c>
      <c r="CP120" t="s">
        <v>119</v>
      </c>
      <c r="CQ120">
        <v>259</v>
      </c>
      <c r="CR120">
        <v>0</v>
      </c>
      <c r="CW120">
        <v>3026810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"08/10/2022 21:47:11.976"</f>
        <v>08/10/2022 21:47:11.976</v>
      </c>
      <c r="C121" t="str">
        <f t="shared" si="4"/>
        <v>FFDFD3C0</v>
      </c>
      <c r="D121" t="s">
        <v>130</v>
      </c>
      <c r="E121">
        <v>18</v>
      </c>
      <c r="F121">
        <v>1018</v>
      </c>
      <c r="G121" t="s">
        <v>114</v>
      </c>
      <c r="J121" t="s">
        <v>131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>"21:47:11.000"</f>
        <v>21:47:11.000</v>
      </c>
      <c r="T121" t="str">
        <f>"21:47:11.000"</f>
        <v>21:47:11.000</v>
      </c>
      <c r="U121" t="str">
        <f t="shared" si="3"/>
        <v>A4558D</v>
      </c>
      <c r="V121">
        <v>0</v>
      </c>
      <c r="W121">
        <v>0</v>
      </c>
      <c r="X121">
        <v>4</v>
      </c>
      <c r="Z121">
        <v>1</v>
      </c>
      <c r="AA121">
        <v>8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2</v>
      </c>
      <c r="AH121">
        <v>0</v>
      </c>
      <c r="AI121" t="s">
        <v>243</v>
      </c>
      <c r="AJ121">
        <v>48.459941999999998</v>
      </c>
      <c r="AK121" t="s">
        <v>244</v>
      </c>
      <c r="AL121">
        <v>-123.018787</v>
      </c>
      <c r="AM121">
        <v>25</v>
      </c>
      <c r="AN121">
        <v>1100</v>
      </c>
      <c r="AO121" t="s">
        <v>118</v>
      </c>
      <c r="AP121">
        <v>5</v>
      </c>
      <c r="AQ121">
        <v>-133</v>
      </c>
      <c r="AR121">
        <v>0</v>
      </c>
      <c r="AZ121">
        <v>1200</v>
      </c>
      <c r="BA121">
        <v>1</v>
      </c>
      <c r="BB121" t="str">
        <f t="shared" si="5"/>
        <v xml:space="preserve">N379DH  </v>
      </c>
      <c r="BC121">
        <v>1</v>
      </c>
      <c r="BE121">
        <v>0</v>
      </c>
      <c r="BF121">
        <v>0</v>
      </c>
      <c r="BG121">
        <v>0</v>
      </c>
      <c r="BH121">
        <v>1050</v>
      </c>
      <c r="BI121">
        <v>1</v>
      </c>
      <c r="BJ121">
        <v>0</v>
      </c>
      <c r="BK121">
        <v>0</v>
      </c>
      <c r="BL121">
        <v>0</v>
      </c>
      <c r="BO121">
        <v>0</v>
      </c>
      <c r="BP121">
        <v>0</v>
      </c>
      <c r="BW121" t="str">
        <f>"21:47:11.718"</f>
        <v>21:47:11.718</v>
      </c>
      <c r="CJ121">
        <v>0</v>
      </c>
      <c r="CK121">
        <v>1</v>
      </c>
      <c r="CL121">
        <v>0</v>
      </c>
      <c r="CM121">
        <v>2</v>
      </c>
      <c r="CN121">
        <v>0</v>
      </c>
      <c r="CO121">
        <v>1</v>
      </c>
      <c r="CP121" t="s">
        <v>119</v>
      </c>
      <c r="CQ121">
        <v>259</v>
      </c>
      <c r="CR121">
        <v>0</v>
      </c>
      <c r="CW121">
        <v>3026810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"08/10/2022 21:47:12.726"</f>
        <v>08/10/2022 21:47:12.726</v>
      </c>
      <c r="C122" t="str">
        <f t="shared" si="4"/>
        <v>FFDFD3C0</v>
      </c>
      <c r="D122" t="s">
        <v>130</v>
      </c>
      <c r="E122">
        <v>18</v>
      </c>
      <c r="F122">
        <v>1018</v>
      </c>
      <c r="G122" t="s">
        <v>114</v>
      </c>
      <c r="J122" t="s">
        <v>131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>"21:47:12.000"</f>
        <v>21:47:12.000</v>
      </c>
      <c r="T122" t="str">
        <f>"21:47:12.000"</f>
        <v>21:47:12.000</v>
      </c>
      <c r="U122" t="str">
        <f t="shared" si="3"/>
        <v>A4558D</v>
      </c>
      <c r="V122">
        <v>0</v>
      </c>
      <c r="W122">
        <v>0</v>
      </c>
      <c r="X122">
        <v>4</v>
      </c>
      <c r="Z122">
        <v>1</v>
      </c>
      <c r="AA122">
        <v>8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2</v>
      </c>
      <c r="AH122">
        <v>0</v>
      </c>
      <c r="AI122" t="s">
        <v>245</v>
      </c>
      <c r="AJ122">
        <v>48.459319999999998</v>
      </c>
      <c r="AK122" t="s">
        <v>246</v>
      </c>
      <c r="AL122">
        <v>-123.018744</v>
      </c>
      <c r="AM122">
        <v>25</v>
      </c>
      <c r="AN122">
        <v>1100</v>
      </c>
      <c r="AO122" t="s">
        <v>118</v>
      </c>
      <c r="AP122">
        <v>5</v>
      </c>
      <c r="AQ122">
        <v>-133</v>
      </c>
      <c r="AR122">
        <v>0</v>
      </c>
      <c r="AZ122">
        <v>1200</v>
      </c>
      <c r="BA122">
        <v>1</v>
      </c>
      <c r="BB122" t="str">
        <f t="shared" si="5"/>
        <v xml:space="preserve">N379DH  </v>
      </c>
      <c r="BC122">
        <v>1</v>
      </c>
      <c r="BE122">
        <v>0</v>
      </c>
      <c r="BF122">
        <v>0</v>
      </c>
      <c r="BG122">
        <v>0</v>
      </c>
      <c r="BH122">
        <v>1050</v>
      </c>
      <c r="BI122">
        <v>1</v>
      </c>
      <c r="BJ122">
        <v>0</v>
      </c>
      <c r="BK122">
        <v>0</v>
      </c>
      <c r="BL122">
        <v>0</v>
      </c>
      <c r="BO122">
        <v>0</v>
      </c>
      <c r="BP122">
        <v>0</v>
      </c>
      <c r="BW122" t="str">
        <f>"21:47:12.445"</f>
        <v>21:47:12.445</v>
      </c>
      <c r="CJ122">
        <v>0</v>
      </c>
      <c r="CK122">
        <v>1</v>
      </c>
      <c r="CL122">
        <v>0</v>
      </c>
      <c r="CM122">
        <v>2</v>
      </c>
      <c r="CN122">
        <v>0</v>
      </c>
      <c r="CO122">
        <v>2</v>
      </c>
      <c r="CP122" t="s">
        <v>119</v>
      </c>
      <c r="CQ122">
        <v>259</v>
      </c>
      <c r="CR122">
        <v>0</v>
      </c>
      <c r="CW122">
        <v>3026856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"08/10/2022 21:47:12.742"</f>
        <v>08/10/2022 21:47:12.742</v>
      </c>
      <c r="C123" t="str">
        <f t="shared" si="4"/>
        <v>FFDFD3C0</v>
      </c>
      <c r="D123" t="s">
        <v>113</v>
      </c>
      <c r="E123">
        <v>6</v>
      </c>
      <c r="H123">
        <v>174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>"21:47:12.000"</f>
        <v>21:47:12.000</v>
      </c>
      <c r="T123" t="str">
        <f>"21:47:12.000"</f>
        <v>21:47:12.000</v>
      </c>
      <c r="U123" t="str">
        <f t="shared" si="3"/>
        <v>A4558D</v>
      </c>
      <c r="V123">
        <v>0</v>
      </c>
      <c r="W123">
        <v>0</v>
      </c>
      <c r="X123">
        <v>4</v>
      </c>
      <c r="Z123">
        <v>1</v>
      </c>
      <c r="AA123">
        <v>8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2</v>
      </c>
      <c r="AH123">
        <v>0</v>
      </c>
      <c r="AI123" t="s">
        <v>245</v>
      </c>
      <c r="AJ123">
        <v>48.459319999999998</v>
      </c>
      <c r="AK123" t="s">
        <v>246</v>
      </c>
      <c r="AL123">
        <v>-123.018744</v>
      </c>
      <c r="AM123">
        <v>25</v>
      </c>
      <c r="AN123">
        <v>1100</v>
      </c>
      <c r="AO123" t="s">
        <v>118</v>
      </c>
      <c r="AP123">
        <v>5</v>
      </c>
      <c r="AQ123">
        <v>-133</v>
      </c>
      <c r="AR123">
        <v>0</v>
      </c>
      <c r="AZ123">
        <v>1200</v>
      </c>
      <c r="BA123">
        <v>1</v>
      </c>
      <c r="BB123" t="str">
        <f t="shared" si="5"/>
        <v xml:space="preserve">N379DH  </v>
      </c>
      <c r="BC123">
        <v>1</v>
      </c>
      <c r="BE123">
        <v>0</v>
      </c>
      <c r="BF123">
        <v>0</v>
      </c>
      <c r="BG123">
        <v>0</v>
      </c>
      <c r="BH123">
        <v>1050</v>
      </c>
      <c r="BI123">
        <v>1</v>
      </c>
      <c r="BJ123">
        <v>0</v>
      </c>
      <c r="BK123">
        <v>0</v>
      </c>
      <c r="BL123">
        <v>0</v>
      </c>
      <c r="BO123">
        <v>0</v>
      </c>
      <c r="BP123">
        <v>0</v>
      </c>
      <c r="BW123" t="str">
        <f>"21:47:12.445"</f>
        <v>21:47:12.445</v>
      </c>
      <c r="CJ123">
        <v>0</v>
      </c>
      <c r="CK123">
        <v>1</v>
      </c>
      <c r="CL123">
        <v>0</v>
      </c>
      <c r="CM123">
        <v>2</v>
      </c>
      <c r="CN123">
        <v>0</v>
      </c>
      <c r="CO123">
        <v>2</v>
      </c>
      <c r="CP123" t="s">
        <v>119</v>
      </c>
      <c r="CQ123">
        <v>259</v>
      </c>
      <c r="CR123">
        <v>0</v>
      </c>
      <c r="CW123">
        <v>3026856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"08/10/2022 21:47:13.679"</f>
        <v>08/10/2022 21:47:13.679</v>
      </c>
      <c r="C124" t="str">
        <f t="shared" si="4"/>
        <v>FFDFD3C0</v>
      </c>
      <c r="D124" t="s">
        <v>130</v>
      </c>
      <c r="E124">
        <v>18</v>
      </c>
      <c r="F124">
        <v>1018</v>
      </c>
      <c r="G124" t="s">
        <v>114</v>
      </c>
      <c r="J124" t="s">
        <v>131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>"21:47:13.000"</f>
        <v>21:47:13.000</v>
      </c>
      <c r="T124" t="str">
        <f>"21:47:13.000"</f>
        <v>21:47:13.000</v>
      </c>
      <c r="U124" t="str">
        <f t="shared" si="3"/>
        <v>A4558D</v>
      </c>
      <c r="V124">
        <v>0</v>
      </c>
      <c r="W124">
        <v>0</v>
      </c>
      <c r="X124">
        <v>4</v>
      </c>
      <c r="Z124">
        <v>1</v>
      </c>
      <c r="AA124">
        <v>8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2</v>
      </c>
      <c r="AH124">
        <v>0</v>
      </c>
      <c r="AI124" t="s">
        <v>247</v>
      </c>
      <c r="AJ124">
        <v>48.458719000000002</v>
      </c>
      <c r="AK124" t="s">
        <v>248</v>
      </c>
      <c r="AL124">
        <v>-123.01872299999999</v>
      </c>
      <c r="AM124">
        <v>25</v>
      </c>
      <c r="AN124">
        <v>1100</v>
      </c>
      <c r="AO124" t="s">
        <v>118</v>
      </c>
      <c r="AP124">
        <v>5</v>
      </c>
      <c r="AQ124">
        <v>-133</v>
      </c>
      <c r="AR124">
        <v>0</v>
      </c>
      <c r="AZ124">
        <v>1200</v>
      </c>
      <c r="BA124">
        <v>1</v>
      </c>
      <c r="BB124" t="str">
        <f t="shared" si="5"/>
        <v xml:space="preserve">N379DH  </v>
      </c>
      <c r="BC124">
        <v>1</v>
      </c>
      <c r="BE124">
        <v>0</v>
      </c>
      <c r="BF124">
        <v>0</v>
      </c>
      <c r="BG124">
        <v>0</v>
      </c>
      <c r="BH124">
        <v>1050</v>
      </c>
      <c r="BI124">
        <v>1</v>
      </c>
      <c r="BJ124">
        <v>0</v>
      </c>
      <c r="BK124">
        <v>0</v>
      </c>
      <c r="BL124">
        <v>0</v>
      </c>
      <c r="BO124">
        <v>0</v>
      </c>
      <c r="BP124">
        <v>0</v>
      </c>
      <c r="BW124" t="str">
        <f>"21:47:13.413"</f>
        <v>21:47:13.413</v>
      </c>
      <c r="CJ124">
        <v>0</v>
      </c>
      <c r="CK124">
        <v>1</v>
      </c>
      <c r="CL124">
        <v>0</v>
      </c>
      <c r="CM124">
        <v>2</v>
      </c>
      <c r="CN124">
        <v>0</v>
      </c>
      <c r="CO124">
        <v>1</v>
      </c>
      <c r="CP124" t="s">
        <v>119</v>
      </c>
      <c r="CQ124">
        <v>259</v>
      </c>
      <c r="CR124">
        <v>0</v>
      </c>
      <c r="CW124">
        <v>3026914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"08/10/2022 21:47:13.710"</f>
        <v>08/10/2022 21:47:13.710</v>
      </c>
      <c r="C125" t="str">
        <f t="shared" si="4"/>
        <v>FFDFD3C0</v>
      </c>
      <c r="D125" t="s">
        <v>113</v>
      </c>
      <c r="E125">
        <v>6</v>
      </c>
      <c r="H125">
        <v>174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>"21:47:13.000"</f>
        <v>21:47:13.000</v>
      </c>
      <c r="T125" t="str">
        <f>"21:47:13.000"</f>
        <v>21:47:13.000</v>
      </c>
      <c r="U125" t="str">
        <f t="shared" si="3"/>
        <v>A4558D</v>
      </c>
      <c r="V125">
        <v>0</v>
      </c>
      <c r="W125">
        <v>0</v>
      </c>
      <c r="X125">
        <v>4</v>
      </c>
      <c r="Z125">
        <v>1</v>
      </c>
      <c r="AA125">
        <v>8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2</v>
      </c>
      <c r="AH125">
        <v>0</v>
      </c>
      <c r="AI125" t="s">
        <v>247</v>
      </c>
      <c r="AJ125">
        <v>48.458719000000002</v>
      </c>
      <c r="AK125" t="s">
        <v>248</v>
      </c>
      <c r="AL125">
        <v>-123.01872299999999</v>
      </c>
      <c r="AM125">
        <v>25</v>
      </c>
      <c r="AN125">
        <v>1100</v>
      </c>
      <c r="AO125" t="s">
        <v>118</v>
      </c>
      <c r="AP125">
        <v>5</v>
      </c>
      <c r="AQ125">
        <v>-133</v>
      </c>
      <c r="AR125">
        <v>0</v>
      </c>
      <c r="AZ125">
        <v>1200</v>
      </c>
      <c r="BA125">
        <v>1</v>
      </c>
      <c r="BB125" t="str">
        <f t="shared" si="5"/>
        <v xml:space="preserve">N379DH  </v>
      </c>
      <c r="BC125">
        <v>1</v>
      </c>
      <c r="BE125">
        <v>0</v>
      </c>
      <c r="BF125">
        <v>0</v>
      </c>
      <c r="BG125">
        <v>0</v>
      </c>
      <c r="BH125">
        <v>1050</v>
      </c>
      <c r="BI125">
        <v>1</v>
      </c>
      <c r="BJ125">
        <v>0</v>
      </c>
      <c r="BK125">
        <v>0</v>
      </c>
      <c r="BL125">
        <v>0</v>
      </c>
      <c r="BO125">
        <v>0</v>
      </c>
      <c r="BP125">
        <v>0</v>
      </c>
      <c r="BW125" t="str">
        <f>"21:47:13.413"</f>
        <v>21:47:13.413</v>
      </c>
      <c r="CJ125">
        <v>0</v>
      </c>
      <c r="CK125">
        <v>1</v>
      </c>
      <c r="CL125">
        <v>0</v>
      </c>
      <c r="CM125">
        <v>2</v>
      </c>
      <c r="CN125">
        <v>0</v>
      </c>
      <c r="CO125">
        <v>1</v>
      </c>
      <c r="CP125" t="s">
        <v>119</v>
      </c>
      <c r="CQ125">
        <v>259</v>
      </c>
      <c r="CR125">
        <v>0</v>
      </c>
      <c r="CW125">
        <v>3026914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"08/10/2022 21:47:14.725"</f>
        <v>08/10/2022 21:47:14.725</v>
      </c>
      <c r="C126" t="str">
        <f t="shared" si="4"/>
        <v>FFDFD3C0</v>
      </c>
      <c r="D126" t="s">
        <v>130</v>
      </c>
      <c r="E126">
        <v>18</v>
      </c>
      <c r="F126">
        <v>1018</v>
      </c>
      <c r="G126" t="s">
        <v>114</v>
      </c>
      <c r="J126" t="s">
        <v>131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>"21:47:14.000"</f>
        <v>21:47:14.000</v>
      </c>
      <c r="T126" t="str">
        <f>"21:47:14.000"</f>
        <v>21:47:14.000</v>
      </c>
      <c r="U126" t="str">
        <f t="shared" si="3"/>
        <v>A4558D</v>
      </c>
      <c r="V126">
        <v>0</v>
      </c>
      <c r="W126">
        <v>0</v>
      </c>
      <c r="X126">
        <v>4</v>
      </c>
      <c r="Z126">
        <v>1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2</v>
      </c>
      <c r="AH126">
        <v>0</v>
      </c>
      <c r="AI126" t="s">
        <v>249</v>
      </c>
      <c r="AJ126">
        <v>48.458097000000002</v>
      </c>
      <c r="AK126" t="s">
        <v>250</v>
      </c>
      <c r="AL126">
        <v>-123.01868</v>
      </c>
      <c r="AM126">
        <v>25</v>
      </c>
      <c r="AN126">
        <v>1100</v>
      </c>
      <c r="AO126" t="s">
        <v>118</v>
      </c>
      <c r="AP126">
        <v>5</v>
      </c>
      <c r="AQ126">
        <v>-134</v>
      </c>
      <c r="AR126">
        <v>-64</v>
      </c>
      <c r="AZ126">
        <v>1200</v>
      </c>
      <c r="BA126">
        <v>1</v>
      </c>
      <c r="BB126" t="str">
        <f t="shared" si="5"/>
        <v xml:space="preserve">N379DH  </v>
      </c>
      <c r="BC126">
        <v>1</v>
      </c>
      <c r="BE126">
        <v>0</v>
      </c>
      <c r="BF126">
        <v>0</v>
      </c>
      <c r="BG126">
        <v>0</v>
      </c>
      <c r="BH126">
        <v>1050</v>
      </c>
      <c r="BI126">
        <v>1</v>
      </c>
      <c r="BJ126">
        <v>0</v>
      </c>
      <c r="BK126">
        <v>0</v>
      </c>
      <c r="BL126">
        <v>0</v>
      </c>
      <c r="BO126">
        <v>0</v>
      </c>
      <c r="BP126">
        <v>0</v>
      </c>
      <c r="BW126" t="str">
        <f>"21:47:14.341"</f>
        <v>21:47:14.341</v>
      </c>
      <c r="CJ126">
        <v>0</v>
      </c>
      <c r="CK126">
        <v>1</v>
      </c>
      <c r="CL126">
        <v>0</v>
      </c>
      <c r="CM126">
        <v>2</v>
      </c>
      <c r="CN126">
        <v>0</v>
      </c>
      <c r="CO126">
        <v>1</v>
      </c>
      <c r="CP126" t="s">
        <v>119</v>
      </c>
      <c r="CQ126">
        <v>259</v>
      </c>
      <c r="CR126">
        <v>0</v>
      </c>
      <c r="CW126">
        <v>3026976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"08/10/2022 21:47:14.756"</f>
        <v>08/10/2022 21:47:14.756</v>
      </c>
      <c r="C127" t="str">
        <f t="shared" si="4"/>
        <v>FFDFD3C0</v>
      </c>
      <c r="D127" t="s">
        <v>113</v>
      </c>
      <c r="E127">
        <v>6</v>
      </c>
      <c r="H127">
        <v>174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>"21:47:14.000"</f>
        <v>21:47:14.000</v>
      </c>
      <c r="T127" t="str">
        <f>"21:47:14.000"</f>
        <v>21:47:14.000</v>
      </c>
      <c r="U127" t="str">
        <f t="shared" si="3"/>
        <v>A4558D</v>
      </c>
      <c r="V127">
        <v>0</v>
      </c>
      <c r="W127">
        <v>0</v>
      </c>
      <c r="X127">
        <v>4</v>
      </c>
      <c r="Z127">
        <v>1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2</v>
      </c>
      <c r="AH127">
        <v>0</v>
      </c>
      <c r="AI127" t="s">
        <v>249</v>
      </c>
      <c r="AJ127">
        <v>48.458097000000002</v>
      </c>
      <c r="AK127" t="s">
        <v>250</v>
      </c>
      <c r="AL127">
        <v>-123.01868</v>
      </c>
      <c r="AM127">
        <v>25</v>
      </c>
      <c r="AN127">
        <v>1100</v>
      </c>
      <c r="AO127" t="s">
        <v>118</v>
      </c>
      <c r="AP127">
        <v>5</v>
      </c>
      <c r="AQ127">
        <v>-134</v>
      </c>
      <c r="AR127">
        <v>-64</v>
      </c>
      <c r="AZ127">
        <v>1200</v>
      </c>
      <c r="BA127">
        <v>1</v>
      </c>
      <c r="BB127" t="str">
        <f t="shared" si="5"/>
        <v xml:space="preserve">N379DH  </v>
      </c>
      <c r="BC127">
        <v>1</v>
      </c>
      <c r="BE127">
        <v>0</v>
      </c>
      <c r="BF127">
        <v>0</v>
      </c>
      <c r="BG127">
        <v>0</v>
      </c>
      <c r="BH127">
        <v>1050</v>
      </c>
      <c r="BI127">
        <v>1</v>
      </c>
      <c r="BJ127">
        <v>0</v>
      </c>
      <c r="BK127">
        <v>0</v>
      </c>
      <c r="BL127">
        <v>0</v>
      </c>
      <c r="BO127">
        <v>0</v>
      </c>
      <c r="BP127">
        <v>0</v>
      </c>
      <c r="BW127" t="str">
        <f>"21:47:14.341"</f>
        <v>21:47:14.341</v>
      </c>
      <c r="CJ127">
        <v>0</v>
      </c>
      <c r="CK127">
        <v>1</v>
      </c>
      <c r="CL127">
        <v>0</v>
      </c>
      <c r="CM127">
        <v>2</v>
      </c>
      <c r="CN127">
        <v>0</v>
      </c>
      <c r="CO127">
        <v>1</v>
      </c>
      <c r="CP127" t="s">
        <v>119</v>
      </c>
      <c r="CQ127">
        <v>259</v>
      </c>
      <c r="CR127">
        <v>0</v>
      </c>
      <c r="CW127">
        <v>3026976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"08/10/2022 21:47:15.553"</f>
        <v>08/10/2022 21:47:15.553</v>
      </c>
      <c r="C128" t="str">
        <f t="shared" si="4"/>
        <v>FFDFD3C0</v>
      </c>
      <c r="D128" t="s">
        <v>130</v>
      </c>
      <c r="E128">
        <v>18</v>
      </c>
      <c r="F128">
        <v>1018</v>
      </c>
      <c r="G128" t="s">
        <v>114</v>
      </c>
      <c r="J128" t="s">
        <v>131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>"21:47:15.000"</f>
        <v>21:47:15.000</v>
      </c>
      <c r="T128" t="str">
        <f>"21:47:15.000"</f>
        <v>21:47:15.000</v>
      </c>
      <c r="U128" t="str">
        <f t="shared" si="3"/>
        <v>A4558D</v>
      </c>
      <c r="V128">
        <v>0</v>
      </c>
      <c r="W128">
        <v>0</v>
      </c>
      <c r="X128">
        <v>4</v>
      </c>
      <c r="Z128">
        <v>1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2</v>
      </c>
      <c r="AH128">
        <v>0</v>
      </c>
      <c r="AI128" t="s">
        <v>251</v>
      </c>
      <c r="AJ128">
        <v>48.457475000000002</v>
      </c>
      <c r="AK128" t="s">
        <v>252</v>
      </c>
      <c r="AL128">
        <v>-123.018637</v>
      </c>
      <c r="AM128">
        <v>25</v>
      </c>
      <c r="AN128">
        <v>1100</v>
      </c>
      <c r="AO128" t="s">
        <v>118</v>
      </c>
      <c r="AP128">
        <v>5</v>
      </c>
      <c r="AQ128">
        <v>-134</v>
      </c>
      <c r="AR128">
        <v>0</v>
      </c>
      <c r="AZ128">
        <v>1200</v>
      </c>
      <c r="BA128">
        <v>1</v>
      </c>
      <c r="BB128" t="str">
        <f t="shared" si="5"/>
        <v xml:space="preserve">N379DH  </v>
      </c>
      <c r="BC128">
        <v>1</v>
      </c>
      <c r="BE128">
        <v>0</v>
      </c>
      <c r="BF128">
        <v>0</v>
      </c>
      <c r="BG128">
        <v>0</v>
      </c>
      <c r="BH128">
        <v>1025</v>
      </c>
      <c r="BI128">
        <v>1</v>
      </c>
      <c r="BJ128">
        <v>0</v>
      </c>
      <c r="BK128">
        <v>0</v>
      </c>
      <c r="BL128">
        <v>0</v>
      </c>
      <c r="BO128">
        <v>0</v>
      </c>
      <c r="BP128">
        <v>0</v>
      </c>
      <c r="BW128" t="str">
        <f>"21:47:15.295"</f>
        <v>21:47:15.295</v>
      </c>
      <c r="CJ128">
        <v>0</v>
      </c>
      <c r="CK128">
        <v>1</v>
      </c>
      <c r="CL128">
        <v>0</v>
      </c>
      <c r="CM128">
        <v>2</v>
      </c>
      <c r="CN128">
        <v>0</v>
      </c>
      <c r="CO128">
        <v>1</v>
      </c>
      <c r="CP128" t="s">
        <v>119</v>
      </c>
      <c r="CQ128">
        <v>259</v>
      </c>
      <c r="CR128">
        <v>0</v>
      </c>
      <c r="CW128">
        <v>3027044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"08/10/2022 21:47:15.553"</f>
        <v>08/10/2022 21:47:15.553</v>
      </c>
      <c r="C129" t="str">
        <f t="shared" si="4"/>
        <v>FFDFD3C0</v>
      </c>
      <c r="D129" t="s">
        <v>113</v>
      </c>
      <c r="E129">
        <v>6</v>
      </c>
      <c r="H129">
        <v>174</v>
      </c>
      <c r="I129" t="s">
        <v>114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>"21:47:15.000"</f>
        <v>21:47:15.000</v>
      </c>
      <c r="T129" t="str">
        <f>"21:47:15.000"</f>
        <v>21:47:15.000</v>
      </c>
      <c r="U129" t="str">
        <f t="shared" si="3"/>
        <v>A4558D</v>
      </c>
      <c r="V129">
        <v>0</v>
      </c>
      <c r="W129">
        <v>0</v>
      </c>
      <c r="X129">
        <v>4</v>
      </c>
      <c r="Z129">
        <v>1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2</v>
      </c>
      <c r="AH129">
        <v>0</v>
      </c>
      <c r="AI129" t="s">
        <v>251</v>
      </c>
      <c r="AJ129">
        <v>48.457475000000002</v>
      </c>
      <c r="AK129" t="s">
        <v>252</v>
      </c>
      <c r="AL129">
        <v>-123.018637</v>
      </c>
      <c r="AM129">
        <v>25</v>
      </c>
      <c r="AN129">
        <v>1100</v>
      </c>
      <c r="AO129" t="s">
        <v>118</v>
      </c>
      <c r="AP129">
        <v>5</v>
      </c>
      <c r="AQ129">
        <v>-134</v>
      </c>
      <c r="AR129">
        <v>0</v>
      </c>
      <c r="AZ129">
        <v>1200</v>
      </c>
      <c r="BA129">
        <v>1</v>
      </c>
      <c r="BB129" t="str">
        <f t="shared" si="5"/>
        <v xml:space="preserve">N379DH  </v>
      </c>
      <c r="BC129">
        <v>1</v>
      </c>
      <c r="BE129">
        <v>0</v>
      </c>
      <c r="BF129">
        <v>0</v>
      </c>
      <c r="BG129">
        <v>0</v>
      </c>
      <c r="BH129">
        <v>1025</v>
      </c>
      <c r="BI129">
        <v>1</v>
      </c>
      <c r="BJ129">
        <v>0</v>
      </c>
      <c r="BK129">
        <v>0</v>
      </c>
      <c r="BL129">
        <v>0</v>
      </c>
      <c r="BO129">
        <v>0</v>
      </c>
      <c r="BP129">
        <v>0</v>
      </c>
      <c r="BW129" t="str">
        <f>"21:47:15.295"</f>
        <v>21:47:15.295</v>
      </c>
      <c r="CJ129">
        <v>0</v>
      </c>
      <c r="CK129">
        <v>1</v>
      </c>
      <c r="CL129">
        <v>0</v>
      </c>
      <c r="CM129">
        <v>2</v>
      </c>
      <c r="CN129">
        <v>0</v>
      </c>
      <c r="CO129">
        <v>1</v>
      </c>
      <c r="CP129" t="s">
        <v>119</v>
      </c>
      <c r="CQ129">
        <v>259</v>
      </c>
      <c r="CR129">
        <v>0</v>
      </c>
      <c r="CW129">
        <v>3027044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"08/10/2022 21:47:17.038"</f>
        <v>08/10/2022 21:47:17.038</v>
      </c>
      <c r="C130" t="str">
        <f t="shared" si="4"/>
        <v>FFDFD3C0</v>
      </c>
      <c r="D130" t="s">
        <v>113</v>
      </c>
      <c r="E130">
        <v>6</v>
      </c>
      <c r="H130">
        <v>174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>"21:47:16.000"</f>
        <v>21:47:16.000</v>
      </c>
      <c r="T130" t="str">
        <f>"21:47:16.000"</f>
        <v>21:47:16.000</v>
      </c>
      <c r="U130" t="str">
        <f t="shared" ref="U130:U193" si="6">"A4558D"</f>
        <v>A4558D</v>
      </c>
      <c r="V130">
        <v>0</v>
      </c>
      <c r="W130">
        <v>0</v>
      </c>
      <c r="X130">
        <v>4</v>
      </c>
      <c r="Z130">
        <v>1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2</v>
      </c>
      <c r="AH130">
        <v>0</v>
      </c>
      <c r="AI130" t="s">
        <v>253</v>
      </c>
      <c r="AJ130">
        <v>48.456851999999998</v>
      </c>
      <c r="AK130" t="s">
        <v>254</v>
      </c>
      <c r="AL130">
        <v>-123.01859399999999</v>
      </c>
      <c r="AM130">
        <v>25</v>
      </c>
      <c r="AN130">
        <v>1100</v>
      </c>
      <c r="AO130" t="s">
        <v>118</v>
      </c>
      <c r="AP130">
        <v>6</v>
      </c>
      <c r="AQ130">
        <v>-134</v>
      </c>
      <c r="AR130">
        <v>0</v>
      </c>
      <c r="AZ130">
        <v>1200</v>
      </c>
      <c r="BA130">
        <v>1</v>
      </c>
      <c r="BB130" t="str">
        <f t="shared" si="5"/>
        <v xml:space="preserve">N379DH  </v>
      </c>
      <c r="BC130">
        <v>1</v>
      </c>
      <c r="BE130">
        <v>0</v>
      </c>
      <c r="BF130">
        <v>0</v>
      </c>
      <c r="BG130">
        <v>0</v>
      </c>
      <c r="BH130">
        <v>1025</v>
      </c>
      <c r="BI130">
        <v>1</v>
      </c>
      <c r="BJ130">
        <v>0</v>
      </c>
      <c r="BK130">
        <v>0</v>
      </c>
      <c r="BL130">
        <v>0</v>
      </c>
      <c r="BO130">
        <v>0</v>
      </c>
      <c r="BP130">
        <v>0</v>
      </c>
      <c r="BW130" t="str">
        <f>"21:47:16.824"</f>
        <v>21:47:16.824</v>
      </c>
      <c r="CJ130">
        <v>0</v>
      </c>
      <c r="CK130">
        <v>1</v>
      </c>
      <c r="CL130">
        <v>0</v>
      </c>
      <c r="CM130">
        <v>2</v>
      </c>
      <c r="CN130">
        <v>0</v>
      </c>
      <c r="CO130">
        <v>1</v>
      </c>
      <c r="CP130" t="s">
        <v>119</v>
      </c>
      <c r="CQ130">
        <v>259</v>
      </c>
      <c r="CR130">
        <v>0</v>
      </c>
      <c r="CW130">
        <v>3027143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"08/10/2022 21:47:17.038"</f>
        <v>08/10/2022 21:47:17.038</v>
      </c>
      <c r="C131" t="str">
        <f t="shared" ref="C131:C194" si="7">"FFDFD3C0"</f>
        <v>FFDFD3C0</v>
      </c>
      <c r="D131" t="s">
        <v>130</v>
      </c>
      <c r="E131">
        <v>18</v>
      </c>
      <c r="F131">
        <v>1018</v>
      </c>
      <c r="G131" t="s">
        <v>114</v>
      </c>
      <c r="J131" t="s">
        <v>131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>"21:47:16.000"</f>
        <v>21:47:16.000</v>
      </c>
      <c r="T131" t="str">
        <f>"21:47:16.000"</f>
        <v>21:47:16.000</v>
      </c>
      <c r="U131" t="str">
        <f t="shared" si="6"/>
        <v>A4558D</v>
      </c>
      <c r="V131">
        <v>0</v>
      </c>
      <c r="W131">
        <v>0</v>
      </c>
      <c r="X131">
        <v>4</v>
      </c>
      <c r="Z131">
        <v>1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2</v>
      </c>
      <c r="AH131">
        <v>0</v>
      </c>
      <c r="AI131" t="s">
        <v>253</v>
      </c>
      <c r="AJ131">
        <v>48.456851999999998</v>
      </c>
      <c r="AK131" t="s">
        <v>254</v>
      </c>
      <c r="AL131">
        <v>-123.01859399999999</v>
      </c>
      <c r="AM131">
        <v>25</v>
      </c>
      <c r="AN131">
        <v>1100</v>
      </c>
      <c r="AO131" t="s">
        <v>118</v>
      </c>
      <c r="AP131">
        <v>6</v>
      </c>
      <c r="AQ131">
        <v>-134</v>
      </c>
      <c r="AR131">
        <v>0</v>
      </c>
      <c r="AZ131">
        <v>1200</v>
      </c>
      <c r="BA131">
        <v>1</v>
      </c>
      <c r="BB131" t="str">
        <f t="shared" ref="BB131:BB194" si="8">"N379DH  "</f>
        <v xml:space="preserve">N379DH  </v>
      </c>
      <c r="BC131">
        <v>1</v>
      </c>
      <c r="BE131">
        <v>0</v>
      </c>
      <c r="BF131">
        <v>0</v>
      </c>
      <c r="BG131">
        <v>0</v>
      </c>
      <c r="BH131">
        <v>1025</v>
      </c>
      <c r="BI131">
        <v>1</v>
      </c>
      <c r="BJ131">
        <v>0</v>
      </c>
      <c r="BK131">
        <v>0</v>
      </c>
      <c r="BL131">
        <v>0</v>
      </c>
      <c r="BO131">
        <v>0</v>
      </c>
      <c r="BP131">
        <v>0</v>
      </c>
      <c r="BW131" t="str">
        <f>"21:47:16.824"</f>
        <v>21:47:16.824</v>
      </c>
      <c r="CJ131">
        <v>0</v>
      </c>
      <c r="CK131">
        <v>1</v>
      </c>
      <c r="CL131">
        <v>0</v>
      </c>
      <c r="CM131">
        <v>2</v>
      </c>
      <c r="CN131">
        <v>0</v>
      </c>
      <c r="CO131">
        <v>1</v>
      </c>
      <c r="CP131" t="s">
        <v>119</v>
      </c>
      <c r="CQ131">
        <v>259</v>
      </c>
      <c r="CR131">
        <v>0</v>
      </c>
      <c r="CW131">
        <v>3027143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"08/10/2022 21:47:17.803"</f>
        <v>08/10/2022 21:47:17.803</v>
      </c>
      <c r="C132" t="str">
        <f t="shared" si="7"/>
        <v>FFDFD3C0</v>
      </c>
      <c r="D132" t="s">
        <v>113</v>
      </c>
      <c r="E132">
        <v>6</v>
      </c>
      <c r="H132">
        <v>174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>"21:47:17.000"</f>
        <v>21:47:17.000</v>
      </c>
      <c r="T132" t="str">
        <f>"21:47:17.000"</f>
        <v>21:47:17.000</v>
      </c>
      <c r="U132" t="str">
        <f t="shared" si="6"/>
        <v>A4558D</v>
      </c>
      <c r="V132">
        <v>0</v>
      </c>
      <c r="W132">
        <v>0</v>
      </c>
      <c r="X132">
        <v>4</v>
      </c>
      <c r="Z132">
        <v>1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2</v>
      </c>
      <c r="AH132">
        <v>0</v>
      </c>
      <c r="AI132" t="s">
        <v>255</v>
      </c>
      <c r="AJ132">
        <v>48.456251999999999</v>
      </c>
      <c r="AK132" t="s">
        <v>256</v>
      </c>
      <c r="AL132">
        <v>-123.01857200000001</v>
      </c>
      <c r="AM132">
        <v>25</v>
      </c>
      <c r="AN132">
        <v>1100</v>
      </c>
      <c r="AO132" t="s">
        <v>118</v>
      </c>
      <c r="AP132">
        <v>6</v>
      </c>
      <c r="AQ132">
        <v>-134</v>
      </c>
      <c r="AR132">
        <v>64</v>
      </c>
      <c r="AZ132">
        <v>1200</v>
      </c>
      <c r="BA132">
        <v>1</v>
      </c>
      <c r="BB132" t="str">
        <f t="shared" si="8"/>
        <v xml:space="preserve">N379DH  </v>
      </c>
      <c r="BC132">
        <v>1</v>
      </c>
      <c r="BE132">
        <v>0</v>
      </c>
      <c r="BF132">
        <v>0</v>
      </c>
      <c r="BG132">
        <v>0</v>
      </c>
      <c r="BH132">
        <v>1025</v>
      </c>
      <c r="BI132">
        <v>1</v>
      </c>
      <c r="BJ132">
        <v>0</v>
      </c>
      <c r="BK132">
        <v>0</v>
      </c>
      <c r="BL132">
        <v>0</v>
      </c>
      <c r="BO132">
        <v>0</v>
      </c>
      <c r="BP132">
        <v>0</v>
      </c>
      <c r="BW132" t="str">
        <f>"21:47:17.563"</f>
        <v>21:47:17.563</v>
      </c>
      <c r="CJ132">
        <v>0</v>
      </c>
      <c r="CK132">
        <v>1</v>
      </c>
      <c r="CL132">
        <v>0</v>
      </c>
      <c r="CM132">
        <v>2</v>
      </c>
      <c r="CN132">
        <v>0</v>
      </c>
      <c r="CO132">
        <v>2</v>
      </c>
      <c r="CP132" t="s">
        <v>119</v>
      </c>
      <c r="CQ132">
        <v>259</v>
      </c>
      <c r="CR132">
        <v>0</v>
      </c>
      <c r="CW132">
        <v>3027199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"08/10/2022 21:47:17.897"</f>
        <v>08/10/2022 21:47:17.897</v>
      </c>
      <c r="C133" t="str">
        <f t="shared" si="7"/>
        <v>FFDFD3C0</v>
      </c>
      <c r="D133" t="s">
        <v>130</v>
      </c>
      <c r="E133">
        <v>18</v>
      </c>
      <c r="F133">
        <v>1018</v>
      </c>
      <c r="G133" t="s">
        <v>114</v>
      </c>
      <c r="J133" t="s">
        <v>131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>"21:47:17.000"</f>
        <v>21:47:17.000</v>
      </c>
      <c r="T133" t="str">
        <f>"21:47:17.000"</f>
        <v>21:47:17.000</v>
      </c>
      <c r="U133" t="str">
        <f t="shared" si="6"/>
        <v>A4558D</v>
      </c>
      <c r="V133">
        <v>0</v>
      </c>
      <c r="W133">
        <v>0</v>
      </c>
      <c r="X133">
        <v>4</v>
      </c>
      <c r="Z133">
        <v>1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2</v>
      </c>
      <c r="AH133">
        <v>0</v>
      </c>
      <c r="AI133" t="s">
        <v>255</v>
      </c>
      <c r="AJ133">
        <v>48.456251999999999</v>
      </c>
      <c r="AK133" t="s">
        <v>256</v>
      </c>
      <c r="AL133">
        <v>-123.01857200000001</v>
      </c>
      <c r="AM133">
        <v>25</v>
      </c>
      <c r="AN133">
        <v>1100</v>
      </c>
      <c r="AO133" t="s">
        <v>118</v>
      </c>
      <c r="AP133">
        <v>6</v>
      </c>
      <c r="AQ133">
        <v>-134</v>
      </c>
      <c r="AR133">
        <v>64</v>
      </c>
      <c r="AZ133">
        <v>1200</v>
      </c>
      <c r="BA133">
        <v>1</v>
      </c>
      <c r="BB133" t="str">
        <f t="shared" si="8"/>
        <v xml:space="preserve">N379DH  </v>
      </c>
      <c r="BC133">
        <v>1</v>
      </c>
      <c r="BE133">
        <v>0</v>
      </c>
      <c r="BF133">
        <v>0</v>
      </c>
      <c r="BG133">
        <v>0</v>
      </c>
      <c r="BH133">
        <v>1025</v>
      </c>
      <c r="BI133">
        <v>1</v>
      </c>
      <c r="BJ133">
        <v>0</v>
      </c>
      <c r="BK133">
        <v>0</v>
      </c>
      <c r="BL133">
        <v>0</v>
      </c>
      <c r="BO133">
        <v>0</v>
      </c>
      <c r="BP133">
        <v>0</v>
      </c>
      <c r="BW133" t="str">
        <f>"21:47:17.563"</f>
        <v>21:47:17.563</v>
      </c>
      <c r="CJ133">
        <v>0</v>
      </c>
      <c r="CK133">
        <v>1</v>
      </c>
      <c r="CL133">
        <v>0</v>
      </c>
      <c r="CM133">
        <v>2</v>
      </c>
      <c r="CN133">
        <v>0</v>
      </c>
      <c r="CO133">
        <v>2</v>
      </c>
      <c r="CP133" t="s">
        <v>119</v>
      </c>
      <c r="CQ133">
        <v>259</v>
      </c>
      <c r="CR133">
        <v>0</v>
      </c>
      <c r="CW133">
        <v>3027199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"08/10/2022 21:47:18.788"</f>
        <v>08/10/2022 21:47:18.788</v>
      </c>
      <c r="C134" t="str">
        <f t="shared" si="7"/>
        <v>FFDFD3C0</v>
      </c>
      <c r="D134" t="s">
        <v>113</v>
      </c>
      <c r="E134">
        <v>6</v>
      </c>
      <c r="H134">
        <v>174</v>
      </c>
      <c r="I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>"21:47:18.000"</f>
        <v>21:47:18.000</v>
      </c>
      <c r="T134" t="str">
        <f>"21:47:18.000"</f>
        <v>21:47:18.000</v>
      </c>
      <c r="U134" t="str">
        <f t="shared" si="6"/>
        <v>A4558D</v>
      </c>
      <c r="V134">
        <v>0</v>
      </c>
      <c r="W134">
        <v>0</v>
      </c>
      <c r="X134">
        <v>4</v>
      </c>
      <c r="Z134">
        <v>1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2</v>
      </c>
      <c r="AH134">
        <v>0</v>
      </c>
      <c r="AI134" t="s">
        <v>257</v>
      </c>
      <c r="AJ134">
        <v>48.455629000000002</v>
      </c>
      <c r="AK134" t="s">
        <v>258</v>
      </c>
      <c r="AL134">
        <v>-123.018529</v>
      </c>
      <c r="AM134">
        <v>25</v>
      </c>
      <c r="AN134">
        <v>1100</v>
      </c>
      <c r="AO134" t="s">
        <v>118</v>
      </c>
      <c r="AP134">
        <v>6</v>
      </c>
      <c r="AQ134">
        <v>-134</v>
      </c>
      <c r="AR134">
        <v>0</v>
      </c>
      <c r="AZ134">
        <v>1200</v>
      </c>
      <c r="BA134">
        <v>1</v>
      </c>
      <c r="BB134" t="str">
        <f t="shared" si="8"/>
        <v xml:space="preserve">N379DH  </v>
      </c>
      <c r="BC134">
        <v>1</v>
      </c>
      <c r="BE134">
        <v>0</v>
      </c>
      <c r="BF134">
        <v>0</v>
      </c>
      <c r="BG134">
        <v>0</v>
      </c>
      <c r="BH134">
        <v>1025</v>
      </c>
      <c r="BI134">
        <v>1</v>
      </c>
      <c r="BJ134">
        <v>0</v>
      </c>
      <c r="BK134">
        <v>0</v>
      </c>
      <c r="BL134">
        <v>0</v>
      </c>
      <c r="BO134">
        <v>0</v>
      </c>
      <c r="BP134">
        <v>0</v>
      </c>
      <c r="BW134" t="str">
        <f>"21:47:18.493"</f>
        <v>21:47:18.493</v>
      </c>
      <c r="CJ134">
        <v>0</v>
      </c>
      <c r="CK134">
        <v>1</v>
      </c>
      <c r="CL134">
        <v>0</v>
      </c>
      <c r="CM134">
        <v>2</v>
      </c>
      <c r="CN134">
        <v>0</v>
      </c>
      <c r="CO134">
        <v>1</v>
      </c>
      <c r="CP134" t="s">
        <v>119</v>
      </c>
      <c r="CQ134">
        <v>259</v>
      </c>
      <c r="CR134">
        <v>0</v>
      </c>
      <c r="CW134">
        <v>3027256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"08/10/2022 21:47:18.788"</f>
        <v>08/10/2022 21:47:18.788</v>
      </c>
      <c r="C135" t="str">
        <f t="shared" si="7"/>
        <v>FFDFD3C0</v>
      </c>
      <c r="D135" t="s">
        <v>130</v>
      </c>
      <c r="E135">
        <v>18</v>
      </c>
      <c r="F135">
        <v>1018</v>
      </c>
      <c r="G135" t="s">
        <v>114</v>
      </c>
      <c r="J135" t="s">
        <v>131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>"21:47:18.000"</f>
        <v>21:47:18.000</v>
      </c>
      <c r="T135" t="str">
        <f>"21:47:18.000"</f>
        <v>21:47:18.000</v>
      </c>
      <c r="U135" t="str">
        <f t="shared" si="6"/>
        <v>A4558D</v>
      </c>
      <c r="V135">
        <v>0</v>
      </c>
      <c r="W135">
        <v>0</v>
      </c>
      <c r="X135">
        <v>4</v>
      </c>
      <c r="Z135">
        <v>1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2</v>
      </c>
      <c r="AH135">
        <v>0</v>
      </c>
      <c r="AI135" t="s">
        <v>257</v>
      </c>
      <c r="AJ135">
        <v>48.455629000000002</v>
      </c>
      <c r="AK135" t="s">
        <v>258</v>
      </c>
      <c r="AL135">
        <v>-123.018529</v>
      </c>
      <c r="AM135">
        <v>25</v>
      </c>
      <c r="AN135">
        <v>1100</v>
      </c>
      <c r="AO135" t="s">
        <v>118</v>
      </c>
      <c r="AP135">
        <v>6</v>
      </c>
      <c r="AQ135">
        <v>-134</v>
      </c>
      <c r="AR135">
        <v>0</v>
      </c>
      <c r="AZ135">
        <v>1200</v>
      </c>
      <c r="BA135">
        <v>1</v>
      </c>
      <c r="BB135" t="str">
        <f t="shared" si="8"/>
        <v xml:space="preserve">N379DH  </v>
      </c>
      <c r="BC135">
        <v>1</v>
      </c>
      <c r="BE135">
        <v>0</v>
      </c>
      <c r="BF135">
        <v>0</v>
      </c>
      <c r="BG135">
        <v>0</v>
      </c>
      <c r="BH135">
        <v>1025</v>
      </c>
      <c r="BI135">
        <v>1</v>
      </c>
      <c r="BJ135">
        <v>0</v>
      </c>
      <c r="BK135">
        <v>0</v>
      </c>
      <c r="BL135">
        <v>0</v>
      </c>
      <c r="BO135">
        <v>0</v>
      </c>
      <c r="BP135">
        <v>0</v>
      </c>
      <c r="BW135" t="str">
        <f>"21:47:18.493"</f>
        <v>21:47:18.493</v>
      </c>
      <c r="CJ135">
        <v>0</v>
      </c>
      <c r="CK135">
        <v>1</v>
      </c>
      <c r="CL135">
        <v>0</v>
      </c>
      <c r="CM135">
        <v>2</v>
      </c>
      <c r="CN135">
        <v>0</v>
      </c>
      <c r="CO135">
        <v>1</v>
      </c>
      <c r="CP135" t="s">
        <v>119</v>
      </c>
      <c r="CQ135">
        <v>259</v>
      </c>
      <c r="CR135">
        <v>0</v>
      </c>
      <c r="CW135">
        <v>3027256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"08/10/2022 21:47:19.491"</f>
        <v>08/10/2022 21:47:19.491</v>
      </c>
      <c r="C136" t="str">
        <f t="shared" si="7"/>
        <v>FFDFD3C0</v>
      </c>
      <c r="D136" t="s">
        <v>113</v>
      </c>
      <c r="E136">
        <v>6</v>
      </c>
      <c r="H136">
        <v>174</v>
      </c>
      <c r="I136" t="s">
        <v>114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>"21:47:19.000"</f>
        <v>21:47:19.000</v>
      </c>
      <c r="T136" t="str">
        <f>"21:47:19.000"</f>
        <v>21:47:19.000</v>
      </c>
      <c r="U136" t="str">
        <f t="shared" si="6"/>
        <v>A4558D</v>
      </c>
      <c r="V136">
        <v>0</v>
      </c>
      <c r="W136">
        <v>0</v>
      </c>
      <c r="X136">
        <v>4</v>
      </c>
      <c r="Z136">
        <v>1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2</v>
      </c>
      <c r="AH136">
        <v>0</v>
      </c>
      <c r="AI136" t="s">
        <v>259</v>
      </c>
      <c r="AJ136">
        <v>48.455007000000002</v>
      </c>
      <c r="AK136" t="s">
        <v>260</v>
      </c>
      <c r="AL136">
        <v>-123.018486</v>
      </c>
      <c r="AM136">
        <v>25</v>
      </c>
      <c r="AN136">
        <v>1100</v>
      </c>
      <c r="AO136" t="s">
        <v>118</v>
      </c>
      <c r="AP136">
        <v>6</v>
      </c>
      <c r="AQ136">
        <v>-134</v>
      </c>
      <c r="AR136">
        <v>64</v>
      </c>
      <c r="AZ136">
        <v>1200</v>
      </c>
      <c r="BA136">
        <v>1</v>
      </c>
      <c r="BB136" t="str">
        <f t="shared" si="8"/>
        <v xml:space="preserve">N379DH  </v>
      </c>
      <c r="BC136">
        <v>1</v>
      </c>
      <c r="BE136">
        <v>0</v>
      </c>
      <c r="BF136">
        <v>0</v>
      </c>
      <c r="BG136">
        <v>0</v>
      </c>
      <c r="BH136">
        <v>1025</v>
      </c>
      <c r="BI136">
        <v>1</v>
      </c>
      <c r="BJ136">
        <v>0</v>
      </c>
      <c r="BK136">
        <v>0</v>
      </c>
      <c r="BL136">
        <v>0</v>
      </c>
      <c r="BO136">
        <v>0</v>
      </c>
      <c r="BP136">
        <v>0</v>
      </c>
      <c r="BW136" t="str">
        <f>"21:47:19.218"</f>
        <v>21:47:19.218</v>
      </c>
      <c r="CJ136">
        <v>0</v>
      </c>
      <c r="CK136">
        <v>1</v>
      </c>
      <c r="CL136">
        <v>0</v>
      </c>
      <c r="CM136">
        <v>2</v>
      </c>
      <c r="CN136">
        <v>0</v>
      </c>
      <c r="CO136">
        <v>2</v>
      </c>
      <c r="CP136" t="s">
        <v>119</v>
      </c>
      <c r="CQ136">
        <v>259</v>
      </c>
      <c r="CR136">
        <v>0</v>
      </c>
      <c r="CW136">
        <v>3027297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"08/10/2022 21:47:19.491"</f>
        <v>08/10/2022 21:47:19.491</v>
      </c>
      <c r="C137" t="str">
        <f t="shared" si="7"/>
        <v>FFDFD3C0</v>
      </c>
      <c r="D137" t="s">
        <v>130</v>
      </c>
      <c r="E137">
        <v>18</v>
      </c>
      <c r="F137">
        <v>1018</v>
      </c>
      <c r="G137" t="s">
        <v>114</v>
      </c>
      <c r="J137" t="s">
        <v>131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>"21:47:19.000"</f>
        <v>21:47:19.000</v>
      </c>
      <c r="T137" t="str">
        <f>"21:47:19.000"</f>
        <v>21:47:19.000</v>
      </c>
      <c r="U137" t="str">
        <f t="shared" si="6"/>
        <v>A4558D</v>
      </c>
      <c r="V137">
        <v>0</v>
      </c>
      <c r="W137">
        <v>0</v>
      </c>
      <c r="X137">
        <v>4</v>
      </c>
      <c r="Z137">
        <v>1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2</v>
      </c>
      <c r="AH137">
        <v>0</v>
      </c>
      <c r="AI137" t="s">
        <v>259</v>
      </c>
      <c r="AJ137">
        <v>48.455007000000002</v>
      </c>
      <c r="AK137" t="s">
        <v>260</v>
      </c>
      <c r="AL137">
        <v>-123.018486</v>
      </c>
      <c r="AM137">
        <v>25</v>
      </c>
      <c r="AN137">
        <v>1100</v>
      </c>
      <c r="AO137" t="s">
        <v>118</v>
      </c>
      <c r="AP137">
        <v>6</v>
      </c>
      <c r="AQ137">
        <v>-134</v>
      </c>
      <c r="AR137">
        <v>64</v>
      </c>
      <c r="AZ137">
        <v>1200</v>
      </c>
      <c r="BA137">
        <v>1</v>
      </c>
      <c r="BB137" t="str">
        <f t="shared" si="8"/>
        <v xml:space="preserve">N379DH  </v>
      </c>
      <c r="BC137">
        <v>1</v>
      </c>
      <c r="BE137">
        <v>0</v>
      </c>
      <c r="BF137">
        <v>0</v>
      </c>
      <c r="BG137">
        <v>0</v>
      </c>
      <c r="BH137">
        <v>1025</v>
      </c>
      <c r="BI137">
        <v>1</v>
      </c>
      <c r="BJ137">
        <v>0</v>
      </c>
      <c r="BK137">
        <v>0</v>
      </c>
      <c r="BL137">
        <v>0</v>
      </c>
      <c r="BO137">
        <v>0</v>
      </c>
      <c r="BP137">
        <v>0</v>
      </c>
      <c r="BW137" t="str">
        <f>"21:47:19.218"</f>
        <v>21:47:19.218</v>
      </c>
      <c r="CJ137">
        <v>0</v>
      </c>
      <c r="CK137">
        <v>1</v>
      </c>
      <c r="CL137">
        <v>0</v>
      </c>
      <c r="CM137">
        <v>2</v>
      </c>
      <c r="CN137">
        <v>0</v>
      </c>
      <c r="CO137">
        <v>2</v>
      </c>
      <c r="CP137" t="s">
        <v>119</v>
      </c>
      <c r="CQ137">
        <v>259</v>
      </c>
      <c r="CR137">
        <v>0</v>
      </c>
      <c r="CW137">
        <v>3027297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"08/10/2022 21:47:20.991"</f>
        <v>08/10/2022 21:47:20.991</v>
      </c>
      <c r="C138" t="str">
        <f t="shared" si="7"/>
        <v>FFDFD3C0</v>
      </c>
      <c r="D138" t="s">
        <v>113</v>
      </c>
      <c r="E138">
        <v>6</v>
      </c>
      <c r="H138">
        <v>174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>"21:47:20.000"</f>
        <v>21:47:20.000</v>
      </c>
      <c r="T138" t="str">
        <f>"21:47:20.000"</f>
        <v>21:47:20.000</v>
      </c>
      <c r="U138" t="str">
        <f t="shared" si="6"/>
        <v>A4558D</v>
      </c>
      <c r="V138">
        <v>0</v>
      </c>
      <c r="W138">
        <v>0</v>
      </c>
      <c r="X138">
        <v>4</v>
      </c>
      <c r="Z138">
        <v>1</v>
      </c>
      <c r="AA138">
        <v>8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2</v>
      </c>
      <c r="AH138">
        <v>0</v>
      </c>
      <c r="AI138" t="s">
        <v>261</v>
      </c>
      <c r="AJ138">
        <v>48.454385000000002</v>
      </c>
      <c r="AK138" t="s">
        <v>262</v>
      </c>
      <c r="AL138">
        <v>-123.018444</v>
      </c>
      <c r="AM138">
        <v>25</v>
      </c>
      <c r="AN138">
        <v>1100</v>
      </c>
      <c r="AO138" t="s">
        <v>118</v>
      </c>
      <c r="AP138">
        <v>7</v>
      </c>
      <c r="AQ138">
        <v>-133</v>
      </c>
      <c r="AR138">
        <v>0</v>
      </c>
      <c r="AZ138">
        <v>1200</v>
      </c>
      <c r="BA138">
        <v>1</v>
      </c>
      <c r="BB138" t="str">
        <f t="shared" si="8"/>
        <v xml:space="preserve">N379DH  </v>
      </c>
      <c r="BC138">
        <v>1</v>
      </c>
      <c r="BE138">
        <v>0</v>
      </c>
      <c r="BF138">
        <v>0</v>
      </c>
      <c r="BG138">
        <v>0</v>
      </c>
      <c r="BH138">
        <v>1050</v>
      </c>
      <c r="BI138">
        <v>1</v>
      </c>
      <c r="BJ138">
        <v>0</v>
      </c>
      <c r="BK138">
        <v>0</v>
      </c>
      <c r="BL138">
        <v>0</v>
      </c>
      <c r="BO138">
        <v>0</v>
      </c>
      <c r="BP138">
        <v>0</v>
      </c>
      <c r="BW138" t="str">
        <f>"21:47:20.748"</f>
        <v>21:47:20.748</v>
      </c>
      <c r="CJ138">
        <v>0</v>
      </c>
      <c r="CK138">
        <v>1</v>
      </c>
      <c r="CL138">
        <v>0</v>
      </c>
      <c r="CM138">
        <v>2</v>
      </c>
      <c r="CN138">
        <v>0</v>
      </c>
      <c r="CO138">
        <v>2</v>
      </c>
      <c r="CP138" t="s">
        <v>119</v>
      </c>
      <c r="CQ138">
        <v>259</v>
      </c>
      <c r="CR138">
        <v>0</v>
      </c>
      <c r="CW138">
        <v>3027399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"08/10/2022 21:47:20.991"</f>
        <v>08/10/2022 21:47:20.991</v>
      </c>
      <c r="C139" t="str">
        <f t="shared" si="7"/>
        <v>FFDFD3C0</v>
      </c>
      <c r="D139" t="s">
        <v>130</v>
      </c>
      <c r="E139">
        <v>18</v>
      </c>
      <c r="F139">
        <v>1018</v>
      </c>
      <c r="G139" t="s">
        <v>114</v>
      </c>
      <c r="J139" t="s">
        <v>131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>"21:47:20.000"</f>
        <v>21:47:20.000</v>
      </c>
      <c r="T139" t="str">
        <f>"21:47:20.000"</f>
        <v>21:47:20.000</v>
      </c>
      <c r="U139" t="str">
        <f t="shared" si="6"/>
        <v>A4558D</v>
      </c>
      <c r="V139">
        <v>0</v>
      </c>
      <c r="W139">
        <v>0</v>
      </c>
      <c r="X139">
        <v>4</v>
      </c>
      <c r="Z139">
        <v>1</v>
      </c>
      <c r="AA139">
        <v>8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2</v>
      </c>
      <c r="AH139">
        <v>0</v>
      </c>
      <c r="AI139" t="s">
        <v>261</v>
      </c>
      <c r="AJ139">
        <v>48.454385000000002</v>
      </c>
      <c r="AK139" t="s">
        <v>262</v>
      </c>
      <c r="AL139">
        <v>-123.018444</v>
      </c>
      <c r="AM139">
        <v>25</v>
      </c>
      <c r="AN139">
        <v>1100</v>
      </c>
      <c r="AO139" t="s">
        <v>118</v>
      </c>
      <c r="AP139">
        <v>7</v>
      </c>
      <c r="AQ139">
        <v>-133</v>
      </c>
      <c r="AR139">
        <v>0</v>
      </c>
      <c r="AZ139">
        <v>1200</v>
      </c>
      <c r="BA139">
        <v>1</v>
      </c>
      <c r="BB139" t="str">
        <f t="shared" si="8"/>
        <v xml:space="preserve">N379DH  </v>
      </c>
      <c r="BC139">
        <v>1</v>
      </c>
      <c r="BE139">
        <v>0</v>
      </c>
      <c r="BF139">
        <v>0</v>
      </c>
      <c r="BG139">
        <v>0</v>
      </c>
      <c r="BH139">
        <v>1050</v>
      </c>
      <c r="BI139">
        <v>1</v>
      </c>
      <c r="BJ139">
        <v>0</v>
      </c>
      <c r="BK139">
        <v>0</v>
      </c>
      <c r="BL139">
        <v>0</v>
      </c>
      <c r="BO139">
        <v>0</v>
      </c>
      <c r="BP139">
        <v>0</v>
      </c>
      <c r="BW139" t="str">
        <f>"21:47:20.748"</f>
        <v>21:47:20.748</v>
      </c>
      <c r="CJ139">
        <v>0</v>
      </c>
      <c r="CK139">
        <v>1</v>
      </c>
      <c r="CL139">
        <v>0</v>
      </c>
      <c r="CM139">
        <v>2</v>
      </c>
      <c r="CN139">
        <v>0</v>
      </c>
      <c r="CO139">
        <v>2</v>
      </c>
      <c r="CP139" t="s">
        <v>119</v>
      </c>
      <c r="CQ139">
        <v>259</v>
      </c>
      <c r="CR139">
        <v>0</v>
      </c>
      <c r="CW139">
        <v>3027399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"08/10/2022 21:47:21.475"</f>
        <v>08/10/2022 21:47:21.475</v>
      </c>
      <c r="C140" t="str">
        <f t="shared" si="7"/>
        <v>FFDFD3C0</v>
      </c>
      <c r="D140" t="s">
        <v>113</v>
      </c>
      <c r="E140">
        <v>6</v>
      </c>
      <c r="H140">
        <v>174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>"21:47:21.000"</f>
        <v>21:47:21.000</v>
      </c>
      <c r="T140" t="str">
        <f>"21:47:21.000"</f>
        <v>21:47:21.000</v>
      </c>
      <c r="U140" t="str">
        <f t="shared" si="6"/>
        <v>A4558D</v>
      </c>
      <c r="V140">
        <v>0</v>
      </c>
      <c r="W140">
        <v>0</v>
      </c>
      <c r="X140">
        <v>4</v>
      </c>
      <c r="Z140">
        <v>1</v>
      </c>
      <c r="AA140">
        <v>8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2</v>
      </c>
      <c r="AH140">
        <v>0</v>
      </c>
      <c r="AI140" t="s">
        <v>263</v>
      </c>
      <c r="AJ140">
        <v>48.453763000000002</v>
      </c>
      <c r="AK140" t="s">
        <v>264</v>
      </c>
      <c r="AL140">
        <v>-123.018379</v>
      </c>
      <c r="AM140">
        <v>25</v>
      </c>
      <c r="AN140">
        <v>1100</v>
      </c>
      <c r="AO140" t="s">
        <v>118</v>
      </c>
      <c r="AP140">
        <v>7</v>
      </c>
      <c r="AQ140">
        <v>-133</v>
      </c>
      <c r="AR140">
        <v>0</v>
      </c>
      <c r="AZ140">
        <v>1200</v>
      </c>
      <c r="BA140">
        <v>1</v>
      </c>
      <c r="BB140" t="str">
        <f t="shared" si="8"/>
        <v xml:space="preserve">N379DH  </v>
      </c>
      <c r="BC140">
        <v>1</v>
      </c>
      <c r="BE140">
        <v>0</v>
      </c>
      <c r="BF140">
        <v>0</v>
      </c>
      <c r="BG140">
        <v>0</v>
      </c>
      <c r="BH140">
        <v>1050</v>
      </c>
      <c r="BI140">
        <v>1</v>
      </c>
      <c r="BJ140">
        <v>0</v>
      </c>
      <c r="BK140">
        <v>0</v>
      </c>
      <c r="BL140">
        <v>0</v>
      </c>
      <c r="BO140">
        <v>0</v>
      </c>
      <c r="BP140">
        <v>0</v>
      </c>
      <c r="BW140" t="str">
        <f>"21:47:21.259"</f>
        <v>21:47:21.259</v>
      </c>
      <c r="CJ140">
        <v>0</v>
      </c>
      <c r="CK140">
        <v>1</v>
      </c>
      <c r="CL140">
        <v>0</v>
      </c>
      <c r="CM140">
        <v>2</v>
      </c>
      <c r="CN140">
        <v>0</v>
      </c>
      <c r="CO140">
        <v>2</v>
      </c>
      <c r="CP140" t="s">
        <v>119</v>
      </c>
      <c r="CQ140">
        <v>259</v>
      </c>
      <c r="CR140">
        <v>0</v>
      </c>
      <c r="CW140">
        <v>3027435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"08/10/2022 21:47:21.475"</f>
        <v>08/10/2022 21:47:21.475</v>
      </c>
      <c r="C141" t="str">
        <f t="shared" si="7"/>
        <v>FFDFD3C0</v>
      </c>
      <c r="D141" t="s">
        <v>130</v>
      </c>
      <c r="E141">
        <v>18</v>
      </c>
      <c r="F141">
        <v>1018</v>
      </c>
      <c r="G141" t="s">
        <v>114</v>
      </c>
      <c r="J141" t="s">
        <v>131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>"21:47:21.000"</f>
        <v>21:47:21.000</v>
      </c>
      <c r="T141" t="str">
        <f>"21:47:21.000"</f>
        <v>21:47:21.000</v>
      </c>
      <c r="U141" t="str">
        <f t="shared" si="6"/>
        <v>A4558D</v>
      </c>
      <c r="V141">
        <v>0</v>
      </c>
      <c r="W141">
        <v>0</v>
      </c>
      <c r="X141">
        <v>4</v>
      </c>
      <c r="Z141">
        <v>1</v>
      </c>
      <c r="AA141">
        <v>8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2</v>
      </c>
      <c r="AH141">
        <v>0</v>
      </c>
      <c r="AI141" t="s">
        <v>263</v>
      </c>
      <c r="AJ141">
        <v>48.453763000000002</v>
      </c>
      <c r="AK141" t="s">
        <v>264</v>
      </c>
      <c r="AL141">
        <v>-123.018379</v>
      </c>
      <c r="AM141">
        <v>25</v>
      </c>
      <c r="AN141">
        <v>1100</v>
      </c>
      <c r="AO141" t="s">
        <v>118</v>
      </c>
      <c r="AP141">
        <v>7</v>
      </c>
      <c r="AQ141">
        <v>-133</v>
      </c>
      <c r="AR141">
        <v>0</v>
      </c>
      <c r="AZ141">
        <v>1200</v>
      </c>
      <c r="BA141">
        <v>1</v>
      </c>
      <c r="BB141" t="str">
        <f t="shared" si="8"/>
        <v xml:space="preserve">N379DH  </v>
      </c>
      <c r="BC141">
        <v>1</v>
      </c>
      <c r="BE141">
        <v>0</v>
      </c>
      <c r="BF141">
        <v>0</v>
      </c>
      <c r="BG141">
        <v>0</v>
      </c>
      <c r="BH141">
        <v>1050</v>
      </c>
      <c r="BI141">
        <v>1</v>
      </c>
      <c r="BJ141">
        <v>0</v>
      </c>
      <c r="BK141">
        <v>0</v>
      </c>
      <c r="BL141">
        <v>0</v>
      </c>
      <c r="BO141">
        <v>0</v>
      </c>
      <c r="BP141">
        <v>0</v>
      </c>
      <c r="BW141" t="str">
        <f>"21:47:21.259"</f>
        <v>21:47:21.259</v>
      </c>
      <c r="CJ141">
        <v>0</v>
      </c>
      <c r="CK141">
        <v>1</v>
      </c>
      <c r="CL141">
        <v>0</v>
      </c>
      <c r="CM141">
        <v>2</v>
      </c>
      <c r="CN141">
        <v>0</v>
      </c>
      <c r="CO141">
        <v>2</v>
      </c>
      <c r="CP141" t="s">
        <v>119</v>
      </c>
      <c r="CQ141">
        <v>259</v>
      </c>
      <c r="CR141">
        <v>0</v>
      </c>
      <c r="CW141">
        <v>3027435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"08/10/2022 21:47:23.179"</f>
        <v>08/10/2022 21:47:23.179</v>
      </c>
      <c r="C142" t="str">
        <f t="shared" si="7"/>
        <v>FFDFD3C0</v>
      </c>
      <c r="D142" t="s">
        <v>113</v>
      </c>
      <c r="E142">
        <v>6</v>
      </c>
      <c r="H142">
        <v>174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>"21:47:22.000"</f>
        <v>21:47:22.000</v>
      </c>
      <c r="T142" t="str">
        <f>"21:47:22.000"</f>
        <v>21:47:22.000</v>
      </c>
      <c r="U142" t="str">
        <f t="shared" si="6"/>
        <v>A4558D</v>
      </c>
      <c r="V142">
        <v>0</v>
      </c>
      <c r="W142">
        <v>0</v>
      </c>
      <c r="X142">
        <v>4</v>
      </c>
      <c r="Z142">
        <v>1</v>
      </c>
      <c r="AA142">
        <v>8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2</v>
      </c>
      <c r="AH142">
        <v>0</v>
      </c>
      <c r="AI142" t="s">
        <v>265</v>
      </c>
      <c r="AJ142">
        <v>48.453139999999998</v>
      </c>
      <c r="AK142" t="s">
        <v>266</v>
      </c>
      <c r="AL142">
        <v>-123.01833600000001</v>
      </c>
      <c r="AM142">
        <v>25</v>
      </c>
      <c r="AN142">
        <v>1100</v>
      </c>
      <c r="AO142" t="s">
        <v>118</v>
      </c>
      <c r="AP142">
        <v>7</v>
      </c>
      <c r="AQ142">
        <v>-133</v>
      </c>
      <c r="AR142">
        <v>0</v>
      </c>
      <c r="AZ142">
        <v>1200</v>
      </c>
      <c r="BA142">
        <v>1</v>
      </c>
      <c r="BB142" t="str">
        <f t="shared" si="8"/>
        <v xml:space="preserve">N379DH  </v>
      </c>
      <c r="BC142">
        <v>1</v>
      </c>
      <c r="BE142">
        <v>0</v>
      </c>
      <c r="BF142">
        <v>0</v>
      </c>
      <c r="BG142">
        <v>0</v>
      </c>
      <c r="BH142">
        <v>1050</v>
      </c>
      <c r="BI142">
        <v>1</v>
      </c>
      <c r="BJ142">
        <v>0</v>
      </c>
      <c r="BK142">
        <v>0</v>
      </c>
      <c r="BL142">
        <v>0</v>
      </c>
      <c r="BO142">
        <v>0</v>
      </c>
      <c r="BP142">
        <v>0</v>
      </c>
      <c r="BW142" t="str">
        <f>"21:47:22.991"</f>
        <v>21:47:22.991</v>
      </c>
      <c r="CJ142">
        <v>0</v>
      </c>
      <c r="CK142">
        <v>1</v>
      </c>
      <c r="CL142">
        <v>0</v>
      </c>
      <c r="CM142">
        <v>2</v>
      </c>
      <c r="CN142">
        <v>0</v>
      </c>
      <c r="CO142">
        <v>2</v>
      </c>
      <c r="CP142" t="s">
        <v>119</v>
      </c>
      <c r="CQ142">
        <v>259</v>
      </c>
      <c r="CR142">
        <v>0</v>
      </c>
      <c r="CW142">
        <v>3027540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"08/10/2022 21:47:23.179"</f>
        <v>08/10/2022 21:47:23.179</v>
      </c>
      <c r="C143" t="str">
        <f t="shared" si="7"/>
        <v>FFDFD3C0</v>
      </c>
      <c r="D143" t="s">
        <v>130</v>
      </c>
      <c r="E143">
        <v>18</v>
      </c>
      <c r="F143">
        <v>1018</v>
      </c>
      <c r="G143" t="s">
        <v>114</v>
      </c>
      <c r="J143" t="s">
        <v>131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>"21:47:22.000"</f>
        <v>21:47:22.000</v>
      </c>
      <c r="T143" t="str">
        <f>"21:47:22.000"</f>
        <v>21:47:22.000</v>
      </c>
      <c r="U143" t="str">
        <f t="shared" si="6"/>
        <v>A4558D</v>
      </c>
      <c r="V143">
        <v>0</v>
      </c>
      <c r="W143">
        <v>0</v>
      </c>
      <c r="X143">
        <v>4</v>
      </c>
      <c r="Z143">
        <v>1</v>
      </c>
      <c r="AA143">
        <v>8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2</v>
      </c>
      <c r="AH143">
        <v>0</v>
      </c>
      <c r="AI143" t="s">
        <v>265</v>
      </c>
      <c r="AJ143">
        <v>48.453139999999998</v>
      </c>
      <c r="AK143" t="s">
        <v>266</v>
      </c>
      <c r="AL143">
        <v>-123.01833600000001</v>
      </c>
      <c r="AM143">
        <v>25</v>
      </c>
      <c r="AN143">
        <v>1100</v>
      </c>
      <c r="AO143" t="s">
        <v>118</v>
      </c>
      <c r="AP143">
        <v>7</v>
      </c>
      <c r="AQ143">
        <v>-133</v>
      </c>
      <c r="AR143">
        <v>0</v>
      </c>
      <c r="AZ143">
        <v>1200</v>
      </c>
      <c r="BA143">
        <v>1</v>
      </c>
      <c r="BB143" t="str">
        <f t="shared" si="8"/>
        <v xml:space="preserve">N379DH  </v>
      </c>
      <c r="BC143">
        <v>1</v>
      </c>
      <c r="BE143">
        <v>0</v>
      </c>
      <c r="BF143">
        <v>0</v>
      </c>
      <c r="BG143">
        <v>0</v>
      </c>
      <c r="BH143">
        <v>1050</v>
      </c>
      <c r="BI143">
        <v>1</v>
      </c>
      <c r="BJ143">
        <v>0</v>
      </c>
      <c r="BK143">
        <v>0</v>
      </c>
      <c r="BL143">
        <v>0</v>
      </c>
      <c r="BO143">
        <v>0</v>
      </c>
      <c r="BP143">
        <v>0</v>
      </c>
      <c r="BW143" t="str">
        <f>"21:47:22.991"</f>
        <v>21:47:22.991</v>
      </c>
      <c r="CJ143">
        <v>0</v>
      </c>
      <c r="CK143">
        <v>1</v>
      </c>
      <c r="CL143">
        <v>0</v>
      </c>
      <c r="CM143">
        <v>2</v>
      </c>
      <c r="CN143">
        <v>0</v>
      </c>
      <c r="CO143">
        <v>2</v>
      </c>
      <c r="CP143" t="s">
        <v>119</v>
      </c>
      <c r="CQ143">
        <v>259</v>
      </c>
      <c r="CR143">
        <v>0</v>
      </c>
      <c r="CW143">
        <v>3027540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"08/10/2022 21:47:24.132"</f>
        <v>08/10/2022 21:47:24.132</v>
      </c>
      <c r="C144" t="str">
        <f t="shared" si="7"/>
        <v>FFDFD3C0</v>
      </c>
      <c r="D144" t="s">
        <v>130</v>
      </c>
      <c r="E144">
        <v>18</v>
      </c>
      <c r="F144">
        <v>1018</v>
      </c>
      <c r="G144" t="s">
        <v>114</v>
      </c>
      <c r="J144" t="s">
        <v>131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>"21:47:23.000"</f>
        <v>21:47:23.000</v>
      </c>
      <c r="T144" t="str">
        <f>"21:47:23.000"</f>
        <v>21:47:23.000</v>
      </c>
      <c r="U144" t="str">
        <f t="shared" si="6"/>
        <v>A4558D</v>
      </c>
      <c r="V144">
        <v>0</v>
      </c>
      <c r="W144">
        <v>0</v>
      </c>
      <c r="X144">
        <v>4</v>
      </c>
      <c r="Z144">
        <v>1</v>
      </c>
      <c r="AA144">
        <v>8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2</v>
      </c>
      <c r="AH144">
        <v>0</v>
      </c>
      <c r="AI144" t="s">
        <v>267</v>
      </c>
      <c r="AJ144">
        <v>48.452539000000002</v>
      </c>
      <c r="AK144" t="s">
        <v>268</v>
      </c>
      <c r="AL144">
        <v>-123.018293</v>
      </c>
      <c r="AM144">
        <v>25</v>
      </c>
      <c r="AN144">
        <v>1100</v>
      </c>
      <c r="AO144" t="s">
        <v>118</v>
      </c>
      <c r="AP144">
        <v>7</v>
      </c>
      <c r="AQ144">
        <v>-134</v>
      </c>
      <c r="AR144">
        <v>0</v>
      </c>
      <c r="AZ144">
        <v>1200</v>
      </c>
      <c r="BA144">
        <v>1</v>
      </c>
      <c r="BB144" t="str">
        <f t="shared" si="8"/>
        <v xml:space="preserve">N379DH  </v>
      </c>
      <c r="BC144">
        <v>1</v>
      </c>
      <c r="BE144">
        <v>0</v>
      </c>
      <c r="BF144">
        <v>0</v>
      </c>
      <c r="BG144">
        <v>0</v>
      </c>
      <c r="BH144">
        <v>1050</v>
      </c>
      <c r="BI144">
        <v>1</v>
      </c>
      <c r="BJ144">
        <v>0</v>
      </c>
      <c r="BK144">
        <v>0</v>
      </c>
      <c r="BL144">
        <v>0</v>
      </c>
      <c r="BO144">
        <v>0</v>
      </c>
      <c r="BP144">
        <v>0</v>
      </c>
      <c r="BW144" t="str">
        <f>"21:47:23.887"</f>
        <v>21:47:23.887</v>
      </c>
      <c r="CJ144">
        <v>0</v>
      </c>
      <c r="CK144">
        <v>1</v>
      </c>
      <c r="CL144">
        <v>0</v>
      </c>
      <c r="CM144">
        <v>2</v>
      </c>
      <c r="CN144">
        <v>0</v>
      </c>
      <c r="CO144">
        <v>1</v>
      </c>
      <c r="CP144" t="s">
        <v>119</v>
      </c>
      <c r="CQ144">
        <v>259</v>
      </c>
      <c r="CR144">
        <v>0</v>
      </c>
      <c r="CW144">
        <v>3027595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"08/10/2022 21:47:24.132"</f>
        <v>08/10/2022 21:47:24.132</v>
      </c>
      <c r="C145" t="str">
        <f t="shared" si="7"/>
        <v>FFDFD3C0</v>
      </c>
      <c r="D145" t="s">
        <v>113</v>
      </c>
      <c r="E145">
        <v>6</v>
      </c>
      <c r="H145">
        <v>174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>"21:47:23.000"</f>
        <v>21:47:23.000</v>
      </c>
      <c r="T145" t="str">
        <f>"21:47:23.000"</f>
        <v>21:47:23.000</v>
      </c>
      <c r="U145" t="str">
        <f t="shared" si="6"/>
        <v>A4558D</v>
      </c>
      <c r="V145">
        <v>0</v>
      </c>
      <c r="W145">
        <v>0</v>
      </c>
      <c r="X145">
        <v>4</v>
      </c>
      <c r="Z145">
        <v>1</v>
      </c>
      <c r="AA145">
        <v>8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2</v>
      </c>
      <c r="AH145">
        <v>0</v>
      </c>
      <c r="AI145" t="s">
        <v>267</v>
      </c>
      <c r="AJ145">
        <v>48.452539000000002</v>
      </c>
      <c r="AK145" t="s">
        <v>268</v>
      </c>
      <c r="AL145">
        <v>-123.018293</v>
      </c>
      <c r="AM145">
        <v>25</v>
      </c>
      <c r="AN145">
        <v>1100</v>
      </c>
      <c r="AO145" t="s">
        <v>118</v>
      </c>
      <c r="AP145">
        <v>7</v>
      </c>
      <c r="AQ145">
        <v>-134</v>
      </c>
      <c r="AR145">
        <v>0</v>
      </c>
      <c r="AZ145">
        <v>1200</v>
      </c>
      <c r="BA145">
        <v>1</v>
      </c>
      <c r="BB145" t="str">
        <f t="shared" si="8"/>
        <v xml:space="preserve">N379DH  </v>
      </c>
      <c r="BC145">
        <v>1</v>
      </c>
      <c r="BE145">
        <v>0</v>
      </c>
      <c r="BF145">
        <v>0</v>
      </c>
      <c r="BG145">
        <v>0</v>
      </c>
      <c r="BH145">
        <v>1050</v>
      </c>
      <c r="BI145">
        <v>1</v>
      </c>
      <c r="BJ145">
        <v>0</v>
      </c>
      <c r="BK145">
        <v>0</v>
      </c>
      <c r="BL145">
        <v>0</v>
      </c>
      <c r="BO145">
        <v>0</v>
      </c>
      <c r="BP145">
        <v>0</v>
      </c>
      <c r="BW145" t="str">
        <f>"21:47:23.887"</f>
        <v>21:47:23.887</v>
      </c>
      <c r="CJ145">
        <v>0</v>
      </c>
      <c r="CK145">
        <v>1</v>
      </c>
      <c r="CL145">
        <v>0</v>
      </c>
      <c r="CM145">
        <v>2</v>
      </c>
      <c r="CN145">
        <v>0</v>
      </c>
      <c r="CO145">
        <v>1</v>
      </c>
      <c r="CP145" t="s">
        <v>119</v>
      </c>
      <c r="CQ145">
        <v>259</v>
      </c>
      <c r="CR145">
        <v>0</v>
      </c>
      <c r="CW145">
        <v>3027595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"08/10/2022 21:47:25.054"</f>
        <v>08/10/2022 21:47:25.054</v>
      </c>
      <c r="C146" t="str">
        <f t="shared" si="7"/>
        <v>FFDFD3C0</v>
      </c>
      <c r="D146" t="s">
        <v>130</v>
      </c>
      <c r="E146">
        <v>18</v>
      </c>
      <c r="F146">
        <v>1018</v>
      </c>
      <c r="G146" t="s">
        <v>114</v>
      </c>
      <c r="J146" t="s">
        <v>131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>"21:47:24.000"</f>
        <v>21:47:24.000</v>
      </c>
      <c r="T146" t="str">
        <f>"21:47:24.000"</f>
        <v>21:47:24.000</v>
      </c>
      <c r="U146" t="str">
        <f t="shared" si="6"/>
        <v>A4558D</v>
      </c>
      <c r="V146">
        <v>0</v>
      </c>
      <c r="W146">
        <v>0</v>
      </c>
      <c r="X146">
        <v>4</v>
      </c>
      <c r="Z146">
        <v>1</v>
      </c>
      <c r="AA146">
        <v>8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2</v>
      </c>
      <c r="AH146">
        <v>0</v>
      </c>
      <c r="AI146" t="s">
        <v>269</v>
      </c>
      <c r="AJ146">
        <v>48.451917000000002</v>
      </c>
      <c r="AK146" t="s">
        <v>270</v>
      </c>
      <c r="AL146">
        <v>-123.01824999999999</v>
      </c>
      <c r="AM146">
        <v>25</v>
      </c>
      <c r="AN146">
        <v>1100</v>
      </c>
      <c r="AO146" t="s">
        <v>118</v>
      </c>
      <c r="AP146">
        <v>7</v>
      </c>
      <c r="AQ146">
        <v>-134</v>
      </c>
      <c r="AR146">
        <v>0</v>
      </c>
      <c r="AZ146">
        <v>1200</v>
      </c>
      <c r="BA146">
        <v>1</v>
      </c>
      <c r="BB146" t="str">
        <f t="shared" si="8"/>
        <v xml:space="preserve">N379DH  </v>
      </c>
      <c r="BC146">
        <v>1</v>
      </c>
      <c r="BE146">
        <v>0</v>
      </c>
      <c r="BF146">
        <v>0</v>
      </c>
      <c r="BG146">
        <v>0</v>
      </c>
      <c r="BH146">
        <v>1050</v>
      </c>
      <c r="BI146">
        <v>1</v>
      </c>
      <c r="BJ146">
        <v>0</v>
      </c>
      <c r="BK146">
        <v>0</v>
      </c>
      <c r="BL146">
        <v>0</v>
      </c>
      <c r="BO146">
        <v>0</v>
      </c>
      <c r="BP146">
        <v>0</v>
      </c>
      <c r="BW146" t="str">
        <f>"21:47:24.820"</f>
        <v>21:47:24.820</v>
      </c>
      <c r="CJ146">
        <v>0</v>
      </c>
      <c r="CK146">
        <v>1</v>
      </c>
      <c r="CL146">
        <v>0</v>
      </c>
      <c r="CM146">
        <v>2</v>
      </c>
      <c r="CN146">
        <v>0</v>
      </c>
      <c r="CO146">
        <v>1</v>
      </c>
      <c r="CP146" t="s">
        <v>119</v>
      </c>
      <c r="CQ146">
        <v>259</v>
      </c>
      <c r="CR146">
        <v>0</v>
      </c>
      <c r="CW146">
        <v>3027665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"08/10/2022 21:47:25.054"</f>
        <v>08/10/2022 21:47:25.054</v>
      </c>
      <c r="C147" t="str">
        <f t="shared" si="7"/>
        <v>FFDFD3C0</v>
      </c>
      <c r="D147" t="s">
        <v>113</v>
      </c>
      <c r="E147">
        <v>6</v>
      </c>
      <c r="H147">
        <v>174</v>
      </c>
      <c r="I147" t="s">
        <v>114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>"21:47:24.000"</f>
        <v>21:47:24.000</v>
      </c>
      <c r="T147" t="str">
        <f>"21:47:24.000"</f>
        <v>21:47:24.000</v>
      </c>
      <c r="U147" t="str">
        <f t="shared" si="6"/>
        <v>A4558D</v>
      </c>
      <c r="V147">
        <v>0</v>
      </c>
      <c r="W147">
        <v>0</v>
      </c>
      <c r="X147">
        <v>4</v>
      </c>
      <c r="Z147">
        <v>1</v>
      </c>
      <c r="AA147">
        <v>8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2</v>
      </c>
      <c r="AH147">
        <v>0</v>
      </c>
      <c r="AI147" t="s">
        <v>269</v>
      </c>
      <c r="AJ147">
        <v>48.451917000000002</v>
      </c>
      <c r="AK147" t="s">
        <v>270</v>
      </c>
      <c r="AL147">
        <v>-123.01824999999999</v>
      </c>
      <c r="AM147">
        <v>25</v>
      </c>
      <c r="AN147">
        <v>1100</v>
      </c>
      <c r="AO147" t="s">
        <v>118</v>
      </c>
      <c r="AP147">
        <v>7</v>
      </c>
      <c r="AQ147">
        <v>-134</v>
      </c>
      <c r="AR147">
        <v>0</v>
      </c>
      <c r="AZ147">
        <v>1200</v>
      </c>
      <c r="BA147">
        <v>1</v>
      </c>
      <c r="BB147" t="str">
        <f t="shared" si="8"/>
        <v xml:space="preserve">N379DH  </v>
      </c>
      <c r="BC147">
        <v>1</v>
      </c>
      <c r="BE147">
        <v>0</v>
      </c>
      <c r="BF147">
        <v>0</v>
      </c>
      <c r="BG147">
        <v>0</v>
      </c>
      <c r="BH147">
        <v>1050</v>
      </c>
      <c r="BI147">
        <v>1</v>
      </c>
      <c r="BJ147">
        <v>0</v>
      </c>
      <c r="BK147">
        <v>0</v>
      </c>
      <c r="BL147">
        <v>0</v>
      </c>
      <c r="BO147">
        <v>0</v>
      </c>
      <c r="BP147">
        <v>0</v>
      </c>
      <c r="BW147" t="str">
        <f>"21:47:24.820"</f>
        <v>21:47:24.820</v>
      </c>
      <c r="CJ147">
        <v>0</v>
      </c>
      <c r="CK147">
        <v>1</v>
      </c>
      <c r="CL147">
        <v>0</v>
      </c>
      <c r="CM147">
        <v>2</v>
      </c>
      <c r="CN147">
        <v>0</v>
      </c>
      <c r="CO147">
        <v>1</v>
      </c>
      <c r="CP147" t="s">
        <v>119</v>
      </c>
      <c r="CQ147">
        <v>259</v>
      </c>
      <c r="CR147">
        <v>0</v>
      </c>
      <c r="CW147">
        <v>3027665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"08/10/2022 21:47:25.929"</f>
        <v>08/10/2022 21:47:25.929</v>
      </c>
      <c r="C148" t="str">
        <f t="shared" si="7"/>
        <v>FFDFD3C0</v>
      </c>
      <c r="D148" t="s">
        <v>113</v>
      </c>
      <c r="E148">
        <v>6</v>
      </c>
      <c r="H148">
        <v>174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>"21:47:25.000"</f>
        <v>21:47:25.000</v>
      </c>
      <c r="T148" t="str">
        <f>"21:47:25.000"</f>
        <v>21:47:25.000</v>
      </c>
      <c r="U148" t="str">
        <f t="shared" si="6"/>
        <v>A4558D</v>
      </c>
      <c r="V148">
        <v>0</v>
      </c>
      <c r="W148">
        <v>0</v>
      </c>
      <c r="X148">
        <v>4</v>
      </c>
      <c r="Z148">
        <v>1</v>
      </c>
      <c r="AA148">
        <v>8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2</v>
      </c>
      <c r="AH148">
        <v>0</v>
      </c>
      <c r="AI148" t="s">
        <v>271</v>
      </c>
      <c r="AJ148">
        <v>48.451295000000002</v>
      </c>
      <c r="AK148" t="s">
        <v>272</v>
      </c>
      <c r="AL148">
        <v>-123.018186</v>
      </c>
      <c r="AM148">
        <v>25</v>
      </c>
      <c r="AN148">
        <v>1100</v>
      </c>
      <c r="AO148" t="s">
        <v>118</v>
      </c>
      <c r="AP148">
        <v>7</v>
      </c>
      <c r="AQ148">
        <v>-134</v>
      </c>
      <c r="AR148">
        <v>0</v>
      </c>
      <c r="AZ148">
        <v>1200</v>
      </c>
      <c r="BA148">
        <v>1</v>
      </c>
      <c r="BB148" t="str">
        <f t="shared" si="8"/>
        <v xml:space="preserve">N379DH  </v>
      </c>
      <c r="BC148">
        <v>1</v>
      </c>
      <c r="BE148">
        <v>0</v>
      </c>
      <c r="BF148">
        <v>0</v>
      </c>
      <c r="BG148">
        <v>0</v>
      </c>
      <c r="BH148">
        <v>1050</v>
      </c>
      <c r="BI148">
        <v>1</v>
      </c>
      <c r="BJ148">
        <v>0</v>
      </c>
      <c r="BK148">
        <v>0</v>
      </c>
      <c r="BL148">
        <v>0</v>
      </c>
      <c r="BO148">
        <v>0</v>
      </c>
      <c r="BP148">
        <v>0</v>
      </c>
      <c r="BW148" t="str">
        <f>"21:47:25.702"</f>
        <v>21:47:25.702</v>
      </c>
      <c r="CJ148">
        <v>0</v>
      </c>
      <c r="CK148">
        <v>1</v>
      </c>
      <c r="CL148">
        <v>0</v>
      </c>
      <c r="CM148">
        <v>2</v>
      </c>
      <c r="CN148">
        <v>0</v>
      </c>
      <c r="CO148">
        <v>1</v>
      </c>
      <c r="CP148" t="s">
        <v>119</v>
      </c>
      <c r="CQ148">
        <v>259</v>
      </c>
      <c r="CR148">
        <v>0</v>
      </c>
      <c r="CW148">
        <v>3027733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"08/10/2022 21:47:25.976"</f>
        <v>08/10/2022 21:47:25.976</v>
      </c>
      <c r="C149" t="str">
        <f t="shared" si="7"/>
        <v>FFDFD3C0</v>
      </c>
      <c r="D149" t="s">
        <v>130</v>
      </c>
      <c r="E149">
        <v>18</v>
      </c>
      <c r="F149">
        <v>1018</v>
      </c>
      <c r="G149" t="s">
        <v>114</v>
      </c>
      <c r="J149" t="s">
        <v>131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>"21:47:25.000"</f>
        <v>21:47:25.000</v>
      </c>
      <c r="T149" t="str">
        <f>"21:47:25.000"</f>
        <v>21:47:25.000</v>
      </c>
      <c r="U149" t="str">
        <f t="shared" si="6"/>
        <v>A4558D</v>
      </c>
      <c r="V149">
        <v>0</v>
      </c>
      <c r="W149">
        <v>0</v>
      </c>
      <c r="X149">
        <v>4</v>
      </c>
      <c r="Z149">
        <v>1</v>
      </c>
      <c r="AA149">
        <v>8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2</v>
      </c>
      <c r="AH149">
        <v>0</v>
      </c>
      <c r="AI149" t="s">
        <v>271</v>
      </c>
      <c r="AJ149">
        <v>48.451295000000002</v>
      </c>
      <c r="AK149" t="s">
        <v>272</v>
      </c>
      <c r="AL149">
        <v>-123.018186</v>
      </c>
      <c r="AM149">
        <v>25</v>
      </c>
      <c r="AN149">
        <v>1100</v>
      </c>
      <c r="AO149" t="s">
        <v>118</v>
      </c>
      <c r="AP149">
        <v>7</v>
      </c>
      <c r="AQ149">
        <v>-134</v>
      </c>
      <c r="AR149">
        <v>0</v>
      </c>
      <c r="AZ149">
        <v>1200</v>
      </c>
      <c r="BA149">
        <v>1</v>
      </c>
      <c r="BB149" t="str">
        <f t="shared" si="8"/>
        <v xml:space="preserve">N379DH  </v>
      </c>
      <c r="BC149">
        <v>1</v>
      </c>
      <c r="BE149">
        <v>0</v>
      </c>
      <c r="BF149">
        <v>0</v>
      </c>
      <c r="BG149">
        <v>0</v>
      </c>
      <c r="BH149">
        <v>1050</v>
      </c>
      <c r="BI149">
        <v>1</v>
      </c>
      <c r="BJ149">
        <v>0</v>
      </c>
      <c r="BK149">
        <v>0</v>
      </c>
      <c r="BL149">
        <v>0</v>
      </c>
      <c r="BO149">
        <v>0</v>
      </c>
      <c r="BP149">
        <v>0</v>
      </c>
      <c r="BW149" t="str">
        <f>"21:47:25.702"</f>
        <v>21:47:25.702</v>
      </c>
      <c r="CJ149">
        <v>0</v>
      </c>
      <c r="CK149">
        <v>1</v>
      </c>
      <c r="CL149">
        <v>0</v>
      </c>
      <c r="CM149">
        <v>2</v>
      </c>
      <c r="CN149">
        <v>0</v>
      </c>
      <c r="CO149">
        <v>1</v>
      </c>
      <c r="CP149" t="s">
        <v>119</v>
      </c>
      <c r="CQ149">
        <v>259</v>
      </c>
      <c r="CR149">
        <v>0</v>
      </c>
      <c r="CW149">
        <v>3027733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"08/10/2022 21:47:26.694"</f>
        <v>08/10/2022 21:47:26.694</v>
      </c>
      <c r="C150" t="str">
        <f t="shared" si="7"/>
        <v>FFDFD3C0</v>
      </c>
      <c r="D150" t="s">
        <v>130</v>
      </c>
      <c r="E150">
        <v>18</v>
      </c>
      <c r="F150">
        <v>1018</v>
      </c>
      <c r="G150" t="s">
        <v>114</v>
      </c>
      <c r="J150" t="s">
        <v>131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>"21:47:26.000"</f>
        <v>21:47:26.000</v>
      </c>
      <c r="T150" t="str">
        <f>"21:47:26.000"</f>
        <v>21:47:26.000</v>
      </c>
      <c r="U150" t="str">
        <f t="shared" si="6"/>
        <v>A4558D</v>
      </c>
      <c r="V150">
        <v>0</v>
      </c>
      <c r="W150">
        <v>0</v>
      </c>
      <c r="X150">
        <v>4</v>
      </c>
      <c r="Z150">
        <v>1</v>
      </c>
      <c r="AA150">
        <v>8</v>
      </c>
      <c r="AB150">
        <v>3</v>
      </c>
      <c r="AC150">
        <v>0</v>
      </c>
      <c r="AD150">
        <v>9</v>
      </c>
      <c r="AE150">
        <v>0</v>
      </c>
      <c r="AF150">
        <v>3</v>
      </c>
      <c r="AG150">
        <v>2</v>
      </c>
      <c r="AH150">
        <v>0</v>
      </c>
      <c r="AI150" t="s">
        <v>273</v>
      </c>
      <c r="AJ150">
        <v>48.450673000000002</v>
      </c>
      <c r="AK150" t="s">
        <v>274</v>
      </c>
      <c r="AL150">
        <v>-123.01814299999999</v>
      </c>
      <c r="AM150">
        <v>25</v>
      </c>
      <c r="AN150">
        <v>1100</v>
      </c>
      <c r="AO150" t="s">
        <v>118</v>
      </c>
      <c r="AP150">
        <v>7</v>
      </c>
      <c r="AQ150">
        <v>-134</v>
      </c>
      <c r="AR150">
        <v>0</v>
      </c>
      <c r="AZ150">
        <v>1200</v>
      </c>
      <c r="BA150">
        <v>1</v>
      </c>
      <c r="BB150" t="str">
        <f t="shared" si="8"/>
        <v xml:space="preserve">N379DH  </v>
      </c>
      <c r="BC150">
        <v>1</v>
      </c>
      <c r="BE150">
        <v>0</v>
      </c>
      <c r="BF150">
        <v>0</v>
      </c>
      <c r="BG150">
        <v>0</v>
      </c>
      <c r="BH150">
        <v>1050</v>
      </c>
      <c r="BI150">
        <v>1</v>
      </c>
      <c r="BJ150">
        <v>0</v>
      </c>
      <c r="BK150">
        <v>0</v>
      </c>
      <c r="BL150">
        <v>0</v>
      </c>
      <c r="BO150">
        <v>0</v>
      </c>
      <c r="BP150">
        <v>0</v>
      </c>
      <c r="BW150" t="str">
        <f>"21:47:26.436"</f>
        <v>21:47:26.436</v>
      </c>
      <c r="CJ150">
        <v>0</v>
      </c>
      <c r="CK150">
        <v>1</v>
      </c>
      <c r="CL150">
        <v>0</v>
      </c>
      <c r="CM150">
        <v>2</v>
      </c>
      <c r="CN150">
        <v>0</v>
      </c>
      <c r="CO150">
        <v>2</v>
      </c>
      <c r="CP150" t="s">
        <v>119</v>
      </c>
      <c r="CQ150">
        <v>259</v>
      </c>
      <c r="CR150">
        <v>0</v>
      </c>
      <c r="CW150">
        <v>3027779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"08/10/2022 21:47:26.694"</f>
        <v>08/10/2022 21:47:26.694</v>
      </c>
      <c r="C151" t="str">
        <f t="shared" si="7"/>
        <v>FFDFD3C0</v>
      </c>
      <c r="D151" t="s">
        <v>113</v>
      </c>
      <c r="E151">
        <v>6</v>
      </c>
      <c r="H151">
        <v>174</v>
      </c>
      <c r="I151" t="s">
        <v>114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>"21:47:26.000"</f>
        <v>21:47:26.000</v>
      </c>
      <c r="T151" t="str">
        <f>"21:47:26.000"</f>
        <v>21:47:26.000</v>
      </c>
      <c r="U151" t="str">
        <f t="shared" si="6"/>
        <v>A4558D</v>
      </c>
      <c r="V151">
        <v>0</v>
      </c>
      <c r="W151">
        <v>0</v>
      </c>
      <c r="X151">
        <v>4</v>
      </c>
      <c r="Z151">
        <v>1</v>
      </c>
      <c r="AA151">
        <v>8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2</v>
      </c>
      <c r="AH151">
        <v>0</v>
      </c>
      <c r="AI151" t="s">
        <v>273</v>
      </c>
      <c r="AJ151">
        <v>48.450673000000002</v>
      </c>
      <c r="AK151" t="s">
        <v>274</v>
      </c>
      <c r="AL151">
        <v>-123.01814299999999</v>
      </c>
      <c r="AM151">
        <v>25</v>
      </c>
      <c r="AN151">
        <v>1100</v>
      </c>
      <c r="AO151" t="s">
        <v>118</v>
      </c>
      <c r="AP151">
        <v>7</v>
      </c>
      <c r="AQ151">
        <v>-134</v>
      </c>
      <c r="AR151">
        <v>0</v>
      </c>
      <c r="AZ151">
        <v>1200</v>
      </c>
      <c r="BA151">
        <v>1</v>
      </c>
      <c r="BB151" t="str">
        <f t="shared" si="8"/>
        <v xml:space="preserve">N379DH  </v>
      </c>
      <c r="BC151">
        <v>1</v>
      </c>
      <c r="BE151">
        <v>0</v>
      </c>
      <c r="BF151">
        <v>0</v>
      </c>
      <c r="BG151">
        <v>0</v>
      </c>
      <c r="BH151">
        <v>1050</v>
      </c>
      <c r="BI151">
        <v>1</v>
      </c>
      <c r="BJ151">
        <v>0</v>
      </c>
      <c r="BK151">
        <v>0</v>
      </c>
      <c r="BL151">
        <v>0</v>
      </c>
      <c r="BO151">
        <v>0</v>
      </c>
      <c r="BP151">
        <v>0</v>
      </c>
      <c r="BW151" t="str">
        <f>"21:47:26.436"</f>
        <v>21:47:26.436</v>
      </c>
      <c r="CJ151">
        <v>0</v>
      </c>
      <c r="CK151">
        <v>1</v>
      </c>
      <c r="CL151">
        <v>0</v>
      </c>
      <c r="CM151">
        <v>2</v>
      </c>
      <c r="CN151">
        <v>0</v>
      </c>
      <c r="CO151">
        <v>2</v>
      </c>
      <c r="CP151" t="s">
        <v>119</v>
      </c>
      <c r="CQ151">
        <v>259</v>
      </c>
      <c r="CR151">
        <v>0</v>
      </c>
      <c r="CW151">
        <v>3027779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"08/10/2022 21:47:27.538"</f>
        <v>08/10/2022 21:47:27.538</v>
      </c>
      <c r="C152" t="str">
        <f t="shared" si="7"/>
        <v>FFDFD3C0</v>
      </c>
      <c r="D152" t="s">
        <v>130</v>
      </c>
      <c r="E152">
        <v>18</v>
      </c>
      <c r="F152">
        <v>1018</v>
      </c>
      <c r="G152" t="s">
        <v>114</v>
      </c>
      <c r="J152" t="s">
        <v>131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>"21:47:27.000"</f>
        <v>21:47:27.000</v>
      </c>
      <c r="T152" t="str">
        <f>"21:47:27.000"</f>
        <v>21:47:27.000</v>
      </c>
      <c r="U152" t="str">
        <f t="shared" si="6"/>
        <v>A4558D</v>
      </c>
      <c r="V152">
        <v>0</v>
      </c>
      <c r="W152">
        <v>0</v>
      </c>
      <c r="X152">
        <v>4</v>
      </c>
      <c r="Z152">
        <v>1</v>
      </c>
      <c r="AA152">
        <v>8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2</v>
      </c>
      <c r="AH152">
        <v>0</v>
      </c>
      <c r="AI152" t="s">
        <v>275</v>
      </c>
      <c r="AJ152">
        <v>48.450071999999999</v>
      </c>
      <c r="AK152" t="s">
        <v>276</v>
      </c>
      <c r="AL152">
        <v>-123.0181</v>
      </c>
      <c r="AM152">
        <v>25</v>
      </c>
      <c r="AN152">
        <v>1100</v>
      </c>
      <c r="AO152" t="s">
        <v>118</v>
      </c>
      <c r="AP152">
        <v>7</v>
      </c>
      <c r="AQ152">
        <v>-134</v>
      </c>
      <c r="AR152">
        <v>0</v>
      </c>
      <c r="AZ152">
        <v>1200</v>
      </c>
      <c r="BA152">
        <v>1</v>
      </c>
      <c r="BB152" t="str">
        <f t="shared" si="8"/>
        <v xml:space="preserve">N379DH  </v>
      </c>
      <c r="BC152">
        <v>1</v>
      </c>
      <c r="BE152">
        <v>0</v>
      </c>
      <c r="BF152">
        <v>0</v>
      </c>
      <c r="BG152">
        <v>0</v>
      </c>
      <c r="BH152">
        <v>1050</v>
      </c>
      <c r="BI152">
        <v>1</v>
      </c>
      <c r="BJ152">
        <v>0</v>
      </c>
      <c r="BK152">
        <v>0</v>
      </c>
      <c r="BL152">
        <v>0</v>
      </c>
      <c r="BO152">
        <v>0</v>
      </c>
      <c r="BP152">
        <v>0</v>
      </c>
      <c r="BW152" t="str">
        <f>"21:47:27.303"</f>
        <v>21:47:27.303</v>
      </c>
      <c r="CJ152">
        <v>0</v>
      </c>
      <c r="CK152">
        <v>1</v>
      </c>
      <c r="CL152">
        <v>0</v>
      </c>
      <c r="CM152">
        <v>2</v>
      </c>
      <c r="CN152">
        <v>0</v>
      </c>
      <c r="CO152">
        <v>1</v>
      </c>
      <c r="CP152" t="s">
        <v>119</v>
      </c>
      <c r="CQ152">
        <v>259</v>
      </c>
      <c r="CR152">
        <v>0</v>
      </c>
      <c r="CW152">
        <v>3027831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"08/10/2022 21:47:27.538"</f>
        <v>08/10/2022 21:47:27.538</v>
      </c>
      <c r="C153" t="str">
        <f t="shared" si="7"/>
        <v>FFDFD3C0</v>
      </c>
      <c r="D153" t="s">
        <v>113</v>
      </c>
      <c r="E153">
        <v>6</v>
      </c>
      <c r="H153">
        <v>174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>"21:47:27.000"</f>
        <v>21:47:27.000</v>
      </c>
      <c r="T153" t="str">
        <f>"21:47:27.000"</f>
        <v>21:47:27.000</v>
      </c>
      <c r="U153" t="str">
        <f t="shared" si="6"/>
        <v>A4558D</v>
      </c>
      <c r="V153">
        <v>0</v>
      </c>
      <c r="W153">
        <v>0</v>
      </c>
      <c r="X153">
        <v>4</v>
      </c>
      <c r="Z153">
        <v>1</v>
      </c>
      <c r="AA153">
        <v>8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2</v>
      </c>
      <c r="AH153">
        <v>0</v>
      </c>
      <c r="AI153" t="s">
        <v>275</v>
      </c>
      <c r="AJ153">
        <v>48.450071999999999</v>
      </c>
      <c r="AK153" t="s">
        <v>276</v>
      </c>
      <c r="AL153">
        <v>-123.0181</v>
      </c>
      <c r="AM153">
        <v>25</v>
      </c>
      <c r="AN153">
        <v>1100</v>
      </c>
      <c r="AO153" t="s">
        <v>118</v>
      </c>
      <c r="AP153">
        <v>7</v>
      </c>
      <c r="AQ153">
        <v>-134</v>
      </c>
      <c r="AR153">
        <v>0</v>
      </c>
      <c r="AZ153">
        <v>1200</v>
      </c>
      <c r="BA153">
        <v>1</v>
      </c>
      <c r="BB153" t="str">
        <f t="shared" si="8"/>
        <v xml:space="preserve">N379DH  </v>
      </c>
      <c r="BC153">
        <v>1</v>
      </c>
      <c r="BE153">
        <v>0</v>
      </c>
      <c r="BF153">
        <v>0</v>
      </c>
      <c r="BG153">
        <v>0</v>
      </c>
      <c r="BH153">
        <v>1050</v>
      </c>
      <c r="BI153">
        <v>1</v>
      </c>
      <c r="BJ153">
        <v>0</v>
      </c>
      <c r="BK153">
        <v>0</v>
      </c>
      <c r="BL153">
        <v>0</v>
      </c>
      <c r="BO153">
        <v>0</v>
      </c>
      <c r="BP153">
        <v>0</v>
      </c>
      <c r="BW153" t="str">
        <f>"21:47:27.303"</f>
        <v>21:47:27.303</v>
      </c>
      <c r="CJ153">
        <v>0</v>
      </c>
      <c r="CK153">
        <v>1</v>
      </c>
      <c r="CL153">
        <v>0</v>
      </c>
      <c r="CM153">
        <v>2</v>
      </c>
      <c r="CN153">
        <v>0</v>
      </c>
      <c r="CO153">
        <v>1</v>
      </c>
      <c r="CP153" t="s">
        <v>119</v>
      </c>
      <c r="CQ153">
        <v>259</v>
      </c>
      <c r="CR153">
        <v>0</v>
      </c>
      <c r="CW153">
        <v>3027831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"08/10/2022 21:47:28.663"</f>
        <v>08/10/2022 21:47:28.663</v>
      </c>
      <c r="C154" t="str">
        <f t="shared" si="7"/>
        <v>FFDFD3C0</v>
      </c>
      <c r="D154" t="s">
        <v>130</v>
      </c>
      <c r="E154">
        <v>18</v>
      </c>
      <c r="F154">
        <v>1018</v>
      </c>
      <c r="G154" t="s">
        <v>114</v>
      </c>
      <c r="J154" t="s">
        <v>131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>"21:47:28.000"</f>
        <v>21:47:28.000</v>
      </c>
      <c r="T154" t="str">
        <f>"21:47:28.000"</f>
        <v>21:47:28.000</v>
      </c>
      <c r="U154" t="str">
        <f t="shared" si="6"/>
        <v>A4558D</v>
      </c>
      <c r="V154">
        <v>0</v>
      </c>
      <c r="W154">
        <v>0</v>
      </c>
      <c r="X154">
        <v>4</v>
      </c>
      <c r="Z154">
        <v>1</v>
      </c>
      <c r="AA154">
        <v>8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2</v>
      </c>
      <c r="AH154">
        <v>0</v>
      </c>
      <c r="AI154" t="s">
        <v>277</v>
      </c>
      <c r="AJ154">
        <v>48.449449999999999</v>
      </c>
      <c r="AK154" t="s">
        <v>278</v>
      </c>
      <c r="AL154">
        <v>-123.018036</v>
      </c>
      <c r="AM154">
        <v>25</v>
      </c>
      <c r="AN154">
        <v>1100</v>
      </c>
      <c r="AO154" t="s">
        <v>118</v>
      </c>
      <c r="AP154">
        <v>7</v>
      </c>
      <c r="AQ154">
        <v>-134</v>
      </c>
      <c r="AR154">
        <v>0</v>
      </c>
      <c r="AZ154">
        <v>1200</v>
      </c>
      <c r="BA154">
        <v>1</v>
      </c>
      <c r="BB154" t="str">
        <f t="shared" si="8"/>
        <v xml:space="preserve">N379DH  </v>
      </c>
      <c r="BC154">
        <v>1</v>
      </c>
      <c r="BE154">
        <v>0</v>
      </c>
      <c r="BF154">
        <v>0</v>
      </c>
      <c r="BG154">
        <v>0</v>
      </c>
      <c r="BH154">
        <v>1050</v>
      </c>
      <c r="BI154">
        <v>1</v>
      </c>
      <c r="BJ154">
        <v>0</v>
      </c>
      <c r="BK154">
        <v>0</v>
      </c>
      <c r="BL154">
        <v>0</v>
      </c>
      <c r="BO154">
        <v>0</v>
      </c>
      <c r="BP154">
        <v>0</v>
      </c>
      <c r="BW154" t="str">
        <f>"21:47:28.438"</f>
        <v>21:47:28.438</v>
      </c>
      <c r="CJ154">
        <v>0</v>
      </c>
      <c r="CK154">
        <v>1</v>
      </c>
      <c r="CL154">
        <v>0</v>
      </c>
      <c r="CM154">
        <v>2</v>
      </c>
      <c r="CN154">
        <v>0</v>
      </c>
      <c r="CO154">
        <v>1</v>
      </c>
      <c r="CP154" t="s">
        <v>119</v>
      </c>
      <c r="CQ154">
        <v>259</v>
      </c>
      <c r="CR154">
        <v>0</v>
      </c>
      <c r="CW154">
        <v>3027898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"08/10/2022 21:47:28.679"</f>
        <v>08/10/2022 21:47:28.679</v>
      </c>
      <c r="C155" t="str">
        <f t="shared" si="7"/>
        <v>FFDFD3C0</v>
      </c>
      <c r="D155" t="s">
        <v>113</v>
      </c>
      <c r="E155">
        <v>6</v>
      </c>
      <c r="H155">
        <v>174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>"21:47:28.000"</f>
        <v>21:47:28.000</v>
      </c>
      <c r="T155" t="str">
        <f>"21:47:28.000"</f>
        <v>21:47:28.000</v>
      </c>
      <c r="U155" t="str">
        <f t="shared" si="6"/>
        <v>A4558D</v>
      </c>
      <c r="V155">
        <v>0</v>
      </c>
      <c r="W155">
        <v>0</v>
      </c>
      <c r="X155">
        <v>4</v>
      </c>
      <c r="Z155">
        <v>1</v>
      </c>
      <c r="AA155">
        <v>8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2</v>
      </c>
      <c r="AH155">
        <v>0</v>
      </c>
      <c r="AI155" t="s">
        <v>277</v>
      </c>
      <c r="AJ155">
        <v>48.449449999999999</v>
      </c>
      <c r="AK155" t="s">
        <v>278</v>
      </c>
      <c r="AL155">
        <v>-123.018036</v>
      </c>
      <c r="AM155">
        <v>25</v>
      </c>
      <c r="AN155">
        <v>1100</v>
      </c>
      <c r="AO155" t="s">
        <v>118</v>
      </c>
      <c r="AP155">
        <v>7</v>
      </c>
      <c r="AQ155">
        <v>-134</v>
      </c>
      <c r="AR155">
        <v>0</v>
      </c>
      <c r="AZ155">
        <v>1200</v>
      </c>
      <c r="BA155">
        <v>1</v>
      </c>
      <c r="BB155" t="str">
        <f t="shared" si="8"/>
        <v xml:space="preserve">N379DH  </v>
      </c>
      <c r="BC155">
        <v>1</v>
      </c>
      <c r="BE155">
        <v>0</v>
      </c>
      <c r="BF155">
        <v>0</v>
      </c>
      <c r="BG155">
        <v>0</v>
      </c>
      <c r="BH155">
        <v>1050</v>
      </c>
      <c r="BI155">
        <v>1</v>
      </c>
      <c r="BJ155">
        <v>0</v>
      </c>
      <c r="BK155">
        <v>0</v>
      </c>
      <c r="BL155">
        <v>0</v>
      </c>
      <c r="BO155">
        <v>0</v>
      </c>
      <c r="BP155">
        <v>0</v>
      </c>
      <c r="BW155" t="str">
        <f>"21:47:28.438"</f>
        <v>21:47:28.438</v>
      </c>
      <c r="CJ155">
        <v>0</v>
      </c>
      <c r="CK155">
        <v>1</v>
      </c>
      <c r="CL155">
        <v>0</v>
      </c>
      <c r="CM155">
        <v>2</v>
      </c>
      <c r="CN155">
        <v>0</v>
      </c>
      <c r="CO155">
        <v>1</v>
      </c>
      <c r="CP155" t="s">
        <v>119</v>
      </c>
      <c r="CQ155">
        <v>259</v>
      </c>
      <c r="CR155">
        <v>0</v>
      </c>
      <c r="CW155">
        <v>3027898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"08/10/2022 21:47:29.976"</f>
        <v>08/10/2022 21:47:29.976</v>
      </c>
      <c r="C156" t="str">
        <f t="shared" si="7"/>
        <v>FFDFD3C0</v>
      </c>
      <c r="D156" t="s">
        <v>130</v>
      </c>
      <c r="E156">
        <v>18</v>
      </c>
      <c r="F156">
        <v>1018</v>
      </c>
      <c r="G156" t="s">
        <v>114</v>
      </c>
      <c r="J156" t="s">
        <v>131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>"21:47:29.000"</f>
        <v>21:47:29.000</v>
      </c>
      <c r="T156" t="str">
        <f>"21:47:29.000"</f>
        <v>21:47:29.000</v>
      </c>
      <c r="U156" t="str">
        <f t="shared" si="6"/>
        <v>A4558D</v>
      </c>
      <c r="V156">
        <v>0</v>
      </c>
      <c r="W156">
        <v>0</v>
      </c>
      <c r="X156">
        <v>4</v>
      </c>
      <c r="Z156">
        <v>1</v>
      </c>
      <c r="AA156">
        <v>8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2</v>
      </c>
      <c r="AH156">
        <v>0</v>
      </c>
      <c r="AI156" t="s">
        <v>279</v>
      </c>
      <c r="AJ156">
        <v>48.448827000000001</v>
      </c>
      <c r="AK156" t="s">
        <v>280</v>
      </c>
      <c r="AL156">
        <v>-123.017993</v>
      </c>
      <c r="AM156">
        <v>25</v>
      </c>
      <c r="AN156">
        <v>1100</v>
      </c>
      <c r="AO156" t="s">
        <v>118</v>
      </c>
      <c r="AP156">
        <v>7</v>
      </c>
      <c r="AQ156">
        <v>-134</v>
      </c>
      <c r="AR156">
        <v>0</v>
      </c>
      <c r="AZ156">
        <v>1200</v>
      </c>
      <c r="BA156">
        <v>1</v>
      </c>
      <c r="BB156" t="str">
        <f t="shared" si="8"/>
        <v xml:space="preserve">N379DH  </v>
      </c>
      <c r="BC156">
        <v>1</v>
      </c>
      <c r="BE156">
        <v>0</v>
      </c>
      <c r="BF156">
        <v>0</v>
      </c>
      <c r="BG156">
        <v>0</v>
      </c>
      <c r="BH156">
        <v>1050</v>
      </c>
      <c r="BI156">
        <v>1</v>
      </c>
      <c r="BJ156">
        <v>0</v>
      </c>
      <c r="BK156">
        <v>0</v>
      </c>
      <c r="BL156">
        <v>0</v>
      </c>
      <c r="BO156">
        <v>0</v>
      </c>
      <c r="BP156">
        <v>0</v>
      </c>
      <c r="BW156" t="str">
        <f>"21:47:29.691"</f>
        <v>21:47:29.691</v>
      </c>
      <c r="CJ156">
        <v>0</v>
      </c>
      <c r="CK156">
        <v>1</v>
      </c>
      <c r="CL156">
        <v>0</v>
      </c>
      <c r="CM156">
        <v>2</v>
      </c>
      <c r="CN156">
        <v>0</v>
      </c>
      <c r="CO156">
        <v>2</v>
      </c>
      <c r="CP156" t="s">
        <v>119</v>
      </c>
      <c r="CQ156">
        <v>259</v>
      </c>
      <c r="CR156">
        <v>0</v>
      </c>
      <c r="CW156">
        <v>3027985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"08/10/2022 21:47:29.976"</f>
        <v>08/10/2022 21:47:29.976</v>
      </c>
      <c r="C157" t="str">
        <f t="shared" si="7"/>
        <v>FFDFD3C0</v>
      </c>
      <c r="D157" t="s">
        <v>113</v>
      </c>
      <c r="E157">
        <v>6</v>
      </c>
      <c r="H157">
        <v>174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>"21:47:29.000"</f>
        <v>21:47:29.000</v>
      </c>
      <c r="T157" t="str">
        <f>"21:47:29.000"</f>
        <v>21:47:29.000</v>
      </c>
      <c r="U157" t="str">
        <f t="shared" si="6"/>
        <v>A4558D</v>
      </c>
      <c r="V157">
        <v>0</v>
      </c>
      <c r="W157">
        <v>0</v>
      </c>
      <c r="X157">
        <v>4</v>
      </c>
      <c r="Z157">
        <v>1</v>
      </c>
      <c r="AA157">
        <v>8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2</v>
      </c>
      <c r="AH157">
        <v>0</v>
      </c>
      <c r="AI157" t="s">
        <v>279</v>
      </c>
      <c r="AJ157">
        <v>48.448827000000001</v>
      </c>
      <c r="AK157" t="s">
        <v>280</v>
      </c>
      <c r="AL157">
        <v>-123.017993</v>
      </c>
      <c r="AM157">
        <v>25</v>
      </c>
      <c r="AN157">
        <v>1100</v>
      </c>
      <c r="AO157" t="s">
        <v>118</v>
      </c>
      <c r="AP157">
        <v>7</v>
      </c>
      <c r="AQ157">
        <v>-134</v>
      </c>
      <c r="AR157">
        <v>0</v>
      </c>
      <c r="AZ157">
        <v>1200</v>
      </c>
      <c r="BA157">
        <v>1</v>
      </c>
      <c r="BB157" t="str">
        <f t="shared" si="8"/>
        <v xml:space="preserve">N379DH  </v>
      </c>
      <c r="BC157">
        <v>1</v>
      </c>
      <c r="BE157">
        <v>0</v>
      </c>
      <c r="BF157">
        <v>0</v>
      </c>
      <c r="BG157">
        <v>0</v>
      </c>
      <c r="BH157">
        <v>1050</v>
      </c>
      <c r="BI157">
        <v>1</v>
      </c>
      <c r="BJ157">
        <v>0</v>
      </c>
      <c r="BK157">
        <v>0</v>
      </c>
      <c r="BL157">
        <v>0</v>
      </c>
      <c r="BO157">
        <v>0</v>
      </c>
      <c r="BP157">
        <v>0</v>
      </c>
      <c r="BW157" t="str">
        <f>"21:47:29.691"</f>
        <v>21:47:29.691</v>
      </c>
      <c r="CJ157">
        <v>0</v>
      </c>
      <c r="CK157">
        <v>1</v>
      </c>
      <c r="CL157">
        <v>0</v>
      </c>
      <c r="CM157">
        <v>2</v>
      </c>
      <c r="CN157">
        <v>0</v>
      </c>
      <c r="CO157">
        <v>2</v>
      </c>
      <c r="CP157" t="s">
        <v>119</v>
      </c>
      <c r="CQ157">
        <v>259</v>
      </c>
      <c r="CR157">
        <v>0</v>
      </c>
      <c r="CW157">
        <v>3027985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"08/10/2022 21:47:30.491"</f>
        <v>08/10/2022 21:47:30.491</v>
      </c>
      <c r="C158" t="str">
        <f t="shared" si="7"/>
        <v>FFDFD3C0</v>
      </c>
      <c r="D158" t="s">
        <v>113</v>
      </c>
      <c r="E158">
        <v>6</v>
      </c>
      <c r="H158">
        <v>174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>"21:47:30.000"</f>
        <v>21:47:30.000</v>
      </c>
      <c r="T158" t="str">
        <f>"21:47:30.000"</f>
        <v>21:47:30.000</v>
      </c>
      <c r="U158" t="str">
        <f t="shared" si="6"/>
        <v>A4558D</v>
      </c>
      <c r="V158">
        <v>0</v>
      </c>
      <c r="W158">
        <v>0</v>
      </c>
      <c r="X158">
        <v>4</v>
      </c>
      <c r="Z158">
        <v>1</v>
      </c>
      <c r="AA158">
        <v>8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2</v>
      </c>
      <c r="AH158">
        <v>0</v>
      </c>
      <c r="AI158" t="s">
        <v>281</v>
      </c>
      <c r="AJ158">
        <v>48.448205000000002</v>
      </c>
      <c r="AK158" t="s">
        <v>282</v>
      </c>
      <c r="AL158">
        <v>-123.017929</v>
      </c>
      <c r="AM158">
        <v>25</v>
      </c>
      <c r="AN158">
        <v>1100</v>
      </c>
      <c r="AO158" t="s">
        <v>118</v>
      </c>
      <c r="AP158">
        <v>7</v>
      </c>
      <c r="AQ158">
        <v>-134</v>
      </c>
      <c r="AR158">
        <v>0</v>
      </c>
      <c r="AZ158">
        <v>1200</v>
      </c>
      <c r="BA158">
        <v>1</v>
      </c>
      <c r="BB158" t="str">
        <f t="shared" si="8"/>
        <v xml:space="preserve">N379DH  </v>
      </c>
      <c r="BC158">
        <v>1</v>
      </c>
      <c r="BE158">
        <v>0</v>
      </c>
      <c r="BF158">
        <v>0</v>
      </c>
      <c r="BG158">
        <v>0</v>
      </c>
      <c r="BH158">
        <v>1050</v>
      </c>
      <c r="BI158">
        <v>1</v>
      </c>
      <c r="BJ158">
        <v>0</v>
      </c>
      <c r="BK158">
        <v>0</v>
      </c>
      <c r="BL158">
        <v>0</v>
      </c>
      <c r="BO158">
        <v>0</v>
      </c>
      <c r="BP158">
        <v>0</v>
      </c>
      <c r="BW158" t="str">
        <f>"21:47:30.228"</f>
        <v>21:47:30.228</v>
      </c>
      <c r="CJ158">
        <v>0</v>
      </c>
      <c r="CK158">
        <v>1</v>
      </c>
      <c r="CL158">
        <v>0</v>
      </c>
      <c r="CM158">
        <v>2</v>
      </c>
      <c r="CN158">
        <v>0</v>
      </c>
      <c r="CO158">
        <v>2</v>
      </c>
      <c r="CP158" t="s">
        <v>119</v>
      </c>
      <c r="CQ158">
        <v>259</v>
      </c>
      <c r="CR158">
        <v>0</v>
      </c>
      <c r="CW158">
        <v>3028021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"08/10/2022 21:47:30.601"</f>
        <v>08/10/2022 21:47:30.601</v>
      </c>
      <c r="C159" t="str">
        <f t="shared" si="7"/>
        <v>FFDFD3C0</v>
      </c>
      <c r="D159" t="s">
        <v>130</v>
      </c>
      <c r="E159">
        <v>18</v>
      </c>
      <c r="F159">
        <v>1018</v>
      </c>
      <c r="G159" t="s">
        <v>114</v>
      </c>
      <c r="J159" t="s">
        <v>131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>"21:47:30.000"</f>
        <v>21:47:30.000</v>
      </c>
      <c r="T159" t="str">
        <f>"21:47:30.000"</f>
        <v>21:47:30.000</v>
      </c>
      <c r="U159" t="str">
        <f t="shared" si="6"/>
        <v>A4558D</v>
      </c>
      <c r="V159">
        <v>0</v>
      </c>
      <c r="W159">
        <v>0</v>
      </c>
      <c r="X159">
        <v>4</v>
      </c>
      <c r="Z159">
        <v>1</v>
      </c>
      <c r="AA159">
        <v>8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2</v>
      </c>
      <c r="AH159">
        <v>0</v>
      </c>
      <c r="AI159" t="s">
        <v>281</v>
      </c>
      <c r="AJ159">
        <v>48.448205000000002</v>
      </c>
      <c r="AK159" t="s">
        <v>282</v>
      </c>
      <c r="AL159">
        <v>-123.017929</v>
      </c>
      <c r="AM159">
        <v>25</v>
      </c>
      <c r="AN159">
        <v>1100</v>
      </c>
      <c r="AO159" t="s">
        <v>118</v>
      </c>
      <c r="AP159">
        <v>7</v>
      </c>
      <c r="AQ159">
        <v>-134</v>
      </c>
      <c r="AR159">
        <v>0</v>
      </c>
      <c r="AZ159">
        <v>1200</v>
      </c>
      <c r="BA159">
        <v>1</v>
      </c>
      <c r="BB159" t="str">
        <f t="shared" si="8"/>
        <v xml:space="preserve">N379DH  </v>
      </c>
      <c r="BC159">
        <v>1</v>
      </c>
      <c r="BE159">
        <v>0</v>
      </c>
      <c r="BF159">
        <v>0</v>
      </c>
      <c r="BG159">
        <v>0</v>
      </c>
      <c r="BH159">
        <v>1050</v>
      </c>
      <c r="BI159">
        <v>1</v>
      </c>
      <c r="BJ159">
        <v>0</v>
      </c>
      <c r="BK159">
        <v>0</v>
      </c>
      <c r="BL159">
        <v>0</v>
      </c>
      <c r="BO159">
        <v>0</v>
      </c>
      <c r="BP159">
        <v>0</v>
      </c>
      <c r="BW159" t="str">
        <f>"21:47:30.228"</f>
        <v>21:47:30.228</v>
      </c>
      <c r="CJ159">
        <v>0</v>
      </c>
      <c r="CK159">
        <v>1</v>
      </c>
      <c r="CL159">
        <v>0</v>
      </c>
      <c r="CM159">
        <v>2</v>
      </c>
      <c r="CN159">
        <v>0</v>
      </c>
      <c r="CO159">
        <v>2</v>
      </c>
      <c r="CP159" t="s">
        <v>119</v>
      </c>
      <c r="CQ159">
        <v>259</v>
      </c>
      <c r="CR159">
        <v>0</v>
      </c>
      <c r="CW159">
        <v>3028021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"08/10/2022 21:47:32.085"</f>
        <v>08/10/2022 21:47:32.085</v>
      </c>
      <c r="C160" t="str">
        <f t="shared" si="7"/>
        <v>FFDFD3C0</v>
      </c>
      <c r="D160" t="s">
        <v>113</v>
      </c>
      <c r="E160">
        <v>6</v>
      </c>
      <c r="H160">
        <v>174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>"21:47:31.000"</f>
        <v>21:47:31.000</v>
      </c>
      <c r="T160" t="str">
        <f>"21:47:31.000"</f>
        <v>21:47:31.000</v>
      </c>
      <c r="U160" t="str">
        <f t="shared" si="6"/>
        <v>A4558D</v>
      </c>
      <c r="V160">
        <v>0</v>
      </c>
      <c r="W160">
        <v>0</v>
      </c>
      <c r="X160">
        <v>4</v>
      </c>
      <c r="Z160">
        <v>1</v>
      </c>
      <c r="AA160">
        <v>8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2</v>
      </c>
      <c r="AH160">
        <v>0</v>
      </c>
      <c r="AI160" t="s">
        <v>283</v>
      </c>
      <c r="AJ160">
        <v>48.447583000000002</v>
      </c>
      <c r="AK160" t="s">
        <v>284</v>
      </c>
      <c r="AL160">
        <v>-123.017886</v>
      </c>
      <c r="AM160">
        <v>25</v>
      </c>
      <c r="AN160">
        <v>1100</v>
      </c>
      <c r="AO160" t="s">
        <v>118</v>
      </c>
      <c r="AP160">
        <v>7</v>
      </c>
      <c r="AQ160">
        <v>-134</v>
      </c>
      <c r="AR160">
        <v>0</v>
      </c>
      <c r="AZ160">
        <v>1200</v>
      </c>
      <c r="BA160">
        <v>1</v>
      </c>
      <c r="BB160" t="str">
        <f t="shared" si="8"/>
        <v xml:space="preserve">N379DH  </v>
      </c>
      <c r="BC160">
        <v>1</v>
      </c>
      <c r="BE160">
        <v>0</v>
      </c>
      <c r="BF160">
        <v>0</v>
      </c>
      <c r="BG160">
        <v>0</v>
      </c>
      <c r="BH160">
        <v>1050</v>
      </c>
      <c r="BI160">
        <v>1</v>
      </c>
      <c r="BJ160">
        <v>0</v>
      </c>
      <c r="BK160">
        <v>0</v>
      </c>
      <c r="BL160">
        <v>0</v>
      </c>
      <c r="BO160">
        <v>0</v>
      </c>
      <c r="BP160">
        <v>0</v>
      </c>
      <c r="BW160" t="str">
        <f>"21:47:31.866"</f>
        <v>21:47:31.866</v>
      </c>
      <c r="CJ160">
        <v>0</v>
      </c>
      <c r="CK160">
        <v>1</v>
      </c>
      <c r="CL160">
        <v>0</v>
      </c>
      <c r="CM160">
        <v>2</v>
      </c>
      <c r="CN160">
        <v>0</v>
      </c>
      <c r="CO160">
        <v>1</v>
      </c>
      <c r="CP160" t="s">
        <v>119</v>
      </c>
      <c r="CQ160">
        <v>259</v>
      </c>
      <c r="CR160">
        <v>0</v>
      </c>
      <c r="CW160">
        <v>3028132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"08/10/2022 21:47:32.085"</f>
        <v>08/10/2022 21:47:32.085</v>
      </c>
      <c r="C161" t="str">
        <f t="shared" si="7"/>
        <v>FFDFD3C0</v>
      </c>
      <c r="D161" t="s">
        <v>130</v>
      </c>
      <c r="E161">
        <v>18</v>
      </c>
      <c r="F161">
        <v>1018</v>
      </c>
      <c r="G161" t="s">
        <v>114</v>
      </c>
      <c r="J161" t="s">
        <v>131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>"21:47:31.000"</f>
        <v>21:47:31.000</v>
      </c>
      <c r="T161" t="str">
        <f>"21:47:31.000"</f>
        <v>21:47:31.000</v>
      </c>
      <c r="U161" t="str">
        <f t="shared" si="6"/>
        <v>A4558D</v>
      </c>
      <c r="V161">
        <v>0</v>
      </c>
      <c r="W161">
        <v>0</v>
      </c>
      <c r="X161">
        <v>4</v>
      </c>
      <c r="Z161">
        <v>1</v>
      </c>
      <c r="AA161">
        <v>8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2</v>
      </c>
      <c r="AH161">
        <v>0</v>
      </c>
      <c r="AI161" t="s">
        <v>283</v>
      </c>
      <c r="AJ161">
        <v>48.447583000000002</v>
      </c>
      <c r="AK161" t="s">
        <v>284</v>
      </c>
      <c r="AL161">
        <v>-123.017886</v>
      </c>
      <c r="AM161">
        <v>25</v>
      </c>
      <c r="AN161">
        <v>1100</v>
      </c>
      <c r="AO161" t="s">
        <v>118</v>
      </c>
      <c r="AP161">
        <v>7</v>
      </c>
      <c r="AQ161">
        <v>-134</v>
      </c>
      <c r="AR161">
        <v>0</v>
      </c>
      <c r="AZ161">
        <v>1200</v>
      </c>
      <c r="BA161">
        <v>1</v>
      </c>
      <c r="BB161" t="str">
        <f t="shared" si="8"/>
        <v xml:space="preserve">N379DH  </v>
      </c>
      <c r="BC161">
        <v>1</v>
      </c>
      <c r="BE161">
        <v>0</v>
      </c>
      <c r="BF161">
        <v>0</v>
      </c>
      <c r="BG161">
        <v>0</v>
      </c>
      <c r="BH161">
        <v>1050</v>
      </c>
      <c r="BI161">
        <v>1</v>
      </c>
      <c r="BJ161">
        <v>0</v>
      </c>
      <c r="BK161">
        <v>0</v>
      </c>
      <c r="BL161">
        <v>0</v>
      </c>
      <c r="BO161">
        <v>0</v>
      </c>
      <c r="BP161">
        <v>0</v>
      </c>
      <c r="BW161" t="str">
        <f>"21:47:31.866"</f>
        <v>21:47:31.866</v>
      </c>
      <c r="CJ161">
        <v>0</v>
      </c>
      <c r="CK161">
        <v>1</v>
      </c>
      <c r="CL161">
        <v>0</v>
      </c>
      <c r="CM161">
        <v>2</v>
      </c>
      <c r="CN161">
        <v>0</v>
      </c>
      <c r="CO161">
        <v>1</v>
      </c>
      <c r="CP161" t="s">
        <v>119</v>
      </c>
      <c r="CQ161">
        <v>259</v>
      </c>
      <c r="CR161">
        <v>0</v>
      </c>
      <c r="CW161">
        <v>3028132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"08/10/2022 21:47:32.585"</f>
        <v>08/10/2022 21:47:32.585</v>
      </c>
      <c r="C162" t="str">
        <f t="shared" si="7"/>
        <v>FFDFD3C0</v>
      </c>
      <c r="D162" t="s">
        <v>130</v>
      </c>
      <c r="E162">
        <v>18</v>
      </c>
      <c r="F162">
        <v>1018</v>
      </c>
      <c r="G162" t="s">
        <v>114</v>
      </c>
      <c r="J162" t="s">
        <v>131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>"21:47:32.000"</f>
        <v>21:47:32.000</v>
      </c>
      <c r="T162" t="str">
        <f>"21:47:32.000"</f>
        <v>21:47:32.000</v>
      </c>
      <c r="U162" t="str">
        <f t="shared" si="6"/>
        <v>A4558D</v>
      </c>
      <c r="V162">
        <v>0</v>
      </c>
      <c r="W162">
        <v>0</v>
      </c>
      <c r="X162">
        <v>4</v>
      </c>
      <c r="Z162">
        <v>1</v>
      </c>
      <c r="AA162">
        <v>8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2</v>
      </c>
      <c r="AH162">
        <v>0</v>
      </c>
      <c r="AI162" t="s">
        <v>285</v>
      </c>
      <c r="AJ162">
        <v>48.446981999999998</v>
      </c>
      <c r="AK162" t="s">
        <v>286</v>
      </c>
      <c r="AL162">
        <v>-123.017821</v>
      </c>
      <c r="AM162">
        <v>25</v>
      </c>
      <c r="AN162">
        <v>1100</v>
      </c>
      <c r="AO162" t="s">
        <v>118</v>
      </c>
      <c r="AP162">
        <v>7</v>
      </c>
      <c r="AQ162">
        <v>-134</v>
      </c>
      <c r="AR162">
        <v>0</v>
      </c>
      <c r="AZ162">
        <v>1200</v>
      </c>
      <c r="BA162">
        <v>1</v>
      </c>
      <c r="BB162" t="str">
        <f t="shared" si="8"/>
        <v xml:space="preserve">N379DH  </v>
      </c>
      <c r="BC162">
        <v>1</v>
      </c>
      <c r="BE162">
        <v>0</v>
      </c>
      <c r="BF162">
        <v>0</v>
      </c>
      <c r="BG162">
        <v>0</v>
      </c>
      <c r="BH162">
        <v>1050</v>
      </c>
      <c r="BI162">
        <v>1</v>
      </c>
      <c r="BJ162">
        <v>0</v>
      </c>
      <c r="BK162">
        <v>0</v>
      </c>
      <c r="BL162">
        <v>0</v>
      </c>
      <c r="BO162">
        <v>0</v>
      </c>
      <c r="BP162">
        <v>0</v>
      </c>
      <c r="BW162" t="str">
        <f>"21:47:32.404"</f>
        <v>21:47:32.404</v>
      </c>
      <c r="CJ162">
        <v>0</v>
      </c>
      <c r="CK162">
        <v>1</v>
      </c>
      <c r="CL162">
        <v>0</v>
      </c>
      <c r="CM162">
        <v>2</v>
      </c>
      <c r="CN162">
        <v>0</v>
      </c>
      <c r="CO162">
        <v>1</v>
      </c>
      <c r="CP162" t="s">
        <v>119</v>
      </c>
      <c r="CQ162">
        <v>259</v>
      </c>
      <c r="CR162">
        <v>0</v>
      </c>
      <c r="CW162">
        <v>3028167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"08/10/2022 21:47:32.648"</f>
        <v>08/10/2022 21:47:32.648</v>
      </c>
      <c r="C163" t="str">
        <f t="shared" si="7"/>
        <v>FFDFD3C0</v>
      </c>
      <c r="D163" t="s">
        <v>113</v>
      </c>
      <c r="E163">
        <v>6</v>
      </c>
      <c r="H163">
        <v>174</v>
      </c>
      <c r="I163" t="s">
        <v>114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>"21:47:32.000"</f>
        <v>21:47:32.000</v>
      </c>
      <c r="T163" t="str">
        <f>"21:47:32.000"</f>
        <v>21:47:32.000</v>
      </c>
      <c r="U163" t="str">
        <f t="shared" si="6"/>
        <v>A4558D</v>
      </c>
      <c r="V163">
        <v>0</v>
      </c>
      <c r="W163">
        <v>0</v>
      </c>
      <c r="X163">
        <v>4</v>
      </c>
      <c r="Z163">
        <v>1</v>
      </c>
      <c r="AA163">
        <v>8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2</v>
      </c>
      <c r="AH163">
        <v>0</v>
      </c>
      <c r="AI163" t="s">
        <v>285</v>
      </c>
      <c r="AJ163">
        <v>48.446981999999998</v>
      </c>
      <c r="AK163" t="s">
        <v>286</v>
      </c>
      <c r="AL163">
        <v>-123.017821</v>
      </c>
      <c r="AM163">
        <v>25</v>
      </c>
      <c r="AN163">
        <v>1100</v>
      </c>
      <c r="AO163" t="s">
        <v>118</v>
      </c>
      <c r="AP163">
        <v>7</v>
      </c>
      <c r="AQ163">
        <v>-134</v>
      </c>
      <c r="AR163">
        <v>0</v>
      </c>
      <c r="AZ163">
        <v>1200</v>
      </c>
      <c r="BA163">
        <v>1</v>
      </c>
      <c r="BB163" t="str">
        <f t="shared" si="8"/>
        <v xml:space="preserve">N379DH  </v>
      </c>
      <c r="BC163">
        <v>1</v>
      </c>
      <c r="BE163">
        <v>0</v>
      </c>
      <c r="BF163">
        <v>0</v>
      </c>
      <c r="BG163">
        <v>0</v>
      </c>
      <c r="BH163">
        <v>1050</v>
      </c>
      <c r="BI163">
        <v>1</v>
      </c>
      <c r="BJ163">
        <v>0</v>
      </c>
      <c r="BK163">
        <v>0</v>
      </c>
      <c r="BL163">
        <v>0</v>
      </c>
      <c r="BO163">
        <v>0</v>
      </c>
      <c r="BP163">
        <v>0</v>
      </c>
      <c r="BW163" t="str">
        <f>"21:47:32.404"</f>
        <v>21:47:32.404</v>
      </c>
      <c r="CJ163">
        <v>0</v>
      </c>
      <c r="CK163">
        <v>1</v>
      </c>
      <c r="CL163">
        <v>0</v>
      </c>
      <c r="CM163">
        <v>2</v>
      </c>
      <c r="CN163">
        <v>0</v>
      </c>
      <c r="CO163">
        <v>1</v>
      </c>
      <c r="CP163" t="s">
        <v>119</v>
      </c>
      <c r="CQ163">
        <v>259</v>
      </c>
      <c r="CR163">
        <v>0</v>
      </c>
      <c r="CW163">
        <v>3028167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"08/10/2022 21:47:33.664"</f>
        <v>08/10/2022 21:47:33.664</v>
      </c>
      <c r="C164" t="str">
        <f t="shared" si="7"/>
        <v>FFDFD3C0</v>
      </c>
      <c r="D164" t="s">
        <v>130</v>
      </c>
      <c r="E164">
        <v>18</v>
      </c>
      <c r="F164">
        <v>1018</v>
      </c>
      <c r="G164" t="s">
        <v>114</v>
      </c>
      <c r="J164" t="s">
        <v>131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>"21:47:33.000"</f>
        <v>21:47:33.000</v>
      </c>
      <c r="T164" t="str">
        <f>"21:47:33.000"</f>
        <v>21:47:33.000</v>
      </c>
      <c r="U164" t="str">
        <f t="shared" si="6"/>
        <v>A4558D</v>
      </c>
      <c r="V164">
        <v>0</v>
      </c>
      <c r="W164">
        <v>0</v>
      </c>
      <c r="X164">
        <v>4</v>
      </c>
      <c r="Z164">
        <v>1</v>
      </c>
      <c r="AA164">
        <v>8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2</v>
      </c>
      <c r="AH164">
        <v>0</v>
      </c>
      <c r="AI164" t="s">
        <v>287</v>
      </c>
      <c r="AJ164">
        <v>48.446359999999999</v>
      </c>
      <c r="AK164" t="s">
        <v>288</v>
      </c>
      <c r="AL164">
        <v>-123.01777800000001</v>
      </c>
      <c r="AM164">
        <v>25</v>
      </c>
      <c r="AN164">
        <v>1100</v>
      </c>
      <c r="AO164" t="s">
        <v>118</v>
      </c>
      <c r="AP164">
        <v>7</v>
      </c>
      <c r="AQ164">
        <v>-134</v>
      </c>
      <c r="AR164">
        <v>0</v>
      </c>
      <c r="AZ164">
        <v>1200</v>
      </c>
      <c r="BA164">
        <v>1</v>
      </c>
      <c r="BB164" t="str">
        <f t="shared" si="8"/>
        <v xml:space="preserve">N379DH  </v>
      </c>
      <c r="BC164">
        <v>1</v>
      </c>
      <c r="BE164">
        <v>0</v>
      </c>
      <c r="BF164">
        <v>0</v>
      </c>
      <c r="BG164">
        <v>0</v>
      </c>
      <c r="BH164">
        <v>1050</v>
      </c>
      <c r="BI164">
        <v>1</v>
      </c>
      <c r="BJ164">
        <v>0</v>
      </c>
      <c r="BK164">
        <v>0</v>
      </c>
      <c r="BL164">
        <v>0</v>
      </c>
      <c r="BO164">
        <v>0</v>
      </c>
      <c r="BP164">
        <v>0</v>
      </c>
      <c r="BW164" t="str">
        <f>"21:47:33.428"</f>
        <v>21:47:33.428</v>
      </c>
      <c r="CJ164">
        <v>0</v>
      </c>
      <c r="CK164">
        <v>1</v>
      </c>
      <c r="CL164">
        <v>0</v>
      </c>
      <c r="CM164">
        <v>2</v>
      </c>
      <c r="CN164">
        <v>0</v>
      </c>
      <c r="CO164">
        <v>1</v>
      </c>
      <c r="CP164" t="s">
        <v>119</v>
      </c>
      <c r="CQ164">
        <v>259</v>
      </c>
      <c r="CR164">
        <v>0</v>
      </c>
      <c r="CW164">
        <v>3028228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"08/10/2022 21:47:33.664"</f>
        <v>08/10/2022 21:47:33.664</v>
      </c>
      <c r="C165" t="str">
        <f t="shared" si="7"/>
        <v>FFDFD3C0</v>
      </c>
      <c r="D165" t="s">
        <v>113</v>
      </c>
      <c r="E165">
        <v>6</v>
      </c>
      <c r="H165">
        <v>174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>"21:47:33.000"</f>
        <v>21:47:33.000</v>
      </c>
      <c r="T165" t="str">
        <f>"21:47:33.000"</f>
        <v>21:47:33.000</v>
      </c>
      <c r="U165" t="str">
        <f t="shared" si="6"/>
        <v>A4558D</v>
      </c>
      <c r="V165">
        <v>0</v>
      </c>
      <c r="W165">
        <v>0</v>
      </c>
      <c r="X165">
        <v>4</v>
      </c>
      <c r="Z165">
        <v>1</v>
      </c>
      <c r="AA165">
        <v>8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2</v>
      </c>
      <c r="AH165">
        <v>0</v>
      </c>
      <c r="AI165" t="s">
        <v>287</v>
      </c>
      <c r="AJ165">
        <v>48.446359999999999</v>
      </c>
      <c r="AK165" t="s">
        <v>288</v>
      </c>
      <c r="AL165">
        <v>-123.01777800000001</v>
      </c>
      <c r="AM165">
        <v>25</v>
      </c>
      <c r="AN165">
        <v>1100</v>
      </c>
      <c r="AO165" t="s">
        <v>118</v>
      </c>
      <c r="AP165">
        <v>7</v>
      </c>
      <c r="AQ165">
        <v>-134</v>
      </c>
      <c r="AR165">
        <v>0</v>
      </c>
      <c r="AZ165">
        <v>1200</v>
      </c>
      <c r="BA165">
        <v>1</v>
      </c>
      <c r="BB165" t="str">
        <f t="shared" si="8"/>
        <v xml:space="preserve">N379DH  </v>
      </c>
      <c r="BC165">
        <v>1</v>
      </c>
      <c r="BE165">
        <v>0</v>
      </c>
      <c r="BF165">
        <v>0</v>
      </c>
      <c r="BG165">
        <v>0</v>
      </c>
      <c r="BH165">
        <v>1050</v>
      </c>
      <c r="BI165">
        <v>1</v>
      </c>
      <c r="BJ165">
        <v>0</v>
      </c>
      <c r="BK165">
        <v>0</v>
      </c>
      <c r="BL165">
        <v>0</v>
      </c>
      <c r="BO165">
        <v>0</v>
      </c>
      <c r="BP165">
        <v>0</v>
      </c>
      <c r="BW165" t="str">
        <f>"21:47:33.428"</f>
        <v>21:47:33.428</v>
      </c>
      <c r="CJ165">
        <v>0</v>
      </c>
      <c r="CK165">
        <v>1</v>
      </c>
      <c r="CL165">
        <v>0</v>
      </c>
      <c r="CM165">
        <v>2</v>
      </c>
      <c r="CN165">
        <v>0</v>
      </c>
      <c r="CO165">
        <v>1</v>
      </c>
      <c r="CP165" t="s">
        <v>119</v>
      </c>
      <c r="CQ165">
        <v>259</v>
      </c>
      <c r="CR165">
        <v>0</v>
      </c>
      <c r="CW165">
        <v>3028228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"08/10/2022 21:47:35.079"</f>
        <v>08/10/2022 21:47:35.079</v>
      </c>
      <c r="C166" t="str">
        <f t="shared" si="7"/>
        <v>FFDFD3C0</v>
      </c>
      <c r="D166" t="s">
        <v>113</v>
      </c>
      <c r="E166">
        <v>6</v>
      </c>
      <c r="H166">
        <v>174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>"21:47:34.000"</f>
        <v>21:47:34.000</v>
      </c>
      <c r="T166" t="str">
        <f>"21:47:34.000"</f>
        <v>21:47:34.000</v>
      </c>
      <c r="U166" t="str">
        <f t="shared" si="6"/>
        <v>A4558D</v>
      </c>
      <c r="V166">
        <v>0</v>
      </c>
      <c r="W166">
        <v>0</v>
      </c>
      <c r="X166">
        <v>4</v>
      </c>
      <c r="Z166">
        <v>1</v>
      </c>
      <c r="AA166">
        <v>8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2</v>
      </c>
      <c r="AH166">
        <v>0</v>
      </c>
      <c r="AI166" t="s">
        <v>289</v>
      </c>
      <c r="AJ166">
        <v>48.445737000000001</v>
      </c>
      <c r="AK166" t="s">
        <v>290</v>
      </c>
      <c r="AL166">
        <v>-123.017735</v>
      </c>
      <c r="AM166">
        <v>25</v>
      </c>
      <c r="AN166">
        <v>1100</v>
      </c>
      <c r="AO166" t="s">
        <v>118</v>
      </c>
      <c r="AP166">
        <v>8</v>
      </c>
      <c r="AQ166">
        <v>-134</v>
      </c>
      <c r="AR166">
        <v>64</v>
      </c>
      <c r="AZ166">
        <v>1200</v>
      </c>
      <c r="BA166">
        <v>1</v>
      </c>
      <c r="BB166" t="str">
        <f t="shared" si="8"/>
        <v xml:space="preserve">N379DH  </v>
      </c>
      <c r="BC166">
        <v>1</v>
      </c>
      <c r="BE166">
        <v>0</v>
      </c>
      <c r="BF166">
        <v>0</v>
      </c>
      <c r="BG166">
        <v>0</v>
      </c>
      <c r="BH166">
        <v>1050</v>
      </c>
      <c r="BI166">
        <v>1</v>
      </c>
      <c r="BJ166">
        <v>0</v>
      </c>
      <c r="BK166">
        <v>0</v>
      </c>
      <c r="BL166">
        <v>0</v>
      </c>
      <c r="BO166">
        <v>0</v>
      </c>
      <c r="BP166">
        <v>0</v>
      </c>
      <c r="BW166" t="str">
        <f>"21:47:34.767"</f>
        <v>21:47:34.767</v>
      </c>
      <c r="CJ166">
        <v>0</v>
      </c>
      <c r="CK166">
        <v>1</v>
      </c>
      <c r="CL166">
        <v>0</v>
      </c>
      <c r="CM166">
        <v>2</v>
      </c>
      <c r="CN166">
        <v>0</v>
      </c>
      <c r="CO166">
        <v>1</v>
      </c>
      <c r="CP166" t="s">
        <v>119</v>
      </c>
      <c r="CQ166">
        <v>259</v>
      </c>
      <c r="CR166">
        <v>0</v>
      </c>
      <c r="CW166">
        <v>3028323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"08/10/2022 21:47:35.079"</f>
        <v>08/10/2022 21:47:35.079</v>
      </c>
      <c r="C167" t="str">
        <f t="shared" si="7"/>
        <v>FFDFD3C0</v>
      </c>
      <c r="D167" t="s">
        <v>130</v>
      </c>
      <c r="E167">
        <v>18</v>
      </c>
      <c r="F167">
        <v>1018</v>
      </c>
      <c r="G167" t="s">
        <v>114</v>
      </c>
      <c r="J167" t="s">
        <v>131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>"21:47:34.000"</f>
        <v>21:47:34.000</v>
      </c>
      <c r="T167" t="str">
        <f>"21:47:34.000"</f>
        <v>21:47:34.000</v>
      </c>
      <c r="U167" t="str">
        <f t="shared" si="6"/>
        <v>A4558D</v>
      </c>
      <c r="V167">
        <v>0</v>
      </c>
      <c r="W167">
        <v>0</v>
      </c>
      <c r="X167">
        <v>4</v>
      </c>
      <c r="Z167">
        <v>1</v>
      </c>
      <c r="AA167">
        <v>8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2</v>
      </c>
      <c r="AH167">
        <v>0</v>
      </c>
      <c r="AI167" t="s">
        <v>289</v>
      </c>
      <c r="AJ167">
        <v>48.445737000000001</v>
      </c>
      <c r="AK167" t="s">
        <v>290</v>
      </c>
      <c r="AL167">
        <v>-123.017735</v>
      </c>
      <c r="AM167">
        <v>25</v>
      </c>
      <c r="AN167">
        <v>1100</v>
      </c>
      <c r="AO167" t="s">
        <v>118</v>
      </c>
      <c r="AP167">
        <v>8</v>
      </c>
      <c r="AQ167">
        <v>-134</v>
      </c>
      <c r="AR167">
        <v>64</v>
      </c>
      <c r="AZ167">
        <v>1200</v>
      </c>
      <c r="BA167">
        <v>1</v>
      </c>
      <c r="BB167" t="str">
        <f t="shared" si="8"/>
        <v xml:space="preserve">N379DH  </v>
      </c>
      <c r="BC167">
        <v>1</v>
      </c>
      <c r="BE167">
        <v>0</v>
      </c>
      <c r="BF167">
        <v>0</v>
      </c>
      <c r="BG167">
        <v>0</v>
      </c>
      <c r="BH167">
        <v>1050</v>
      </c>
      <c r="BI167">
        <v>1</v>
      </c>
      <c r="BJ167">
        <v>0</v>
      </c>
      <c r="BK167">
        <v>0</v>
      </c>
      <c r="BL167">
        <v>0</v>
      </c>
      <c r="BO167">
        <v>0</v>
      </c>
      <c r="BP167">
        <v>0</v>
      </c>
      <c r="BW167" t="str">
        <f>"21:47:34.767"</f>
        <v>21:47:34.767</v>
      </c>
      <c r="CJ167">
        <v>0</v>
      </c>
      <c r="CK167">
        <v>1</v>
      </c>
      <c r="CL167">
        <v>0</v>
      </c>
      <c r="CM167">
        <v>2</v>
      </c>
      <c r="CN167">
        <v>0</v>
      </c>
      <c r="CO167">
        <v>1</v>
      </c>
      <c r="CP167" t="s">
        <v>119</v>
      </c>
      <c r="CQ167">
        <v>259</v>
      </c>
      <c r="CR167">
        <v>0</v>
      </c>
      <c r="CW167">
        <v>3028323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"08/10/2022 21:47:36.360"</f>
        <v>08/10/2022 21:47:36.360</v>
      </c>
      <c r="C168" t="str">
        <f t="shared" si="7"/>
        <v>FFDFD3C0</v>
      </c>
      <c r="D168" t="s">
        <v>113</v>
      </c>
      <c r="E168">
        <v>6</v>
      </c>
      <c r="H168">
        <v>174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>"21:47:35.000"</f>
        <v>21:47:35.000</v>
      </c>
      <c r="T168" t="str">
        <f>"21:47:35.000"</f>
        <v>21:47:35.000</v>
      </c>
      <c r="U168" t="str">
        <f t="shared" si="6"/>
        <v>A4558D</v>
      </c>
      <c r="V168">
        <v>0</v>
      </c>
      <c r="W168">
        <v>0</v>
      </c>
      <c r="X168">
        <v>4</v>
      </c>
      <c r="Z168">
        <v>1</v>
      </c>
      <c r="AA168">
        <v>8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2</v>
      </c>
      <c r="AH168">
        <v>0</v>
      </c>
      <c r="AI168" t="s">
        <v>291</v>
      </c>
      <c r="AJ168">
        <v>48.445115000000001</v>
      </c>
      <c r="AK168" t="s">
        <v>292</v>
      </c>
      <c r="AL168">
        <v>-123.01767100000001</v>
      </c>
      <c r="AM168">
        <v>25</v>
      </c>
      <c r="AN168">
        <v>1100</v>
      </c>
      <c r="AO168" t="s">
        <v>118</v>
      </c>
      <c r="AP168">
        <v>8</v>
      </c>
      <c r="AQ168">
        <v>-134</v>
      </c>
      <c r="AR168">
        <v>64</v>
      </c>
      <c r="AZ168">
        <v>1200</v>
      </c>
      <c r="BA168">
        <v>1</v>
      </c>
      <c r="BB168" t="str">
        <f t="shared" si="8"/>
        <v xml:space="preserve">N379DH  </v>
      </c>
      <c r="BC168">
        <v>1</v>
      </c>
      <c r="BE168">
        <v>0</v>
      </c>
      <c r="BF168">
        <v>0</v>
      </c>
      <c r="BG168">
        <v>0</v>
      </c>
      <c r="BH168">
        <v>1050</v>
      </c>
      <c r="BI168">
        <v>1</v>
      </c>
      <c r="BJ168">
        <v>0</v>
      </c>
      <c r="BK168">
        <v>0</v>
      </c>
      <c r="BL168">
        <v>0</v>
      </c>
      <c r="BO168">
        <v>0</v>
      </c>
      <c r="BP168">
        <v>0</v>
      </c>
      <c r="BW168" t="str">
        <f>"21:47:35.977"</f>
        <v>21:47:35.977</v>
      </c>
      <c r="CJ168">
        <v>0</v>
      </c>
      <c r="CK168">
        <v>1</v>
      </c>
      <c r="CL168">
        <v>0</v>
      </c>
      <c r="CM168">
        <v>2</v>
      </c>
      <c r="CN168">
        <v>0</v>
      </c>
      <c r="CO168">
        <v>1</v>
      </c>
      <c r="CP168" t="s">
        <v>119</v>
      </c>
      <c r="CQ168">
        <v>259</v>
      </c>
      <c r="CR168">
        <v>0</v>
      </c>
      <c r="CW168">
        <v>3028407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"08/10/2022 21:47:36.360"</f>
        <v>08/10/2022 21:47:36.360</v>
      </c>
      <c r="C169" t="str">
        <f t="shared" si="7"/>
        <v>FFDFD3C0</v>
      </c>
      <c r="D169" t="s">
        <v>130</v>
      </c>
      <c r="E169">
        <v>18</v>
      </c>
      <c r="F169">
        <v>1018</v>
      </c>
      <c r="G169" t="s">
        <v>114</v>
      </c>
      <c r="J169" t="s">
        <v>131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>"21:47:35.000"</f>
        <v>21:47:35.000</v>
      </c>
      <c r="T169" t="str">
        <f>"21:47:35.000"</f>
        <v>21:47:35.000</v>
      </c>
      <c r="U169" t="str">
        <f t="shared" si="6"/>
        <v>A4558D</v>
      </c>
      <c r="V169">
        <v>0</v>
      </c>
      <c r="W169">
        <v>0</v>
      </c>
      <c r="X169">
        <v>4</v>
      </c>
      <c r="Z169">
        <v>1</v>
      </c>
      <c r="AA169">
        <v>8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2</v>
      </c>
      <c r="AH169">
        <v>0</v>
      </c>
      <c r="AI169" t="s">
        <v>291</v>
      </c>
      <c r="AJ169">
        <v>48.445115000000001</v>
      </c>
      <c r="AK169" t="s">
        <v>292</v>
      </c>
      <c r="AL169">
        <v>-123.01767100000001</v>
      </c>
      <c r="AM169">
        <v>25</v>
      </c>
      <c r="AN169">
        <v>1100</v>
      </c>
      <c r="AO169" t="s">
        <v>118</v>
      </c>
      <c r="AP169">
        <v>8</v>
      </c>
      <c r="AQ169">
        <v>-134</v>
      </c>
      <c r="AR169">
        <v>64</v>
      </c>
      <c r="AZ169">
        <v>1200</v>
      </c>
      <c r="BA169">
        <v>1</v>
      </c>
      <c r="BB169" t="str">
        <f t="shared" si="8"/>
        <v xml:space="preserve">N379DH  </v>
      </c>
      <c r="BC169">
        <v>1</v>
      </c>
      <c r="BE169">
        <v>0</v>
      </c>
      <c r="BF169">
        <v>0</v>
      </c>
      <c r="BG169">
        <v>0</v>
      </c>
      <c r="BH169">
        <v>1050</v>
      </c>
      <c r="BI169">
        <v>1</v>
      </c>
      <c r="BJ169">
        <v>0</v>
      </c>
      <c r="BK169">
        <v>0</v>
      </c>
      <c r="BL169">
        <v>0</v>
      </c>
      <c r="BO169">
        <v>0</v>
      </c>
      <c r="BP169">
        <v>0</v>
      </c>
      <c r="BW169" t="str">
        <f>"21:47:35.977"</f>
        <v>21:47:35.977</v>
      </c>
      <c r="CJ169">
        <v>0</v>
      </c>
      <c r="CK169">
        <v>1</v>
      </c>
      <c r="CL169">
        <v>0</v>
      </c>
      <c r="CM169">
        <v>2</v>
      </c>
      <c r="CN169">
        <v>0</v>
      </c>
      <c r="CO169">
        <v>1</v>
      </c>
      <c r="CP169" t="s">
        <v>119</v>
      </c>
      <c r="CQ169">
        <v>259</v>
      </c>
      <c r="CR169">
        <v>0</v>
      </c>
      <c r="CW169">
        <v>3028407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"08/10/2022 21:47:36.532"</f>
        <v>08/10/2022 21:47:36.532</v>
      </c>
      <c r="C170" t="str">
        <f t="shared" si="7"/>
        <v>FFDFD3C0</v>
      </c>
      <c r="D170" t="s">
        <v>113</v>
      </c>
      <c r="E170">
        <v>6</v>
      </c>
      <c r="H170">
        <v>174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>"21:47:36.000"</f>
        <v>21:47:36.000</v>
      </c>
      <c r="T170" t="str">
        <f>"21:47:36.000"</f>
        <v>21:47:36.000</v>
      </c>
      <c r="U170" t="str">
        <f t="shared" si="6"/>
        <v>A4558D</v>
      </c>
      <c r="V170">
        <v>0</v>
      </c>
      <c r="W170">
        <v>0</v>
      </c>
      <c r="X170">
        <v>4</v>
      </c>
      <c r="Z170">
        <v>1</v>
      </c>
      <c r="AA170">
        <v>8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2</v>
      </c>
      <c r="AH170">
        <v>0</v>
      </c>
      <c r="AI170" t="s">
        <v>293</v>
      </c>
      <c r="AJ170">
        <v>48.444493000000001</v>
      </c>
      <c r="AK170" t="s">
        <v>294</v>
      </c>
      <c r="AL170">
        <v>-123.017628</v>
      </c>
      <c r="AM170">
        <v>25</v>
      </c>
      <c r="AN170">
        <v>1100</v>
      </c>
      <c r="AO170" t="s">
        <v>118</v>
      </c>
      <c r="AP170">
        <v>8</v>
      </c>
      <c r="AQ170">
        <v>-134</v>
      </c>
      <c r="AR170">
        <v>64</v>
      </c>
      <c r="AZ170">
        <v>1200</v>
      </c>
      <c r="BA170">
        <v>1</v>
      </c>
      <c r="BB170" t="str">
        <f t="shared" si="8"/>
        <v xml:space="preserve">N379DH  </v>
      </c>
      <c r="BC170">
        <v>1</v>
      </c>
      <c r="BE170">
        <v>0</v>
      </c>
      <c r="BF170">
        <v>0</v>
      </c>
      <c r="BG170">
        <v>0</v>
      </c>
      <c r="BH170">
        <v>1050</v>
      </c>
      <c r="BI170">
        <v>1</v>
      </c>
      <c r="BJ170">
        <v>0</v>
      </c>
      <c r="BK170">
        <v>0</v>
      </c>
      <c r="BL170">
        <v>0</v>
      </c>
      <c r="BO170">
        <v>0</v>
      </c>
      <c r="BP170">
        <v>0</v>
      </c>
      <c r="BW170" t="str">
        <f>"21:47:36.317"</f>
        <v>21:47:36.317</v>
      </c>
      <c r="CJ170">
        <v>0</v>
      </c>
      <c r="CK170">
        <v>1</v>
      </c>
      <c r="CL170">
        <v>0</v>
      </c>
      <c r="CM170">
        <v>2</v>
      </c>
      <c r="CN170">
        <v>0</v>
      </c>
      <c r="CO170">
        <v>1</v>
      </c>
      <c r="CP170" t="s">
        <v>119</v>
      </c>
      <c r="CQ170">
        <v>259</v>
      </c>
      <c r="CR170">
        <v>0</v>
      </c>
      <c r="CW170">
        <v>3028420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"08/10/2022 21:47:36.595"</f>
        <v>08/10/2022 21:47:36.595</v>
      </c>
      <c r="C171" t="str">
        <f t="shared" si="7"/>
        <v>FFDFD3C0</v>
      </c>
      <c r="D171" t="s">
        <v>130</v>
      </c>
      <c r="E171">
        <v>18</v>
      </c>
      <c r="F171">
        <v>1018</v>
      </c>
      <c r="G171" t="s">
        <v>114</v>
      </c>
      <c r="J171" t="s">
        <v>131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>"21:47:36.000"</f>
        <v>21:47:36.000</v>
      </c>
      <c r="T171" t="str">
        <f>"21:47:36.000"</f>
        <v>21:47:36.000</v>
      </c>
      <c r="U171" t="str">
        <f t="shared" si="6"/>
        <v>A4558D</v>
      </c>
      <c r="V171">
        <v>0</v>
      </c>
      <c r="W171">
        <v>0</v>
      </c>
      <c r="X171">
        <v>4</v>
      </c>
      <c r="Z171">
        <v>1</v>
      </c>
      <c r="AA171">
        <v>8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2</v>
      </c>
      <c r="AH171">
        <v>0</v>
      </c>
      <c r="AI171" t="s">
        <v>293</v>
      </c>
      <c r="AJ171">
        <v>48.444493000000001</v>
      </c>
      <c r="AK171" t="s">
        <v>294</v>
      </c>
      <c r="AL171">
        <v>-123.017628</v>
      </c>
      <c r="AM171">
        <v>25</v>
      </c>
      <c r="AN171">
        <v>1100</v>
      </c>
      <c r="AO171" t="s">
        <v>118</v>
      </c>
      <c r="AP171">
        <v>8</v>
      </c>
      <c r="AQ171">
        <v>-134</v>
      </c>
      <c r="AR171">
        <v>64</v>
      </c>
      <c r="AZ171">
        <v>1200</v>
      </c>
      <c r="BA171">
        <v>1</v>
      </c>
      <c r="BB171" t="str">
        <f t="shared" si="8"/>
        <v xml:space="preserve">N379DH  </v>
      </c>
      <c r="BC171">
        <v>1</v>
      </c>
      <c r="BE171">
        <v>0</v>
      </c>
      <c r="BF171">
        <v>0</v>
      </c>
      <c r="BG171">
        <v>0</v>
      </c>
      <c r="BH171">
        <v>1050</v>
      </c>
      <c r="BI171">
        <v>1</v>
      </c>
      <c r="BJ171">
        <v>0</v>
      </c>
      <c r="BK171">
        <v>0</v>
      </c>
      <c r="BL171">
        <v>0</v>
      </c>
      <c r="BO171">
        <v>0</v>
      </c>
      <c r="BP171">
        <v>0</v>
      </c>
      <c r="BW171" t="str">
        <f>"21:47:36.317"</f>
        <v>21:47:36.317</v>
      </c>
      <c r="CJ171">
        <v>0</v>
      </c>
      <c r="CK171">
        <v>1</v>
      </c>
      <c r="CL171">
        <v>0</v>
      </c>
      <c r="CM171">
        <v>2</v>
      </c>
      <c r="CN171">
        <v>0</v>
      </c>
      <c r="CO171">
        <v>1</v>
      </c>
      <c r="CP171" t="s">
        <v>119</v>
      </c>
      <c r="CQ171">
        <v>259</v>
      </c>
      <c r="CR171">
        <v>0</v>
      </c>
      <c r="CW171">
        <v>3028420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"08/10/2022 21:47:37.720"</f>
        <v>08/10/2022 21:47:37.720</v>
      </c>
      <c r="C172" t="str">
        <f t="shared" si="7"/>
        <v>FFDFD3C0</v>
      </c>
      <c r="D172" t="s">
        <v>113</v>
      </c>
      <c r="E172">
        <v>6</v>
      </c>
      <c r="H172">
        <v>174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>"21:47:37.000"</f>
        <v>21:47:37.000</v>
      </c>
      <c r="T172" t="str">
        <f>"21:47:37.000"</f>
        <v>21:47:37.000</v>
      </c>
      <c r="U172" t="str">
        <f t="shared" si="6"/>
        <v>A4558D</v>
      </c>
      <c r="V172">
        <v>0</v>
      </c>
      <c r="W172">
        <v>0</v>
      </c>
      <c r="X172">
        <v>4</v>
      </c>
      <c r="Z172">
        <v>1</v>
      </c>
      <c r="AA172">
        <v>8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2</v>
      </c>
      <c r="AH172">
        <v>0</v>
      </c>
      <c r="AI172" t="s">
        <v>295</v>
      </c>
      <c r="AJ172">
        <v>48.443891999999998</v>
      </c>
      <c r="AK172" t="s">
        <v>296</v>
      </c>
      <c r="AL172">
        <v>-123.01756399999999</v>
      </c>
      <c r="AM172">
        <v>25</v>
      </c>
      <c r="AN172">
        <v>1100</v>
      </c>
      <c r="AO172" t="s">
        <v>118</v>
      </c>
      <c r="AP172">
        <v>8</v>
      </c>
      <c r="AQ172">
        <v>-133</v>
      </c>
      <c r="AR172">
        <v>64</v>
      </c>
      <c r="AZ172">
        <v>1200</v>
      </c>
      <c r="BA172">
        <v>1</v>
      </c>
      <c r="BB172" t="str">
        <f t="shared" si="8"/>
        <v xml:space="preserve">N379DH  </v>
      </c>
      <c r="BC172">
        <v>1</v>
      </c>
      <c r="BE172">
        <v>0</v>
      </c>
      <c r="BF172">
        <v>0</v>
      </c>
      <c r="BG172">
        <v>0</v>
      </c>
      <c r="BH172">
        <v>1050</v>
      </c>
      <c r="BI172">
        <v>1</v>
      </c>
      <c r="BJ172">
        <v>0</v>
      </c>
      <c r="BK172">
        <v>0</v>
      </c>
      <c r="BL172">
        <v>0</v>
      </c>
      <c r="BO172">
        <v>0</v>
      </c>
      <c r="BP172">
        <v>0</v>
      </c>
      <c r="BW172" t="str">
        <f>"21:47:37.513"</f>
        <v>21:47:37.513</v>
      </c>
      <c r="CJ172">
        <v>0</v>
      </c>
      <c r="CK172">
        <v>1</v>
      </c>
      <c r="CL172">
        <v>0</v>
      </c>
      <c r="CM172">
        <v>2</v>
      </c>
      <c r="CN172">
        <v>0</v>
      </c>
      <c r="CO172">
        <v>1</v>
      </c>
      <c r="CP172" t="s">
        <v>119</v>
      </c>
      <c r="CQ172">
        <v>259</v>
      </c>
      <c r="CR172">
        <v>0</v>
      </c>
      <c r="CW172">
        <v>3028496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"08/10/2022 21:47:37.720"</f>
        <v>08/10/2022 21:47:37.720</v>
      </c>
      <c r="C173" t="str">
        <f t="shared" si="7"/>
        <v>FFDFD3C0</v>
      </c>
      <c r="D173" t="s">
        <v>130</v>
      </c>
      <c r="E173">
        <v>18</v>
      </c>
      <c r="F173">
        <v>1018</v>
      </c>
      <c r="G173" t="s">
        <v>114</v>
      </c>
      <c r="J173" t="s">
        <v>131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>"21:47:37.000"</f>
        <v>21:47:37.000</v>
      </c>
      <c r="T173" t="str">
        <f>"21:47:37.000"</f>
        <v>21:47:37.000</v>
      </c>
      <c r="U173" t="str">
        <f t="shared" si="6"/>
        <v>A4558D</v>
      </c>
      <c r="V173">
        <v>0</v>
      </c>
      <c r="W173">
        <v>0</v>
      </c>
      <c r="X173">
        <v>4</v>
      </c>
      <c r="Z173">
        <v>1</v>
      </c>
      <c r="AA173">
        <v>8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2</v>
      </c>
      <c r="AH173">
        <v>0</v>
      </c>
      <c r="AI173" t="s">
        <v>295</v>
      </c>
      <c r="AJ173">
        <v>48.443891999999998</v>
      </c>
      <c r="AK173" t="s">
        <v>296</v>
      </c>
      <c r="AL173">
        <v>-123.01756399999999</v>
      </c>
      <c r="AM173">
        <v>25</v>
      </c>
      <c r="AN173">
        <v>1100</v>
      </c>
      <c r="AO173" t="s">
        <v>118</v>
      </c>
      <c r="AP173">
        <v>8</v>
      </c>
      <c r="AQ173">
        <v>-133</v>
      </c>
      <c r="AR173">
        <v>64</v>
      </c>
      <c r="AZ173">
        <v>1200</v>
      </c>
      <c r="BA173">
        <v>1</v>
      </c>
      <c r="BB173" t="str">
        <f t="shared" si="8"/>
        <v xml:space="preserve">N379DH  </v>
      </c>
      <c r="BC173">
        <v>1</v>
      </c>
      <c r="BE173">
        <v>0</v>
      </c>
      <c r="BF173">
        <v>0</v>
      </c>
      <c r="BG173">
        <v>0</v>
      </c>
      <c r="BH173">
        <v>1050</v>
      </c>
      <c r="BI173">
        <v>1</v>
      </c>
      <c r="BJ173">
        <v>0</v>
      </c>
      <c r="BK173">
        <v>0</v>
      </c>
      <c r="BL173">
        <v>0</v>
      </c>
      <c r="BO173">
        <v>0</v>
      </c>
      <c r="BP173">
        <v>0</v>
      </c>
      <c r="BW173" t="str">
        <f>"21:47:37.513"</f>
        <v>21:47:37.513</v>
      </c>
      <c r="CJ173">
        <v>0</v>
      </c>
      <c r="CK173">
        <v>1</v>
      </c>
      <c r="CL173">
        <v>0</v>
      </c>
      <c r="CM173">
        <v>2</v>
      </c>
      <c r="CN173">
        <v>0</v>
      </c>
      <c r="CO173">
        <v>1</v>
      </c>
      <c r="CP173" t="s">
        <v>119</v>
      </c>
      <c r="CQ173">
        <v>259</v>
      </c>
      <c r="CR173">
        <v>0</v>
      </c>
      <c r="CW173">
        <v>3028496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"08/10/2022 21:47:38.454"</f>
        <v>08/10/2022 21:47:38.454</v>
      </c>
      <c r="C174" t="str">
        <f t="shared" si="7"/>
        <v>FFDFD3C0</v>
      </c>
      <c r="D174" t="s">
        <v>113</v>
      </c>
      <c r="E174">
        <v>6</v>
      </c>
      <c r="H174">
        <v>174</v>
      </c>
      <c r="I174" t="s">
        <v>114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>"21:47:38.000"</f>
        <v>21:47:38.000</v>
      </c>
      <c r="T174" t="str">
        <f>"21:47:38.000"</f>
        <v>21:47:38.000</v>
      </c>
      <c r="U174" t="str">
        <f t="shared" si="6"/>
        <v>A4558D</v>
      </c>
      <c r="V174">
        <v>0</v>
      </c>
      <c r="W174">
        <v>0</v>
      </c>
      <c r="X174">
        <v>4</v>
      </c>
      <c r="Z174">
        <v>1</v>
      </c>
      <c r="AA174">
        <v>8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2</v>
      </c>
      <c r="AH174">
        <v>0</v>
      </c>
      <c r="AI174" t="s">
        <v>297</v>
      </c>
      <c r="AJ174">
        <v>48.443269999999998</v>
      </c>
      <c r="AK174" t="s">
        <v>298</v>
      </c>
      <c r="AL174">
        <v>-123.017521</v>
      </c>
      <c r="AM174">
        <v>25</v>
      </c>
      <c r="AN174">
        <v>1100</v>
      </c>
      <c r="AO174" t="s">
        <v>118</v>
      </c>
      <c r="AP174">
        <v>8</v>
      </c>
      <c r="AQ174">
        <v>-133</v>
      </c>
      <c r="AR174">
        <v>64</v>
      </c>
      <c r="AZ174">
        <v>1200</v>
      </c>
      <c r="BA174">
        <v>1</v>
      </c>
      <c r="BB174" t="str">
        <f t="shared" si="8"/>
        <v xml:space="preserve">N379DH  </v>
      </c>
      <c r="BC174">
        <v>1</v>
      </c>
      <c r="BE174">
        <v>0</v>
      </c>
      <c r="BF174">
        <v>0</v>
      </c>
      <c r="BG174">
        <v>0</v>
      </c>
      <c r="BH174">
        <v>1050</v>
      </c>
      <c r="BI174">
        <v>1</v>
      </c>
      <c r="BJ174">
        <v>0</v>
      </c>
      <c r="BK174">
        <v>0</v>
      </c>
      <c r="BL174">
        <v>0</v>
      </c>
      <c r="BO174">
        <v>0</v>
      </c>
      <c r="BP174">
        <v>0</v>
      </c>
      <c r="BW174" t="str">
        <f>"21:47:38.254"</f>
        <v>21:47:38.254</v>
      </c>
      <c r="CJ174">
        <v>0</v>
      </c>
      <c r="CK174">
        <v>1</v>
      </c>
      <c r="CL174">
        <v>0</v>
      </c>
      <c r="CM174">
        <v>2</v>
      </c>
      <c r="CN174">
        <v>0</v>
      </c>
      <c r="CO174">
        <v>1</v>
      </c>
      <c r="CP174" t="s">
        <v>119</v>
      </c>
      <c r="CQ174">
        <v>259</v>
      </c>
      <c r="CR174">
        <v>0</v>
      </c>
      <c r="CW174">
        <v>3028534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"08/10/2022 21:47:38.454"</f>
        <v>08/10/2022 21:47:38.454</v>
      </c>
      <c r="C175" t="str">
        <f t="shared" si="7"/>
        <v>FFDFD3C0</v>
      </c>
      <c r="D175" t="s">
        <v>130</v>
      </c>
      <c r="E175">
        <v>18</v>
      </c>
      <c r="F175">
        <v>1018</v>
      </c>
      <c r="G175" t="s">
        <v>114</v>
      </c>
      <c r="J175" t="s">
        <v>131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>"21:47:38.000"</f>
        <v>21:47:38.000</v>
      </c>
      <c r="T175" t="str">
        <f>"21:47:38.000"</f>
        <v>21:47:38.000</v>
      </c>
      <c r="U175" t="str">
        <f t="shared" si="6"/>
        <v>A4558D</v>
      </c>
      <c r="V175">
        <v>0</v>
      </c>
      <c r="W175">
        <v>0</v>
      </c>
      <c r="X175">
        <v>4</v>
      </c>
      <c r="Z175">
        <v>1</v>
      </c>
      <c r="AA175">
        <v>8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2</v>
      </c>
      <c r="AH175">
        <v>0</v>
      </c>
      <c r="AI175" t="s">
        <v>297</v>
      </c>
      <c r="AJ175">
        <v>48.443269999999998</v>
      </c>
      <c r="AK175" t="s">
        <v>298</v>
      </c>
      <c r="AL175">
        <v>-123.017521</v>
      </c>
      <c r="AM175">
        <v>25</v>
      </c>
      <c r="AN175">
        <v>1100</v>
      </c>
      <c r="AO175" t="s">
        <v>118</v>
      </c>
      <c r="AP175">
        <v>8</v>
      </c>
      <c r="AQ175">
        <v>-133</v>
      </c>
      <c r="AR175">
        <v>64</v>
      </c>
      <c r="AZ175">
        <v>1200</v>
      </c>
      <c r="BA175">
        <v>1</v>
      </c>
      <c r="BB175" t="str">
        <f t="shared" si="8"/>
        <v xml:space="preserve">N379DH  </v>
      </c>
      <c r="BC175">
        <v>1</v>
      </c>
      <c r="BE175">
        <v>0</v>
      </c>
      <c r="BF175">
        <v>0</v>
      </c>
      <c r="BG175">
        <v>0</v>
      </c>
      <c r="BH175">
        <v>1050</v>
      </c>
      <c r="BI175">
        <v>1</v>
      </c>
      <c r="BJ175">
        <v>0</v>
      </c>
      <c r="BK175">
        <v>0</v>
      </c>
      <c r="BL175">
        <v>0</v>
      </c>
      <c r="BO175">
        <v>0</v>
      </c>
      <c r="BP175">
        <v>0</v>
      </c>
      <c r="BW175" t="str">
        <f>"21:47:38.254"</f>
        <v>21:47:38.254</v>
      </c>
      <c r="CJ175">
        <v>0</v>
      </c>
      <c r="CK175">
        <v>1</v>
      </c>
      <c r="CL175">
        <v>0</v>
      </c>
      <c r="CM175">
        <v>2</v>
      </c>
      <c r="CN175">
        <v>0</v>
      </c>
      <c r="CO175">
        <v>1</v>
      </c>
      <c r="CP175" t="s">
        <v>119</v>
      </c>
      <c r="CQ175">
        <v>259</v>
      </c>
      <c r="CR175">
        <v>0</v>
      </c>
      <c r="CW175">
        <v>3028534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"08/10/2022 21:47:39.449"</f>
        <v>08/10/2022 21:47:39.449</v>
      </c>
      <c r="C176" t="str">
        <f t="shared" si="7"/>
        <v>FFDFD3C0</v>
      </c>
      <c r="D176" t="s">
        <v>113</v>
      </c>
      <c r="E176">
        <v>6</v>
      </c>
      <c r="H176">
        <v>174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>"21:47:39.000"</f>
        <v>21:47:39.000</v>
      </c>
      <c r="T176" t="str">
        <f>"21:47:39.000"</f>
        <v>21:47:39.000</v>
      </c>
      <c r="U176" t="str">
        <f t="shared" si="6"/>
        <v>A4558D</v>
      </c>
      <c r="V176">
        <v>0</v>
      </c>
      <c r="W176">
        <v>0</v>
      </c>
      <c r="X176">
        <v>4</v>
      </c>
      <c r="Z176">
        <v>1</v>
      </c>
      <c r="AA176">
        <v>8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2</v>
      </c>
      <c r="AH176">
        <v>0</v>
      </c>
      <c r="AI176" t="s">
        <v>299</v>
      </c>
      <c r="AJ176">
        <v>48.442647000000001</v>
      </c>
      <c r="AK176" t="s">
        <v>300</v>
      </c>
      <c r="AL176">
        <v>-123.01745699999999</v>
      </c>
      <c r="AM176">
        <v>25</v>
      </c>
      <c r="AN176">
        <v>1100</v>
      </c>
      <c r="AO176" t="s">
        <v>118</v>
      </c>
      <c r="AP176">
        <v>8</v>
      </c>
      <c r="AQ176">
        <v>-133</v>
      </c>
      <c r="AR176">
        <v>64</v>
      </c>
      <c r="AZ176">
        <v>1200</v>
      </c>
      <c r="BA176">
        <v>1</v>
      </c>
      <c r="BB176" t="str">
        <f t="shared" si="8"/>
        <v xml:space="preserve">N379DH  </v>
      </c>
      <c r="BC176">
        <v>1</v>
      </c>
      <c r="BE176">
        <v>0</v>
      </c>
      <c r="BF176">
        <v>0</v>
      </c>
      <c r="BG176">
        <v>0</v>
      </c>
      <c r="BH176">
        <v>1050</v>
      </c>
      <c r="BI176">
        <v>1</v>
      </c>
      <c r="BJ176">
        <v>0</v>
      </c>
      <c r="BK176">
        <v>0</v>
      </c>
      <c r="BL176">
        <v>0</v>
      </c>
      <c r="BO176">
        <v>0</v>
      </c>
      <c r="BP176">
        <v>0</v>
      </c>
      <c r="BW176" t="str">
        <f>"21:47:39.235"</f>
        <v>21:47:39.235</v>
      </c>
      <c r="CJ176">
        <v>0</v>
      </c>
      <c r="CK176">
        <v>1</v>
      </c>
      <c r="CL176">
        <v>0</v>
      </c>
      <c r="CM176">
        <v>2</v>
      </c>
      <c r="CN176">
        <v>0</v>
      </c>
      <c r="CO176">
        <v>1</v>
      </c>
      <c r="CP176" t="s">
        <v>119</v>
      </c>
      <c r="CQ176">
        <v>259</v>
      </c>
      <c r="CR176">
        <v>0</v>
      </c>
      <c r="CW176">
        <v>3028585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"08/10/2022 21:47:39.449"</f>
        <v>08/10/2022 21:47:39.449</v>
      </c>
      <c r="C177" t="str">
        <f t="shared" si="7"/>
        <v>FFDFD3C0</v>
      </c>
      <c r="D177" t="s">
        <v>130</v>
      </c>
      <c r="E177">
        <v>18</v>
      </c>
      <c r="F177">
        <v>1018</v>
      </c>
      <c r="G177" t="s">
        <v>114</v>
      </c>
      <c r="J177" t="s">
        <v>131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>"21:47:39.000"</f>
        <v>21:47:39.000</v>
      </c>
      <c r="T177" t="str">
        <f>"21:47:39.000"</f>
        <v>21:47:39.000</v>
      </c>
      <c r="U177" t="str">
        <f t="shared" si="6"/>
        <v>A4558D</v>
      </c>
      <c r="V177">
        <v>0</v>
      </c>
      <c r="W177">
        <v>0</v>
      </c>
      <c r="X177">
        <v>4</v>
      </c>
      <c r="Z177">
        <v>1</v>
      </c>
      <c r="AA177">
        <v>8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2</v>
      </c>
      <c r="AH177">
        <v>0</v>
      </c>
      <c r="AI177" t="s">
        <v>299</v>
      </c>
      <c r="AJ177">
        <v>48.442647000000001</v>
      </c>
      <c r="AK177" t="s">
        <v>300</v>
      </c>
      <c r="AL177">
        <v>-123.01745699999999</v>
      </c>
      <c r="AM177">
        <v>25</v>
      </c>
      <c r="AN177">
        <v>1100</v>
      </c>
      <c r="AO177" t="s">
        <v>118</v>
      </c>
      <c r="AP177">
        <v>8</v>
      </c>
      <c r="AQ177">
        <v>-133</v>
      </c>
      <c r="AR177">
        <v>64</v>
      </c>
      <c r="AZ177">
        <v>1200</v>
      </c>
      <c r="BA177">
        <v>1</v>
      </c>
      <c r="BB177" t="str">
        <f t="shared" si="8"/>
        <v xml:space="preserve">N379DH  </v>
      </c>
      <c r="BC177">
        <v>1</v>
      </c>
      <c r="BE177">
        <v>0</v>
      </c>
      <c r="BF177">
        <v>0</v>
      </c>
      <c r="BG177">
        <v>0</v>
      </c>
      <c r="BH177">
        <v>1050</v>
      </c>
      <c r="BI177">
        <v>1</v>
      </c>
      <c r="BJ177">
        <v>0</v>
      </c>
      <c r="BK177">
        <v>0</v>
      </c>
      <c r="BL177">
        <v>0</v>
      </c>
      <c r="BO177">
        <v>0</v>
      </c>
      <c r="BP177">
        <v>0</v>
      </c>
      <c r="BW177" t="str">
        <f>"21:47:39.235"</f>
        <v>21:47:39.235</v>
      </c>
      <c r="CJ177">
        <v>0</v>
      </c>
      <c r="CK177">
        <v>1</v>
      </c>
      <c r="CL177">
        <v>0</v>
      </c>
      <c r="CM177">
        <v>2</v>
      </c>
      <c r="CN177">
        <v>0</v>
      </c>
      <c r="CO177">
        <v>1</v>
      </c>
      <c r="CP177" t="s">
        <v>119</v>
      </c>
      <c r="CQ177">
        <v>259</v>
      </c>
      <c r="CR177">
        <v>0</v>
      </c>
      <c r="CW177">
        <v>3028585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"08/10/2022 21:47:40.653"</f>
        <v>08/10/2022 21:47:40.653</v>
      </c>
      <c r="C178" t="str">
        <f t="shared" si="7"/>
        <v>FFDFD3C0</v>
      </c>
      <c r="D178" t="s">
        <v>130</v>
      </c>
      <c r="E178">
        <v>18</v>
      </c>
      <c r="F178">
        <v>1018</v>
      </c>
      <c r="G178" t="s">
        <v>114</v>
      </c>
      <c r="J178" t="s">
        <v>131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>"21:47:40.000"</f>
        <v>21:47:40.000</v>
      </c>
      <c r="T178" t="str">
        <f>"21:47:40.000"</f>
        <v>21:47:40.000</v>
      </c>
      <c r="U178" t="str">
        <f t="shared" si="6"/>
        <v>A4558D</v>
      </c>
      <c r="V178">
        <v>0</v>
      </c>
      <c r="W178">
        <v>0</v>
      </c>
      <c r="X178">
        <v>4</v>
      </c>
      <c r="Z178">
        <v>1</v>
      </c>
      <c r="AA178">
        <v>8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2</v>
      </c>
      <c r="AH178">
        <v>0</v>
      </c>
      <c r="AI178" t="s">
        <v>301</v>
      </c>
      <c r="AJ178">
        <v>48.442025000000001</v>
      </c>
      <c r="AK178" t="s">
        <v>302</v>
      </c>
      <c r="AL178">
        <v>-123.017414</v>
      </c>
      <c r="AM178">
        <v>25</v>
      </c>
      <c r="AN178">
        <v>1100</v>
      </c>
      <c r="AO178" t="s">
        <v>118</v>
      </c>
      <c r="AP178">
        <v>8</v>
      </c>
      <c r="AQ178">
        <v>-133</v>
      </c>
      <c r="AR178">
        <v>0</v>
      </c>
      <c r="AZ178">
        <v>1200</v>
      </c>
      <c r="BA178">
        <v>1</v>
      </c>
      <c r="BB178" t="str">
        <f t="shared" si="8"/>
        <v xml:space="preserve">N379DH  </v>
      </c>
      <c r="BC178">
        <v>1</v>
      </c>
      <c r="BE178">
        <v>0</v>
      </c>
      <c r="BF178">
        <v>0</v>
      </c>
      <c r="BG178">
        <v>0</v>
      </c>
      <c r="BH178">
        <v>1050</v>
      </c>
      <c r="BI178">
        <v>1</v>
      </c>
      <c r="BJ178">
        <v>0</v>
      </c>
      <c r="BK178">
        <v>0</v>
      </c>
      <c r="BL178">
        <v>0</v>
      </c>
      <c r="BO178">
        <v>0</v>
      </c>
      <c r="BP178">
        <v>0</v>
      </c>
      <c r="BW178" t="str">
        <f>"21:47:40.378"</f>
        <v>21:47:40.378</v>
      </c>
      <c r="CJ178">
        <v>0</v>
      </c>
      <c r="CK178">
        <v>1</v>
      </c>
      <c r="CL178">
        <v>0</v>
      </c>
      <c r="CM178">
        <v>2</v>
      </c>
      <c r="CN178">
        <v>0</v>
      </c>
      <c r="CO178">
        <v>1</v>
      </c>
      <c r="CP178" t="s">
        <v>119</v>
      </c>
      <c r="CQ178">
        <v>259</v>
      </c>
      <c r="CR178">
        <v>0</v>
      </c>
      <c r="CW178">
        <v>3028663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"08/10/2022 21:47:40.653"</f>
        <v>08/10/2022 21:47:40.653</v>
      </c>
      <c r="C179" t="str">
        <f t="shared" si="7"/>
        <v>FFDFD3C0</v>
      </c>
      <c r="D179" t="s">
        <v>113</v>
      </c>
      <c r="E179">
        <v>6</v>
      </c>
      <c r="H179">
        <v>174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>"21:47:40.000"</f>
        <v>21:47:40.000</v>
      </c>
      <c r="T179" t="str">
        <f>"21:47:40.000"</f>
        <v>21:47:40.000</v>
      </c>
      <c r="U179" t="str">
        <f t="shared" si="6"/>
        <v>A4558D</v>
      </c>
      <c r="V179">
        <v>0</v>
      </c>
      <c r="W179">
        <v>0</v>
      </c>
      <c r="X179">
        <v>4</v>
      </c>
      <c r="Z179">
        <v>1</v>
      </c>
      <c r="AA179">
        <v>8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2</v>
      </c>
      <c r="AH179">
        <v>0</v>
      </c>
      <c r="AI179" t="s">
        <v>301</v>
      </c>
      <c r="AJ179">
        <v>48.442025000000001</v>
      </c>
      <c r="AK179" t="s">
        <v>302</v>
      </c>
      <c r="AL179">
        <v>-123.017414</v>
      </c>
      <c r="AM179">
        <v>25</v>
      </c>
      <c r="AN179">
        <v>1100</v>
      </c>
      <c r="AO179" t="s">
        <v>118</v>
      </c>
      <c r="AP179">
        <v>8</v>
      </c>
      <c r="AQ179">
        <v>-133</v>
      </c>
      <c r="AR179">
        <v>0</v>
      </c>
      <c r="AZ179">
        <v>1200</v>
      </c>
      <c r="BA179">
        <v>1</v>
      </c>
      <c r="BB179" t="str">
        <f t="shared" si="8"/>
        <v xml:space="preserve">N379DH  </v>
      </c>
      <c r="BC179">
        <v>1</v>
      </c>
      <c r="BE179">
        <v>0</v>
      </c>
      <c r="BF179">
        <v>0</v>
      </c>
      <c r="BG179">
        <v>0</v>
      </c>
      <c r="BH179">
        <v>1050</v>
      </c>
      <c r="BI179">
        <v>1</v>
      </c>
      <c r="BJ179">
        <v>0</v>
      </c>
      <c r="BK179">
        <v>0</v>
      </c>
      <c r="BL179">
        <v>0</v>
      </c>
      <c r="BO179">
        <v>0</v>
      </c>
      <c r="BP179">
        <v>0</v>
      </c>
      <c r="BW179" t="str">
        <f>"21:47:40.378"</f>
        <v>21:47:40.378</v>
      </c>
      <c r="CJ179">
        <v>0</v>
      </c>
      <c r="CK179">
        <v>1</v>
      </c>
      <c r="CL179">
        <v>0</v>
      </c>
      <c r="CM179">
        <v>2</v>
      </c>
      <c r="CN179">
        <v>0</v>
      </c>
      <c r="CO179">
        <v>1</v>
      </c>
      <c r="CP179" t="s">
        <v>119</v>
      </c>
      <c r="CQ179">
        <v>259</v>
      </c>
      <c r="CR179">
        <v>0</v>
      </c>
      <c r="CW179">
        <v>3028663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"08/10/2022 21:47:42.168"</f>
        <v>08/10/2022 21:47:42.168</v>
      </c>
      <c r="C180" t="str">
        <f t="shared" si="7"/>
        <v>FFDFD3C0</v>
      </c>
      <c r="D180" t="s">
        <v>113</v>
      </c>
      <c r="E180">
        <v>6</v>
      </c>
      <c r="H180">
        <v>174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>"21:47:41.000"</f>
        <v>21:47:41.000</v>
      </c>
      <c r="T180" t="str">
        <f>"21:47:41.000"</f>
        <v>21:47:41.000</v>
      </c>
      <c r="U180" t="str">
        <f t="shared" si="6"/>
        <v>A4558D</v>
      </c>
      <c r="V180">
        <v>0</v>
      </c>
      <c r="W180">
        <v>0</v>
      </c>
      <c r="X180">
        <v>4</v>
      </c>
      <c r="Z180">
        <v>1</v>
      </c>
      <c r="AA180">
        <v>8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2</v>
      </c>
      <c r="AH180">
        <v>0</v>
      </c>
      <c r="AI180" t="s">
        <v>303</v>
      </c>
      <c r="AJ180">
        <v>48.441403000000001</v>
      </c>
      <c r="AK180" t="s">
        <v>304</v>
      </c>
      <c r="AL180">
        <v>-123.017349</v>
      </c>
      <c r="AM180">
        <v>25</v>
      </c>
      <c r="AN180">
        <v>1100</v>
      </c>
      <c r="AO180" t="s">
        <v>118</v>
      </c>
      <c r="AP180">
        <v>7</v>
      </c>
      <c r="AQ180">
        <v>-134</v>
      </c>
      <c r="AR180">
        <v>64</v>
      </c>
      <c r="AZ180">
        <v>1200</v>
      </c>
      <c r="BA180">
        <v>1</v>
      </c>
      <c r="BB180" t="str">
        <f t="shared" si="8"/>
        <v xml:space="preserve">N379DH  </v>
      </c>
      <c r="BC180">
        <v>1</v>
      </c>
      <c r="BE180">
        <v>0</v>
      </c>
      <c r="BF180">
        <v>0</v>
      </c>
      <c r="BG180">
        <v>0</v>
      </c>
      <c r="BH180">
        <v>1050</v>
      </c>
      <c r="BI180">
        <v>1</v>
      </c>
      <c r="BJ180">
        <v>0</v>
      </c>
      <c r="BK180">
        <v>0</v>
      </c>
      <c r="BL180">
        <v>0</v>
      </c>
      <c r="BO180">
        <v>0</v>
      </c>
      <c r="BP180">
        <v>0</v>
      </c>
      <c r="BW180" t="str">
        <f>"21:47:41.944"</f>
        <v>21:47:41.944</v>
      </c>
      <c r="CJ180">
        <v>0</v>
      </c>
      <c r="CK180">
        <v>1</v>
      </c>
      <c r="CL180">
        <v>0</v>
      </c>
      <c r="CM180">
        <v>2</v>
      </c>
      <c r="CN180">
        <v>0</v>
      </c>
      <c r="CO180">
        <v>1</v>
      </c>
      <c r="CP180" t="s">
        <v>119</v>
      </c>
      <c r="CQ180">
        <v>259</v>
      </c>
      <c r="CR180">
        <v>0</v>
      </c>
      <c r="CW180">
        <v>3028754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"08/10/2022 21:47:42.168"</f>
        <v>08/10/2022 21:47:42.168</v>
      </c>
      <c r="C181" t="str">
        <f t="shared" si="7"/>
        <v>FFDFD3C0</v>
      </c>
      <c r="D181" t="s">
        <v>130</v>
      </c>
      <c r="E181">
        <v>18</v>
      </c>
      <c r="F181">
        <v>1018</v>
      </c>
      <c r="G181" t="s">
        <v>114</v>
      </c>
      <c r="J181" t="s">
        <v>131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>"21:47:41.000"</f>
        <v>21:47:41.000</v>
      </c>
      <c r="T181" t="str">
        <f>"21:47:41.000"</f>
        <v>21:47:41.000</v>
      </c>
      <c r="U181" t="str">
        <f t="shared" si="6"/>
        <v>A4558D</v>
      </c>
      <c r="V181">
        <v>0</v>
      </c>
      <c r="W181">
        <v>0</v>
      </c>
      <c r="X181">
        <v>4</v>
      </c>
      <c r="Z181">
        <v>1</v>
      </c>
      <c r="AA181">
        <v>8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2</v>
      </c>
      <c r="AH181">
        <v>0</v>
      </c>
      <c r="AI181" t="s">
        <v>303</v>
      </c>
      <c r="AJ181">
        <v>48.441403000000001</v>
      </c>
      <c r="AK181" t="s">
        <v>304</v>
      </c>
      <c r="AL181">
        <v>-123.017349</v>
      </c>
      <c r="AM181">
        <v>25</v>
      </c>
      <c r="AN181">
        <v>1100</v>
      </c>
      <c r="AO181" t="s">
        <v>118</v>
      </c>
      <c r="AP181">
        <v>7</v>
      </c>
      <c r="AQ181">
        <v>-134</v>
      </c>
      <c r="AR181">
        <v>64</v>
      </c>
      <c r="AZ181">
        <v>1200</v>
      </c>
      <c r="BA181">
        <v>1</v>
      </c>
      <c r="BB181" t="str">
        <f t="shared" si="8"/>
        <v xml:space="preserve">N379DH  </v>
      </c>
      <c r="BC181">
        <v>1</v>
      </c>
      <c r="BE181">
        <v>0</v>
      </c>
      <c r="BF181">
        <v>0</v>
      </c>
      <c r="BG181">
        <v>0</v>
      </c>
      <c r="BH181">
        <v>1050</v>
      </c>
      <c r="BI181">
        <v>1</v>
      </c>
      <c r="BJ181">
        <v>0</v>
      </c>
      <c r="BK181">
        <v>0</v>
      </c>
      <c r="BL181">
        <v>0</v>
      </c>
      <c r="BO181">
        <v>0</v>
      </c>
      <c r="BP181">
        <v>0</v>
      </c>
      <c r="BW181" t="str">
        <f>"21:47:41.944"</f>
        <v>21:47:41.944</v>
      </c>
      <c r="CJ181">
        <v>0</v>
      </c>
      <c r="CK181">
        <v>1</v>
      </c>
      <c r="CL181">
        <v>0</v>
      </c>
      <c r="CM181">
        <v>2</v>
      </c>
      <c r="CN181">
        <v>0</v>
      </c>
      <c r="CO181">
        <v>1</v>
      </c>
      <c r="CP181" t="s">
        <v>119</v>
      </c>
      <c r="CQ181">
        <v>259</v>
      </c>
      <c r="CR181">
        <v>0</v>
      </c>
      <c r="CW181">
        <v>3028754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"08/10/2022 21:47:42.809"</f>
        <v>08/10/2022 21:47:42.809</v>
      </c>
      <c r="C182" t="str">
        <f t="shared" si="7"/>
        <v>FFDFD3C0</v>
      </c>
      <c r="D182" t="s">
        <v>130</v>
      </c>
      <c r="E182">
        <v>18</v>
      </c>
      <c r="F182">
        <v>1018</v>
      </c>
      <c r="G182" t="s">
        <v>114</v>
      </c>
      <c r="J182" t="s">
        <v>131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>"21:47:42.000"</f>
        <v>21:47:42.000</v>
      </c>
      <c r="T182" t="str">
        <f>"21:47:42.000"</f>
        <v>21:47:42.000</v>
      </c>
      <c r="U182" t="str">
        <f t="shared" si="6"/>
        <v>A4558D</v>
      </c>
      <c r="V182">
        <v>0</v>
      </c>
      <c r="W182">
        <v>0</v>
      </c>
      <c r="X182">
        <v>4</v>
      </c>
      <c r="Z182">
        <v>1</v>
      </c>
      <c r="AA182">
        <v>8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2</v>
      </c>
      <c r="AH182">
        <v>0</v>
      </c>
      <c r="AI182" t="s">
        <v>305</v>
      </c>
      <c r="AJ182">
        <v>48.440801999999998</v>
      </c>
      <c r="AK182" t="s">
        <v>306</v>
      </c>
      <c r="AL182">
        <v>-123.017306</v>
      </c>
      <c r="AM182">
        <v>25</v>
      </c>
      <c r="AN182">
        <v>1100</v>
      </c>
      <c r="AO182" t="s">
        <v>118</v>
      </c>
      <c r="AP182">
        <v>7</v>
      </c>
      <c r="AQ182">
        <v>-134</v>
      </c>
      <c r="AR182">
        <v>0</v>
      </c>
      <c r="AZ182">
        <v>1200</v>
      </c>
      <c r="BA182">
        <v>1</v>
      </c>
      <c r="BB182" t="str">
        <f t="shared" si="8"/>
        <v xml:space="preserve">N379DH  </v>
      </c>
      <c r="BC182">
        <v>1</v>
      </c>
      <c r="BE182">
        <v>0</v>
      </c>
      <c r="BF182">
        <v>0</v>
      </c>
      <c r="BG182">
        <v>0</v>
      </c>
      <c r="BH182">
        <v>1050</v>
      </c>
      <c r="BI182">
        <v>1</v>
      </c>
      <c r="BJ182">
        <v>0</v>
      </c>
      <c r="BK182">
        <v>0</v>
      </c>
      <c r="BL182">
        <v>0</v>
      </c>
      <c r="BO182">
        <v>0</v>
      </c>
      <c r="BP182">
        <v>0</v>
      </c>
      <c r="BW182" t="str">
        <f>"21:47:42.488"</f>
        <v>21:47:42.488</v>
      </c>
      <c r="CJ182">
        <v>0</v>
      </c>
      <c r="CK182">
        <v>1</v>
      </c>
      <c r="CL182">
        <v>0</v>
      </c>
      <c r="CM182">
        <v>2</v>
      </c>
      <c r="CN182">
        <v>0</v>
      </c>
      <c r="CO182">
        <v>1</v>
      </c>
      <c r="CP182" t="s">
        <v>119</v>
      </c>
      <c r="CQ182">
        <v>259</v>
      </c>
      <c r="CR182">
        <v>0</v>
      </c>
      <c r="CW182">
        <v>3028791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"08/10/2022 21:47:42.809"</f>
        <v>08/10/2022 21:47:42.809</v>
      </c>
      <c r="C183" t="str">
        <f t="shared" si="7"/>
        <v>FFDFD3C0</v>
      </c>
      <c r="D183" t="s">
        <v>113</v>
      </c>
      <c r="E183">
        <v>6</v>
      </c>
      <c r="H183">
        <v>174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>"21:47:42.000"</f>
        <v>21:47:42.000</v>
      </c>
      <c r="T183" t="str">
        <f>"21:47:42.000"</f>
        <v>21:47:42.000</v>
      </c>
      <c r="U183" t="str">
        <f t="shared" si="6"/>
        <v>A4558D</v>
      </c>
      <c r="V183">
        <v>0</v>
      </c>
      <c r="W183">
        <v>0</v>
      </c>
      <c r="X183">
        <v>4</v>
      </c>
      <c r="Z183">
        <v>1</v>
      </c>
      <c r="AA183">
        <v>8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2</v>
      </c>
      <c r="AH183">
        <v>0</v>
      </c>
      <c r="AI183" t="s">
        <v>305</v>
      </c>
      <c r="AJ183">
        <v>48.440801999999998</v>
      </c>
      <c r="AK183" t="s">
        <v>306</v>
      </c>
      <c r="AL183">
        <v>-123.017306</v>
      </c>
      <c r="AM183">
        <v>25</v>
      </c>
      <c r="AN183">
        <v>1100</v>
      </c>
      <c r="AO183" t="s">
        <v>118</v>
      </c>
      <c r="AP183">
        <v>7</v>
      </c>
      <c r="AQ183">
        <v>-134</v>
      </c>
      <c r="AR183">
        <v>0</v>
      </c>
      <c r="AZ183">
        <v>1200</v>
      </c>
      <c r="BA183">
        <v>1</v>
      </c>
      <c r="BB183" t="str">
        <f t="shared" si="8"/>
        <v xml:space="preserve">N379DH  </v>
      </c>
      <c r="BC183">
        <v>1</v>
      </c>
      <c r="BE183">
        <v>0</v>
      </c>
      <c r="BF183">
        <v>0</v>
      </c>
      <c r="BG183">
        <v>0</v>
      </c>
      <c r="BH183">
        <v>1050</v>
      </c>
      <c r="BI183">
        <v>1</v>
      </c>
      <c r="BJ183">
        <v>0</v>
      </c>
      <c r="BK183">
        <v>0</v>
      </c>
      <c r="BL183">
        <v>0</v>
      </c>
      <c r="BO183">
        <v>0</v>
      </c>
      <c r="BP183">
        <v>0</v>
      </c>
      <c r="BW183" t="str">
        <f>"21:47:42.488"</f>
        <v>21:47:42.488</v>
      </c>
      <c r="CJ183">
        <v>0</v>
      </c>
      <c r="CK183">
        <v>1</v>
      </c>
      <c r="CL183">
        <v>0</v>
      </c>
      <c r="CM183">
        <v>2</v>
      </c>
      <c r="CN183">
        <v>0</v>
      </c>
      <c r="CO183">
        <v>1</v>
      </c>
      <c r="CP183" t="s">
        <v>119</v>
      </c>
      <c r="CQ183">
        <v>259</v>
      </c>
      <c r="CR183">
        <v>0</v>
      </c>
      <c r="CW183">
        <v>3028791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"08/10/2022 21:47:43.825"</f>
        <v>08/10/2022 21:47:43.825</v>
      </c>
      <c r="C184" t="str">
        <f t="shared" si="7"/>
        <v>FFDFD3C0</v>
      </c>
      <c r="D184" t="s">
        <v>130</v>
      </c>
      <c r="E184">
        <v>18</v>
      </c>
      <c r="F184">
        <v>1018</v>
      </c>
      <c r="G184" t="s">
        <v>114</v>
      </c>
      <c r="J184" t="s">
        <v>131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>"21:47:43.000"</f>
        <v>21:47:43.000</v>
      </c>
      <c r="T184" t="str">
        <f>"21:47:43.000"</f>
        <v>21:47:43.000</v>
      </c>
      <c r="U184" t="str">
        <f t="shared" si="6"/>
        <v>A4558D</v>
      </c>
      <c r="V184">
        <v>0</v>
      </c>
      <c r="W184">
        <v>0</v>
      </c>
      <c r="X184">
        <v>4</v>
      </c>
      <c r="Z184">
        <v>1</v>
      </c>
      <c r="AA184">
        <v>8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2</v>
      </c>
      <c r="AH184">
        <v>0</v>
      </c>
      <c r="AI184" t="s">
        <v>307</v>
      </c>
      <c r="AJ184">
        <v>48.440179999999998</v>
      </c>
      <c r="AK184" t="s">
        <v>308</v>
      </c>
      <c r="AL184">
        <v>-123.017263</v>
      </c>
      <c r="AM184">
        <v>25</v>
      </c>
      <c r="AN184">
        <v>1100</v>
      </c>
      <c r="AO184" t="s">
        <v>118</v>
      </c>
      <c r="AP184">
        <v>7</v>
      </c>
      <c r="AQ184">
        <v>-134</v>
      </c>
      <c r="AR184">
        <v>0</v>
      </c>
      <c r="AZ184">
        <v>1200</v>
      </c>
      <c r="BA184">
        <v>1</v>
      </c>
      <c r="BB184" t="str">
        <f t="shared" si="8"/>
        <v xml:space="preserve">N379DH  </v>
      </c>
      <c r="BC184">
        <v>1</v>
      </c>
      <c r="BE184">
        <v>0</v>
      </c>
      <c r="BF184">
        <v>0</v>
      </c>
      <c r="BG184">
        <v>0</v>
      </c>
      <c r="BH184">
        <v>1050</v>
      </c>
      <c r="BI184">
        <v>1</v>
      </c>
      <c r="BJ184">
        <v>0</v>
      </c>
      <c r="BK184">
        <v>0</v>
      </c>
      <c r="BL184">
        <v>0</v>
      </c>
      <c r="BO184">
        <v>0</v>
      </c>
      <c r="BP184">
        <v>0</v>
      </c>
      <c r="BW184" t="str">
        <f>"21:47:43.641"</f>
        <v>21:47:43.641</v>
      </c>
      <c r="CJ184">
        <v>0</v>
      </c>
      <c r="CK184">
        <v>1</v>
      </c>
      <c r="CL184">
        <v>0</v>
      </c>
      <c r="CM184">
        <v>2</v>
      </c>
      <c r="CN184">
        <v>0</v>
      </c>
      <c r="CO184">
        <v>0</v>
      </c>
      <c r="CP184" t="s">
        <v>119</v>
      </c>
      <c r="CQ184">
        <v>259</v>
      </c>
      <c r="CR184">
        <v>0</v>
      </c>
      <c r="CW184">
        <v>3028851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"08/10/2022 21:47:43.903"</f>
        <v>08/10/2022 21:47:43.903</v>
      </c>
      <c r="C185" t="str">
        <f t="shared" si="7"/>
        <v>FFDFD3C0</v>
      </c>
      <c r="D185" t="s">
        <v>113</v>
      </c>
      <c r="E185">
        <v>6</v>
      </c>
      <c r="H185">
        <v>174</v>
      </c>
      <c r="I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>"21:47:43.000"</f>
        <v>21:47:43.000</v>
      </c>
      <c r="T185" t="str">
        <f>"21:47:43.000"</f>
        <v>21:47:43.000</v>
      </c>
      <c r="U185" t="str">
        <f t="shared" si="6"/>
        <v>A4558D</v>
      </c>
      <c r="V185">
        <v>0</v>
      </c>
      <c r="W185">
        <v>0</v>
      </c>
      <c r="X185">
        <v>4</v>
      </c>
      <c r="Z185">
        <v>1</v>
      </c>
      <c r="AA185">
        <v>8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2</v>
      </c>
      <c r="AH185">
        <v>0</v>
      </c>
      <c r="AI185" t="s">
        <v>307</v>
      </c>
      <c r="AJ185">
        <v>48.440179999999998</v>
      </c>
      <c r="AK185" t="s">
        <v>308</v>
      </c>
      <c r="AL185">
        <v>-123.017263</v>
      </c>
      <c r="AM185">
        <v>25</v>
      </c>
      <c r="AN185">
        <v>1100</v>
      </c>
      <c r="AO185" t="s">
        <v>118</v>
      </c>
      <c r="AP185">
        <v>7</v>
      </c>
      <c r="AQ185">
        <v>-134</v>
      </c>
      <c r="AR185">
        <v>0</v>
      </c>
      <c r="AZ185">
        <v>1200</v>
      </c>
      <c r="BA185">
        <v>1</v>
      </c>
      <c r="BB185" t="str">
        <f t="shared" si="8"/>
        <v xml:space="preserve">N379DH  </v>
      </c>
      <c r="BC185">
        <v>1</v>
      </c>
      <c r="BE185">
        <v>0</v>
      </c>
      <c r="BF185">
        <v>0</v>
      </c>
      <c r="BG185">
        <v>0</v>
      </c>
      <c r="BH185">
        <v>1050</v>
      </c>
      <c r="BI185">
        <v>1</v>
      </c>
      <c r="BJ185">
        <v>0</v>
      </c>
      <c r="BK185">
        <v>0</v>
      </c>
      <c r="BL185">
        <v>0</v>
      </c>
      <c r="BO185">
        <v>0</v>
      </c>
      <c r="BP185">
        <v>0</v>
      </c>
      <c r="BW185" t="str">
        <f>"21:47:43.641"</f>
        <v>21:47:43.641</v>
      </c>
      <c r="CJ185">
        <v>0</v>
      </c>
      <c r="CK185">
        <v>1</v>
      </c>
      <c r="CL185">
        <v>0</v>
      </c>
      <c r="CM185">
        <v>2</v>
      </c>
      <c r="CN185">
        <v>0</v>
      </c>
      <c r="CO185">
        <v>0</v>
      </c>
      <c r="CP185" t="s">
        <v>119</v>
      </c>
      <c r="CQ185">
        <v>259</v>
      </c>
      <c r="CR185">
        <v>0</v>
      </c>
      <c r="CW185">
        <v>3028851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"08/10/2022 21:47:44.633"</f>
        <v>08/10/2022 21:47:44.633</v>
      </c>
      <c r="C186" t="str">
        <f t="shared" si="7"/>
        <v>FFDFD3C0</v>
      </c>
      <c r="D186" t="s">
        <v>130</v>
      </c>
      <c r="E186">
        <v>18</v>
      </c>
      <c r="F186">
        <v>1018</v>
      </c>
      <c r="G186" t="s">
        <v>114</v>
      </c>
      <c r="J186" t="s">
        <v>131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>"21:47:44.000"</f>
        <v>21:47:44.000</v>
      </c>
      <c r="T186" t="str">
        <f>"21:47:44.000"</f>
        <v>21:47:44.000</v>
      </c>
      <c r="U186" t="str">
        <f t="shared" si="6"/>
        <v>A4558D</v>
      </c>
      <c r="V186">
        <v>0</v>
      </c>
      <c r="W186">
        <v>0</v>
      </c>
      <c r="X186">
        <v>4</v>
      </c>
      <c r="Z186">
        <v>1</v>
      </c>
      <c r="AA186">
        <v>8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2</v>
      </c>
      <c r="AH186">
        <v>0</v>
      </c>
      <c r="AI186" t="s">
        <v>309</v>
      </c>
      <c r="AJ186">
        <v>48.439557999999998</v>
      </c>
      <c r="AK186" t="s">
        <v>310</v>
      </c>
      <c r="AL186">
        <v>-123.01719900000001</v>
      </c>
      <c r="AM186">
        <v>25</v>
      </c>
      <c r="AN186">
        <v>1100</v>
      </c>
      <c r="AO186" t="s">
        <v>118</v>
      </c>
      <c r="AP186">
        <v>7</v>
      </c>
      <c r="AQ186">
        <v>-134</v>
      </c>
      <c r="AR186">
        <v>0</v>
      </c>
      <c r="AZ186">
        <v>1200</v>
      </c>
      <c r="BA186">
        <v>1</v>
      </c>
      <c r="BB186" t="str">
        <f t="shared" si="8"/>
        <v xml:space="preserve">N379DH  </v>
      </c>
      <c r="BC186">
        <v>1</v>
      </c>
      <c r="BE186">
        <v>0</v>
      </c>
      <c r="BF186">
        <v>0</v>
      </c>
      <c r="BG186">
        <v>0</v>
      </c>
      <c r="BH186">
        <v>1050</v>
      </c>
      <c r="BI186">
        <v>1</v>
      </c>
      <c r="BJ186">
        <v>0</v>
      </c>
      <c r="BK186">
        <v>0</v>
      </c>
      <c r="BL186">
        <v>0</v>
      </c>
      <c r="BO186">
        <v>0</v>
      </c>
      <c r="BP186">
        <v>0</v>
      </c>
      <c r="BW186" t="str">
        <f>"21:47:44.386"</f>
        <v>21:47:44.386</v>
      </c>
      <c r="CJ186">
        <v>0</v>
      </c>
      <c r="CK186">
        <v>1</v>
      </c>
      <c r="CL186">
        <v>0</v>
      </c>
      <c r="CM186">
        <v>2</v>
      </c>
      <c r="CN186">
        <v>0</v>
      </c>
      <c r="CO186">
        <v>1</v>
      </c>
      <c r="CP186" t="s">
        <v>119</v>
      </c>
      <c r="CQ186">
        <v>259</v>
      </c>
      <c r="CR186">
        <v>0</v>
      </c>
      <c r="CW186">
        <v>3028898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"08/10/2022 21:47:44.633"</f>
        <v>08/10/2022 21:47:44.633</v>
      </c>
      <c r="C187" t="str">
        <f t="shared" si="7"/>
        <v>FFDFD3C0</v>
      </c>
      <c r="D187" t="s">
        <v>113</v>
      </c>
      <c r="E187">
        <v>6</v>
      </c>
      <c r="H187">
        <v>174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>"21:47:44.000"</f>
        <v>21:47:44.000</v>
      </c>
      <c r="T187" t="str">
        <f>"21:47:44.000"</f>
        <v>21:47:44.000</v>
      </c>
      <c r="U187" t="str">
        <f t="shared" si="6"/>
        <v>A4558D</v>
      </c>
      <c r="V187">
        <v>0</v>
      </c>
      <c r="W187">
        <v>0</v>
      </c>
      <c r="X187">
        <v>4</v>
      </c>
      <c r="Z187">
        <v>1</v>
      </c>
      <c r="AA187">
        <v>8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2</v>
      </c>
      <c r="AH187">
        <v>0</v>
      </c>
      <c r="AI187" t="s">
        <v>309</v>
      </c>
      <c r="AJ187">
        <v>48.439557999999998</v>
      </c>
      <c r="AK187" t="s">
        <v>310</v>
      </c>
      <c r="AL187">
        <v>-123.01719900000001</v>
      </c>
      <c r="AM187">
        <v>25</v>
      </c>
      <c r="AN187">
        <v>1100</v>
      </c>
      <c r="AO187" t="s">
        <v>118</v>
      </c>
      <c r="AP187">
        <v>7</v>
      </c>
      <c r="AQ187">
        <v>-134</v>
      </c>
      <c r="AR187">
        <v>0</v>
      </c>
      <c r="AZ187">
        <v>1200</v>
      </c>
      <c r="BA187">
        <v>1</v>
      </c>
      <c r="BB187" t="str">
        <f t="shared" si="8"/>
        <v xml:space="preserve">N379DH  </v>
      </c>
      <c r="BC187">
        <v>1</v>
      </c>
      <c r="BE187">
        <v>0</v>
      </c>
      <c r="BF187">
        <v>0</v>
      </c>
      <c r="BG187">
        <v>0</v>
      </c>
      <c r="BH187">
        <v>1050</v>
      </c>
      <c r="BI187">
        <v>1</v>
      </c>
      <c r="BJ187">
        <v>0</v>
      </c>
      <c r="BK187">
        <v>0</v>
      </c>
      <c r="BL187">
        <v>0</v>
      </c>
      <c r="BO187">
        <v>0</v>
      </c>
      <c r="BP187">
        <v>0</v>
      </c>
      <c r="BW187" t="str">
        <f>"21:47:44.386"</f>
        <v>21:47:44.386</v>
      </c>
      <c r="CJ187">
        <v>0</v>
      </c>
      <c r="CK187">
        <v>1</v>
      </c>
      <c r="CL187">
        <v>0</v>
      </c>
      <c r="CM187">
        <v>2</v>
      </c>
      <c r="CN187">
        <v>0</v>
      </c>
      <c r="CO187">
        <v>1</v>
      </c>
      <c r="CP187" t="s">
        <v>119</v>
      </c>
      <c r="CQ187">
        <v>259</v>
      </c>
      <c r="CR187">
        <v>0</v>
      </c>
      <c r="CW187">
        <v>3028898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"08/10/2022 21:47:46.102"</f>
        <v>08/10/2022 21:47:46.102</v>
      </c>
      <c r="C188" t="str">
        <f t="shared" si="7"/>
        <v>FFDFD3C0</v>
      </c>
      <c r="D188" t="s">
        <v>113</v>
      </c>
      <c r="E188">
        <v>6</v>
      </c>
      <c r="H188">
        <v>174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>"21:47:45.000"</f>
        <v>21:47:45.000</v>
      </c>
      <c r="T188" t="str">
        <f>"21:47:45.000"</f>
        <v>21:47:45.000</v>
      </c>
      <c r="U188" t="str">
        <f t="shared" si="6"/>
        <v>A4558D</v>
      </c>
      <c r="V188">
        <v>0</v>
      </c>
      <c r="W188">
        <v>0</v>
      </c>
      <c r="X188">
        <v>4</v>
      </c>
      <c r="Z188">
        <v>1</v>
      </c>
      <c r="AA188">
        <v>8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2</v>
      </c>
      <c r="AH188">
        <v>0</v>
      </c>
      <c r="AI188" t="s">
        <v>311</v>
      </c>
      <c r="AJ188">
        <v>48.438935000000001</v>
      </c>
      <c r="AK188" t="s">
        <v>312</v>
      </c>
      <c r="AL188">
        <v>-123.017156</v>
      </c>
      <c r="AM188">
        <v>25</v>
      </c>
      <c r="AN188">
        <v>1100</v>
      </c>
      <c r="AO188" t="s">
        <v>118</v>
      </c>
      <c r="AP188">
        <v>7</v>
      </c>
      <c r="AQ188">
        <v>-134</v>
      </c>
      <c r="AR188">
        <v>-64</v>
      </c>
      <c r="AZ188">
        <v>1200</v>
      </c>
      <c r="BA188">
        <v>1</v>
      </c>
      <c r="BB188" t="str">
        <f t="shared" si="8"/>
        <v xml:space="preserve">N379DH  </v>
      </c>
      <c r="BC188">
        <v>1</v>
      </c>
      <c r="BE188">
        <v>0</v>
      </c>
      <c r="BF188">
        <v>0</v>
      </c>
      <c r="BG188">
        <v>0</v>
      </c>
      <c r="BH188">
        <v>1050</v>
      </c>
      <c r="BI188">
        <v>1</v>
      </c>
      <c r="BJ188">
        <v>0</v>
      </c>
      <c r="BK188">
        <v>0</v>
      </c>
      <c r="BL188">
        <v>0</v>
      </c>
      <c r="BO188">
        <v>0</v>
      </c>
      <c r="BP188">
        <v>0</v>
      </c>
      <c r="BW188" t="str">
        <f>"21:47:45.723"</f>
        <v>21:47:45.723</v>
      </c>
      <c r="CJ188">
        <v>0</v>
      </c>
      <c r="CK188">
        <v>1</v>
      </c>
      <c r="CL188">
        <v>0</v>
      </c>
      <c r="CM188">
        <v>2</v>
      </c>
      <c r="CN188">
        <v>0</v>
      </c>
      <c r="CO188">
        <v>0</v>
      </c>
      <c r="CP188" t="s">
        <v>119</v>
      </c>
      <c r="CQ188">
        <v>259</v>
      </c>
      <c r="CR188">
        <v>0</v>
      </c>
      <c r="CW188">
        <v>3028986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"08/10/2022 21:47:46.102"</f>
        <v>08/10/2022 21:47:46.102</v>
      </c>
      <c r="C189" t="str">
        <f t="shared" si="7"/>
        <v>FFDFD3C0</v>
      </c>
      <c r="D189" t="s">
        <v>130</v>
      </c>
      <c r="E189">
        <v>18</v>
      </c>
      <c r="F189">
        <v>1018</v>
      </c>
      <c r="G189" t="s">
        <v>114</v>
      </c>
      <c r="J189" t="s">
        <v>131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>"21:47:45.000"</f>
        <v>21:47:45.000</v>
      </c>
      <c r="T189" t="str">
        <f>"21:47:45.000"</f>
        <v>21:47:45.000</v>
      </c>
      <c r="U189" t="str">
        <f t="shared" si="6"/>
        <v>A4558D</v>
      </c>
      <c r="V189">
        <v>0</v>
      </c>
      <c r="W189">
        <v>0</v>
      </c>
      <c r="X189">
        <v>4</v>
      </c>
      <c r="Z189">
        <v>1</v>
      </c>
      <c r="AA189">
        <v>8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2</v>
      </c>
      <c r="AH189">
        <v>0</v>
      </c>
      <c r="AI189" t="s">
        <v>311</v>
      </c>
      <c r="AJ189">
        <v>48.438935000000001</v>
      </c>
      <c r="AK189" t="s">
        <v>312</v>
      </c>
      <c r="AL189">
        <v>-123.017156</v>
      </c>
      <c r="AM189">
        <v>25</v>
      </c>
      <c r="AN189">
        <v>1100</v>
      </c>
      <c r="AO189" t="s">
        <v>118</v>
      </c>
      <c r="AP189">
        <v>7</v>
      </c>
      <c r="AQ189">
        <v>-134</v>
      </c>
      <c r="AR189">
        <v>-64</v>
      </c>
      <c r="AZ189">
        <v>1200</v>
      </c>
      <c r="BA189">
        <v>1</v>
      </c>
      <c r="BB189" t="str">
        <f t="shared" si="8"/>
        <v xml:space="preserve">N379DH  </v>
      </c>
      <c r="BC189">
        <v>1</v>
      </c>
      <c r="BE189">
        <v>0</v>
      </c>
      <c r="BF189">
        <v>0</v>
      </c>
      <c r="BG189">
        <v>0</v>
      </c>
      <c r="BH189">
        <v>1050</v>
      </c>
      <c r="BI189">
        <v>1</v>
      </c>
      <c r="BJ189">
        <v>0</v>
      </c>
      <c r="BK189">
        <v>0</v>
      </c>
      <c r="BL189">
        <v>0</v>
      </c>
      <c r="BO189">
        <v>0</v>
      </c>
      <c r="BP189">
        <v>0</v>
      </c>
      <c r="BW189" t="str">
        <f>"21:47:45.723"</f>
        <v>21:47:45.723</v>
      </c>
      <c r="CJ189">
        <v>0</v>
      </c>
      <c r="CK189">
        <v>1</v>
      </c>
      <c r="CL189">
        <v>0</v>
      </c>
      <c r="CM189">
        <v>2</v>
      </c>
      <c r="CN189">
        <v>0</v>
      </c>
      <c r="CO189">
        <v>0</v>
      </c>
      <c r="CP189" t="s">
        <v>119</v>
      </c>
      <c r="CQ189">
        <v>259</v>
      </c>
      <c r="CR189">
        <v>0</v>
      </c>
      <c r="CW189">
        <v>3028986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"08/10/2022 21:47:46.461"</f>
        <v>08/10/2022 21:47:46.461</v>
      </c>
      <c r="C190" t="str">
        <f t="shared" si="7"/>
        <v>FFDFD3C0</v>
      </c>
      <c r="D190" t="s">
        <v>113</v>
      </c>
      <c r="E190">
        <v>6</v>
      </c>
      <c r="H190">
        <v>174</v>
      </c>
      <c r="I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>"21:47:46.000"</f>
        <v>21:47:46.000</v>
      </c>
      <c r="T190" t="str">
        <f>"21:47:46.000"</f>
        <v>21:47:46.000</v>
      </c>
      <c r="U190" t="str">
        <f t="shared" si="6"/>
        <v>A4558D</v>
      </c>
      <c r="V190">
        <v>0</v>
      </c>
      <c r="W190">
        <v>0</v>
      </c>
      <c r="X190">
        <v>4</v>
      </c>
      <c r="Z190">
        <v>1</v>
      </c>
      <c r="AA190">
        <v>8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2</v>
      </c>
      <c r="AH190">
        <v>0</v>
      </c>
      <c r="AI190" t="s">
        <v>313</v>
      </c>
      <c r="AJ190">
        <v>48.438313000000001</v>
      </c>
      <c r="AK190" t="s">
        <v>314</v>
      </c>
      <c r="AL190">
        <v>-123.01711299999999</v>
      </c>
      <c r="AM190">
        <v>25</v>
      </c>
      <c r="AN190">
        <v>1100</v>
      </c>
      <c r="AO190" t="s">
        <v>118</v>
      </c>
      <c r="AP190">
        <v>7</v>
      </c>
      <c r="AQ190">
        <v>-134</v>
      </c>
      <c r="AR190">
        <v>-64</v>
      </c>
      <c r="AZ190">
        <v>1200</v>
      </c>
      <c r="BA190">
        <v>1</v>
      </c>
      <c r="BB190" t="str">
        <f t="shared" si="8"/>
        <v xml:space="preserve">N379DH  </v>
      </c>
      <c r="BC190">
        <v>1</v>
      </c>
      <c r="BE190">
        <v>0</v>
      </c>
      <c r="BF190">
        <v>0</v>
      </c>
      <c r="BG190">
        <v>0</v>
      </c>
      <c r="BH190">
        <v>1050</v>
      </c>
      <c r="BI190">
        <v>1</v>
      </c>
      <c r="BJ190">
        <v>0</v>
      </c>
      <c r="BK190">
        <v>0</v>
      </c>
      <c r="BL190">
        <v>0</v>
      </c>
      <c r="BO190">
        <v>0</v>
      </c>
      <c r="BP190">
        <v>0</v>
      </c>
      <c r="BW190" t="str">
        <f>"21:47:46.270"</f>
        <v>21:47:46.270</v>
      </c>
      <c r="CJ190">
        <v>0</v>
      </c>
      <c r="CK190">
        <v>1</v>
      </c>
      <c r="CL190">
        <v>0</v>
      </c>
      <c r="CM190">
        <v>2</v>
      </c>
      <c r="CN190">
        <v>0</v>
      </c>
      <c r="CO190">
        <v>0</v>
      </c>
      <c r="CP190" t="s">
        <v>119</v>
      </c>
      <c r="CQ190">
        <v>259</v>
      </c>
      <c r="CR190">
        <v>0</v>
      </c>
      <c r="CW190">
        <v>3029016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"08/10/2022 21:47:46.493"</f>
        <v>08/10/2022 21:47:46.493</v>
      </c>
      <c r="C191" t="str">
        <f t="shared" si="7"/>
        <v>FFDFD3C0</v>
      </c>
      <c r="D191" t="s">
        <v>130</v>
      </c>
      <c r="E191">
        <v>18</v>
      </c>
      <c r="F191">
        <v>1018</v>
      </c>
      <c r="G191" t="s">
        <v>114</v>
      </c>
      <c r="J191" t="s">
        <v>131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>"21:47:46.000"</f>
        <v>21:47:46.000</v>
      </c>
      <c r="T191" t="str">
        <f>"21:47:46.000"</f>
        <v>21:47:46.000</v>
      </c>
      <c r="U191" t="str">
        <f t="shared" si="6"/>
        <v>A4558D</v>
      </c>
      <c r="V191">
        <v>0</v>
      </c>
      <c r="W191">
        <v>0</v>
      </c>
      <c r="X191">
        <v>4</v>
      </c>
      <c r="Z191">
        <v>1</v>
      </c>
      <c r="AA191">
        <v>8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2</v>
      </c>
      <c r="AH191">
        <v>0</v>
      </c>
      <c r="AI191" t="s">
        <v>313</v>
      </c>
      <c r="AJ191">
        <v>48.438313000000001</v>
      </c>
      <c r="AK191" t="s">
        <v>314</v>
      </c>
      <c r="AL191">
        <v>-123.01711299999999</v>
      </c>
      <c r="AM191">
        <v>25</v>
      </c>
      <c r="AN191">
        <v>1100</v>
      </c>
      <c r="AO191" t="s">
        <v>118</v>
      </c>
      <c r="AP191">
        <v>7</v>
      </c>
      <c r="AQ191">
        <v>-134</v>
      </c>
      <c r="AR191">
        <v>-64</v>
      </c>
      <c r="AZ191">
        <v>1200</v>
      </c>
      <c r="BA191">
        <v>1</v>
      </c>
      <c r="BB191" t="str">
        <f t="shared" si="8"/>
        <v xml:space="preserve">N379DH  </v>
      </c>
      <c r="BC191">
        <v>1</v>
      </c>
      <c r="BE191">
        <v>0</v>
      </c>
      <c r="BF191">
        <v>0</v>
      </c>
      <c r="BG191">
        <v>0</v>
      </c>
      <c r="BH191">
        <v>1050</v>
      </c>
      <c r="BI191">
        <v>1</v>
      </c>
      <c r="BJ191">
        <v>0</v>
      </c>
      <c r="BK191">
        <v>0</v>
      </c>
      <c r="BL191">
        <v>0</v>
      </c>
      <c r="BO191">
        <v>0</v>
      </c>
      <c r="BP191">
        <v>0</v>
      </c>
      <c r="BW191" t="str">
        <f>"21:47:46.270"</f>
        <v>21:47:46.270</v>
      </c>
      <c r="CJ191">
        <v>0</v>
      </c>
      <c r="CK191">
        <v>1</v>
      </c>
      <c r="CL191">
        <v>0</v>
      </c>
      <c r="CM191">
        <v>2</v>
      </c>
      <c r="CN191">
        <v>0</v>
      </c>
      <c r="CO191">
        <v>0</v>
      </c>
      <c r="CP191" t="s">
        <v>119</v>
      </c>
      <c r="CQ191">
        <v>259</v>
      </c>
      <c r="CR191">
        <v>0</v>
      </c>
      <c r="CW191">
        <v>3029016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"08/10/2022 21:47:47.915"</f>
        <v>08/10/2022 21:47:47.915</v>
      </c>
      <c r="C192" t="str">
        <f t="shared" si="7"/>
        <v>FFDFD3C0</v>
      </c>
      <c r="D192" t="s">
        <v>130</v>
      </c>
      <c r="E192">
        <v>18</v>
      </c>
      <c r="F192">
        <v>1018</v>
      </c>
      <c r="G192" t="s">
        <v>114</v>
      </c>
      <c r="J192" t="s">
        <v>131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>"21:47:47.000"</f>
        <v>21:47:47.000</v>
      </c>
      <c r="T192" t="str">
        <f>"21:47:47.000"</f>
        <v>21:47:47.000</v>
      </c>
      <c r="U192" t="str">
        <f t="shared" si="6"/>
        <v>A4558D</v>
      </c>
      <c r="V192">
        <v>0</v>
      </c>
      <c r="W192">
        <v>0</v>
      </c>
      <c r="X192">
        <v>4</v>
      </c>
      <c r="Z192">
        <v>1</v>
      </c>
      <c r="AA192">
        <v>8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2</v>
      </c>
      <c r="AH192">
        <v>0</v>
      </c>
      <c r="AI192" t="s">
        <v>315</v>
      </c>
      <c r="AJ192">
        <v>48.437711999999998</v>
      </c>
      <c r="AK192" t="s">
        <v>316</v>
      </c>
      <c r="AL192">
        <v>-123.017049</v>
      </c>
      <c r="AM192">
        <v>25</v>
      </c>
      <c r="AN192">
        <v>1100</v>
      </c>
      <c r="AO192" t="s">
        <v>118</v>
      </c>
      <c r="AP192">
        <v>7</v>
      </c>
      <c r="AQ192">
        <v>-134</v>
      </c>
      <c r="AR192">
        <v>0</v>
      </c>
      <c r="AZ192">
        <v>1200</v>
      </c>
      <c r="BA192">
        <v>1</v>
      </c>
      <c r="BB192" t="str">
        <f t="shared" si="8"/>
        <v xml:space="preserve">N379DH  </v>
      </c>
      <c r="BC192">
        <v>1</v>
      </c>
      <c r="BE192">
        <v>0</v>
      </c>
      <c r="BF192">
        <v>0</v>
      </c>
      <c r="BG192">
        <v>0</v>
      </c>
      <c r="BH192">
        <v>1050</v>
      </c>
      <c r="BI192">
        <v>1</v>
      </c>
      <c r="BJ192">
        <v>0</v>
      </c>
      <c r="BK192">
        <v>0</v>
      </c>
      <c r="BL192">
        <v>0</v>
      </c>
      <c r="BO192">
        <v>0</v>
      </c>
      <c r="BP192">
        <v>0</v>
      </c>
      <c r="BW192" t="str">
        <f>"21:47:47.593"</f>
        <v>21:47:47.593</v>
      </c>
      <c r="CJ192">
        <v>0</v>
      </c>
      <c r="CK192">
        <v>1</v>
      </c>
      <c r="CL192">
        <v>0</v>
      </c>
      <c r="CM192">
        <v>2</v>
      </c>
      <c r="CN192">
        <v>0</v>
      </c>
      <c r="CO192">
        <v>1</v>
      </c>
      <c r="CP192" t="s">
        <v>119</v>
      </c>
      <c r="CQ192">
        <v>259</v>
      </c>
      <c r="CR192">
        <v>0</v>
      </c>
      <c r="CW192">
        <v>3029104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"08/10/2022 21:47:47.915"</f>
        <v>08/10/2022 21:47:47.915</v>
      </c>
      <c r="C193" t="str">
        <f t="shared" si="7"/>
        <v>FFDFD3C0</v>
      </c>
      <c r="D193" t="s">
        <v>113</v>
      </c>
      <c r="E193">
        <v>6</v>
      </c>
      <c r="H193">
        <v>174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>"21:47:47.000"</f>
        <v>21:47:47.000</v>
      </c>
      <c r="T193" t="str">
        <f>"21:47:47.000"</f>
        <v>21:47:47.000</v>
      </c>
      <c r="U193" t="str">
        <f t="shared" si="6"/>
        <v>A4558D</v>
      </c>
      <c r="V193">
        <v>0</v>
      </c>
      <c r="W193">
        <v>0</v>
      </c>
      <c r="X193">
        <v>4</v>
      </c>
      <c r="Z193">
        <v>1</v>
      </c>
      <c r="AA193">
        <v>8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2</v>
      </c>
      <c r="AH193">
        <v>0</v>
      </c>
      <c r="AI193" t="s">
        <v>315</v>
      </c>
      <c r="AJ193">
        <v>48.437711999999998</v>
      </c>
      <c r="AK193" t="s">
        <v>316</v>
      </c>
      <c r="AL193">
        <v>-123.017049</v>
      </c>
      <c r="AM193">
        <v>25</v>
      </c>
      <c r="AN193">
        <v>1100</v>
      </c>
      <c r="AO193" t="s">
        <v>118</v>
      </c>
      <c r="AP193">
        <v>7</v>
      </c>
      <c r="AQ193">
        <v>-134</v>
      </c>
      <c r="AR193">
        <v>0</v>
      </c>
      <c r="AZ193">
        <v>1200</v>
      </c>
      <c r="BA193">
        <v>1</v>
      </c>
      <c r="BB193" t="str">
        <f t="shared" si="8"/>
        <v xml:space="preserve">N379DH  </v>
      </c>
      <c r="BC193">
        <v>1</v>
      </c>
      <c r="BE193">
        <v>0</v>
      </c>
      <c r="BF193">
        <v>0</v>
      </c>
      <c r="BG193">
        <v>0</v>
      </c>
      <c r="BH193">
        <v>1050</v>
      </c>
      <c r="BI193">
        <v>1</v>
      </c>
      <c r="BJ193">
        <v>0</v>
      </c>
      <c r="BK193">
        <v>0</v>
      </c>
      <c r="BL193">
        <v>0</v>
      </c>
      <c r="BO193">
        <v>0</v>
      </c>
      <c r="BP193">
        <v>0</v>
      </c>
      <c r="BW193" t="str">
        <f>"21:47:47.593"</f>
        <v>21:47:47.593</v>
      </c>
      <c r="CJ193">
        <v>0</v>
      </c>
      <c r="CK193">
        <v>1</v>
      </c>
      <c r="CL193">
        <v>0</v>
      </c>
      <c r="CM193">
        <v>2</v>
      </c>
      <c r="CN193">
        <v>0</v>
      </c>
      <c r="CO193">
        <v>1</v>
      </c>
      <c r="CP193" t="s">
        <v>119</v>
      </c>
      <c r="CQ193">
        <v>259</v>
      </c>
      <c r="CR193">
        <v>0</v>
      </c>
      <c r="CW193">
        <v>3029104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"08/10/2022 21:47:48.759"</f>
        <v>08/10/2022 21:47:48.759</v>
      </c>
      <c r="C194" t="str">
        <f t="shared" si="7"/>
        <v>FFDFD3C0</v>
      </c>
      <c r="D194" t="s">
        <v>130</v>
      </c>
      <c r="E194">
        <v>18</v>
      </c>
      <c r="F194">
        <v>1018</v>
      </c>
      <c r="G194" t="s">
        <v>114</v>
      </c>
      <c r="J194" t="s">
        <v>131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>"21:47:48.000"</f>
        <v>21:47:48.000</v>
      </c>
      <c r="T194" t="str">
        <f>"21:47:48.000"</f>
        <v>21:47:48.000</v>
      </c>
      <c r="U194" t="str">
        <f t="shared" ref="U194:U257" si="9">"A4558D"</f>
        <v>A4558D</v>
      </c>
      <c r="V194">
        <v>0</v>
      </c>
      <c r="W194">
        <v>0</v>
      </c>
      <c r="X194">
        <v>4</v>
      </c>
      <c r="Z194">
        <v>1</v>
      </c>
      <c r="AA194">
        <v>8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2</v>
      </c>
      <c r="AH194">
        <v>0</v>
      </c>
      <c r="AI194" t="s">
        <v>317</v>
      </c>
      <c r="AJ194">
        <v>48.437089999999998</v>
      </c>
      <c r="AK194" t="s">
        <v>318</v>
      </c>
      <c r="AL194">
        <v>-123.01700599999999</v>
      </c>
      <c r="AM194">
        <v>25</v>
      </c>
      <c r="AN194">
        <v>1100</v>
      </c>
      <c r="AO194" t="s">
        <v>118</v>
      </c>
      <c r="AP194">
        <v>7</v>
      </c>
      <c r="AQ194">
        <v>-134</v>
      </c>
      <c r="AR194">
        <v>64</v>
      </c>
      <c r="AZ194">
        <v>1200</v>
      </c>
      <c r="BA194">
        <v>1</v>
      </c>
      <c r="BB194" t="str">
        <f t="shared" si="8"/>
        <v xml:space="preserve">N379DH  </v>
      </c>
      <c r="BC194">
        <v>1</v>
      </c>
      <c r="BE194">
        <v>0</v>
      </c>
      <c r="BF194">
        <v>0</v>
      </c>
      <c r="BG194">
        <v>0</v>
      </c>
      <c r="BH194">
        <v>1050</v>
      </c>
      <c r="BI194">
        <v>1</v>
      </c>
      <c r="BJ194">
        <v>0</v>
      </c>
      <c r="BK194">
        <v>0</v>
      </c>
      <c r="BL194">
        <v>0</v>
      </c>
      <c r="BO194">
        <v>0</v>
      </c>
      <c r="BP194">
        <v>0</v>
      </c>
      <c r="BW194" t="str">
        <f>"21:47:48.540"</f>
        <v>21:47:48.540</v>
      </c>
      <c r="CJ194">
        <v>0</v>
      </c>
      <c r="CK194">
        <v>1</v>
      </c>
      <c r="CL194">
        <v>0</v>
      </c>
      <c r="CM194">
        <v>2</v>
      </c>
      <c r="CN194">
        <v>0</v>
      </c>
      <c r="CO194">
        <v>1</v>
      </c>
      <c r="CP194" t="s">
        <v>119</v>
      </c>
      <c r="CQ194">
        <v>259</v>
      </c>
      <c r="CR194">
        <v>0</v>
      </c>
      <c r="CW194">
        <v>3029159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"08/10/2022 21:47:48.930"</f>
        <v>08/10/2022 21:47:48.930</v>
      </c>
      <c r="C195" t="str">
        <f t="shared" ref="C195:C258" si="10">"FFDFD3C0"</f>
        <v>FFDFD3C0</v>
      </c>
      <c r="D195" t="s">
        <v>113</v>
      </c>
      <c r="E195">
        <v>6</v>
      </c>
      <c r="H195">
        <v>174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>"21:47:48.000"</f>
        <v>21:47:48.000</v>
      </c>
      <c r="T195" t="str">
        <f>"21:47:48.000"</f>
        <v>21:47:48.000</v>
      </c>
      <c r="U195" t="str">
        <f t="shared" si="9"/>
        <v>A4558D</v>
      </c>
      <c r="V195">
        <v>0</v>
      </c>
      <c r="W195">
        <v>0</v>
      </c>
      <c r="X195">
        <v>4</v>
      </c>
      <c r="Z195">
        <v>1</v>
      </c>
      <c r="AA195">
        <v>8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2</v>
      </c>
      <c r="AH195">
        <v>0</v>
      </c>
      <c r="AI195" t="s">
        <v>317</v>
      </c>
      <c r="AJ195">
        <v>48.437089999999998</v>
      </c>
      <c r="AK195" t="s">
        <v>318</v>
      </c>
      <c r="AL195">
        <v>-123.01700599999999</v>
      </c>
      <c r="AM195">
        <v>25</v>
      </c>
      <c r="AN195">
        <v>1100</v>
      </c>
      <c r="AO195" t="s">
        <v>118</v>
      </c>
      <c r="AP195">
        <v>7</v>
      </c>
      <c r="AQ195">
        <v>-134</v>
      </c>
      <c r="AR195">
        <v>64</v>
      </c>
      <c r="AZ195">
        <v>1200</v>
      </c>
      <c r="BA195">
        <v>1</v>
      </c>
      <c r="BB195" t="str">
        <f t="shared" ref="BB195:BB258" si="11">"N379DH  "</f>
        <v xml:space="preserve">N379DH  </v>
      </c>
      <c r="BC195">
        <v>1</v>
      </c>
      <c r="BE195">
        <v>0</v>
      </c>
      <c r="BF195">
        <v>0</v>
      </c>
      <c r="BG195">
        <v>0</v>
      </c>
      <c r="BH195">
        <v>1050</v>
      </c>
      <c r="BI195">
        <v>1</v>
      </c>
      <c r="BJ195">
        <v>0</v>
      </c>
      <c r="BK195">
        <v>0</v>
      </c>
      <c r="BL195">
        <v>0</v>
      </c>
      <c r="BO195">
        <v>0</v>
      </c>
      <c r="BP195">
        <v>0</v>
      </c>
      <c r="BW195" t="str">
        <f>"21:47:48.540"</f>
        <v>21:47:48.540</v>
      </c>
      <c r="CJ195">
        <v>0</v>
      </c>
      <c r="CK195">
        <v>1</v>
      </c>
      <c r="CL195">
        <v>0</v>
      </c>
      <c r="CM195">
        <v>2</v>
      </c>
      <c r="CN195">
        <v>0</v>
      </c>
      <c r="CO195">
        <v>1</v>
      </c>
      <c r="CP195" t="s">
        <v>119</v>
      </c>
      <c r="CQ195">
        <v>259</v>
      </c>
      <c r="CR195">
        <v>0</v>
      </c>
      <c r="CW195">
        <v>3029159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"08/10/2022 21:47:49.883"</f>
        <v>08/10/2022 21:47:49.883</v>
      </c>
      <c r="C196" t="str">
        <f t="shared" si="10"/>
        <v>FFDFD3C0</v>
      </c>
      <c r="D196" t="s">
        <v>113</v>
      </c>
      <c r="E196">
        <v>6</v>
      </c>
      <c r="H196">
        <v>174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>"21:47:49.000"</f>
        <v>21:47:49.000</v>
      </c>
      <c r="T196" t="str">
        <f>"21:47:49.000"</f>
        <v>21:47:49.000</v>
      </c>
      <c r="U196" t="str">
        <f t="shared" si="9"/>
        <v>A4558D</v>
      </c>
      <c r="V196">
        <v>0</v>
      </c>
      <c r="W196">
        <v>0</v>
      </c>
      <c r="X196">
        <v>4</v>
      </c>
      <c r="Z196">
        <v>1</v>
      </c>
      <c r="AA196">
        <v>8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2</v>
      </c>
      <c r="AH196">
        <v>0</v>
      </c>
      <c r="AI196" t="s">
        <v>319</v>
      </c>
      <c r="AJ196">
        <v>48.436467999999998</v>
      </c>
      <c r="AK196" t="s">
        <v>320</v>
      </c>
      <c r="AL196">
        <v>-123.016963</v>
      </c>
      <c r="AM196">
        <v>25</v>
      </c>
      <c r="AN196">
        <v>1100</v>
      </c>
      <c r="AO196" t="s">
        <v>118</v>
      </c>
      <c r="AP196">
        <v>7</v>
      </c>
      <c r="AQ196">
        <v>-134</v>
      </c>
      <c r="AR196">
        <v>0</v>
      </c>
      <c r="AZ196">
        <v>1200</v>
      </c>
      <c r="BA196">
        <v>1</v>
      </c>
      <c r="BB196" t="str">
        <f t="shared" si="11"/>
        <v xml:space="preserve">N379DH  </v>
      </c>
      <c r="BC196">
        <v>1</v>
      </c>
      <c r="BE196">
        <v>0</v>
      </c>
      <c r="BF196">
        <v>0</v>
      </c>
      <c r="BG196">
        <v>0</v>
      </c>
      <c r="BH196">
        <v>1050</v>
      </c>
      <c r="BI196">
        <v>1</v>
      </c>
      <c r="BJ196">
        <v>0</v>
      </c>
      <c r="BK196">
        <v>0</v>
      </c>
      <c r="BL196">
        <v>0</v>
      </c>
      <c r="BO196">
        <v>0</v>
      </c>
      <c r="BP196">
        <v>0</v>
      </c>
      <c r="BW196" t="str">
        <f>"21:47:49.649"</f>
        <v>21:47:49.649</v>
      </c>
      <c r="CJ196">
        <v>0</v>
      </c>
      <c r="CK196">
        <v>1</v>
      </c>
      <c r="CL196">
        <v>0</v>
      </c>
      <c r="CM196">
        <v>2</v>
      </c>
      <c r="CN196">
        <v>0</v>
      </c>
      <c r="CO196">
        <v>0</v>
      </c>
      <c r="CP196" t="s">
        <v>119</v>
      </c>
      <c r="CQ196">
        <v>259</v>
      </c>
      <c r="CR196">
        <v>0</v>
      </c>
      <c r="CW196">
        <v>3029243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"08/10/2022 21:47:49.915"</f>
        <v>08/10/2022 21:47:49.915</v>
      </c>
      <c r="C197" t="str">
        <f t="shared" si="10"/>
        <v>FFDFD3C0</v>
      </c>
      <c r="D197" t="s">
        <v>130</v>
      </c>
      <c r="E197">
        <v>18</v>
      </c>
      <c r="F197">
        <v>1018</v>
      </c>
      <c r="G197" t="s">
        <v>114</v>
      </c>
      <c r="J197" t="s">
        <v>131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>"21:47:49.000"</f>
        <v>21:47:49.000</v>
      </c>
      <c r="T197" t="str">
        <f>"21:47:49.000"</f>
        <v>21:47:49.000</v>
      </c>
      <c r="U197" t="str">
        <f t="shared" si="9"/>
        <v>A4558D</v>
      </c>
      <c r="V197">
        <v>0</v>
      </c>
      <c r="W197">
        <v>0</v>
      </c>
      <c r="X197">
        <v>4</v>
      </c>
      <c r="Z197">
        <v>1</v>
      </c>
      <c r="AA197">
        <v>8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2</v>
      </c>
      <c r="AH197">
        <v>0</v>
      </c>
      <c r="AI197" t="s">
        <v>319</v>
      </c>
      <c r="AJ197">
        <v>48.436467999999998</v>
      </c>
      <c r="AK197" t="s">
        <v>320</v>
      </c>
      <c r="AL197">
        <v>-123.016963</v>
      </c>
      <c r="AM197">
        <v>25</v>
      </c>
      <c r="AN197">
        <v>1100</v>
      </c>
      <c r="AO197" t="s">
        <v>118</v>
      </c>
      <c r="AP197">
        <v>7</v>
      </c>
      <c r="AQ197">
        <v>-134</v>
      </c>
      <c r="AR197">
        <v>0</v>
      </c>
      <c r="AZ197">
        <v>1200</v>
      </c>
      <c r="BA197">
        <v>1</v>
      </c>
      <c r="BB197" t="str">
        <f t="shared" si="11"/>
        <v xml:space="preserve">N379DH  </v>
      </c>
      <c r="BC197">
        <v>1</v>
      </c>
      <c r="BE197">
        <v>0</v>
      </c>
      <c r="BF197">
        <v>0</v>
      </c>
      <c r="BG197">
        <v>0</v>
      </c>
      <c r="BH197">
        <v>1050</v>
      </c>
      <c r="BI197">
        <v>1</v>
      </c>
      <c r="BJ197">
        <v>0</v>
      </c>
      <c r="BK197">
        <v>0</v>
      </c>
      <c r="BL197">
        <v>0</v>
      </c>
      <c r="BO197">
        <v>0</v>
      </c>
      <c r="BP197">
        <v>0</v>
      </c>
      <c r="BW197" t="str">
        <f>"21:47:49.649"</f>
        <v>21:47:49.649</v>
      </c>
      <c r="CJ197">
        <v>0</v>
      </c>
      <c r="CK197">
        <v>1</v>
      </c>
      <c r="CL197">
        <v>0</v>
      </c>
      <c r="CM197">
        <v>2</v>
      </c>
      <c r="CN197">
        <v>0</v>
      </c>
      <c r="CO197">
        <v>0</v>
      </c>
      <c r="CP197" t="s">
        <v>119</v>
      </c>
      <c r="CQ197">
        <v>259</v>
      </c>
      <c r="CR197">
        <v>0</v>
      </c>
      <c r="CW197">
        <v>3029243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"08/10/2022 21:47:50.430"</f>
        <v>08/10/2022 21:47:50.430</v>
      </c>
      <c r="C198" t="str">
        <f t="shared" si="10"/>
        <v>FFDFD3C0</v>
      </c>
      <c r="D198" t="s">
        <v>130</v>
      </c>
      <c r="E198">
        <v>18</v>
      </c>
      <c r="F198">
        <v>1018</v>
      </c>
      <c r="G198" t="s">
        <v>114</v>
      </c>
      <c r="J198" t="s">
        <v>131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>"21:47:50.000"</f>
        <v>21:47:50.000</v>
      </c>
      <c r="T198" t="str">
        <f>"21:47:50.000"</f>
        <v>21:47:50.000</v>
      </c>
      <c r="U198" t="str">
        <f t="shared" si="9"/>
        <v>A4558D</v>
      </c>
      <c r="V198">
        <v>0</v>
      </c>
      <c r="W198">
        <v>0</v>
      </c>
      <c r="X198">
        <v>4</v>
      </c>
      <c r="Z198">
        <v>1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2</v>
      </c>
      <c r="AH198">
        <v>0</v>
      </c>
      <c r="AI198" t="s">
        <v>321</v>
      </c>
      <c r="AJ198">
        <v>48.435845</v>
      </c>
      <c r="AK198" t="s">
        <v>322</v>
      </c>
      <c r="AL198">
        <v>-123.01692</v>
      </c>
      <c r="AM198">
        <v>25</v>
      </c>
      <c r="AN198">
        <v>1100</v>
      </c>
      <c r="AO198" t="s">
        <v>118</v>
      </c>
      <c r="AP198">
        <v>7</v>
      </c>
      <c r="AQ198">
        <v>-134</v>
      </c>
      <c r="AR198">
        <v>0</v>
      </c>
      <c r="AZ198">
        <v>1200</v>
      </c>
      <c r="BA198">
        <v>1</v>
      </c>
      <c r="BB198" t="str">
        <f t="shared" si="11"/>
        <v xml:space="preserve">N379DH  </v>
      </c>
      <c r="BC198">
        <v>1</v>
      </c>
      <c r="BE198">
        <v>0</v>
      </c>
      <c r="BF198">
        <v>0</v>
      </c>
      <c r="BG198">
        <v>0</v>
      </c>
      <c r="BH198">
        <v>1050</v>
      </c>
      <c r="BI198">
        <v>1</v>
      </c>
      <c r="BJ198">
        <v>0</v>
      </c>
      <c r="BK198">
        <v>0</v>
      </c>
      <c r="BL198">
        <v>0</v>
      </c>
      <c r="BO198">
        <v>0</v>
      </c>
      <c r="BP198">
        <v>0</v>
      </c>
      <c r="BW198" t="str">
        <f>"21:47:50.198"</f>
        <v>21:47:50.198</v>
      </c>
      <c r="CJ198">
        <v>0</v>
      </c>
      <c r="CK198">
        <v>1</v>
      </c>
      <c r="CL198">
        <v>0</v>
      </c>
      <c r="CM198">
        <v>2</v>
      </c>
      <c r="CN198">
        <v>0</v>
      </c>
      <c r="CO198">
        <v>2</v>
      </c>
      <c r="CP198" t="s">
        <v>119</v>
      </c>
      <c r="CQ198">
        <v>259</v>
      </c>
      <c r="CR198">
        <v>0</v>
      </c>
      <c r="CW198">
        <v>3029269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"08/10/2022 21:47:50.509"</f>
        <v>08/10/2022 21:47:50.509</v>
      </c>
      <c r="C199" t="str">
        <f t="shared" si="10"/>
        <v>FFDFD3C0</v>
      </c>
      <c r="D199" t="s">
        <v>113</v>
      </c>
      <c r="E199">
        <v>6</v>
      </c>
      <c r="H199">
        <v>174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>"21:47:50.000"</f>
        <v>21:47:50.000</v>
      </c>
      <c r="T199" t="str">
        <f>"21:47:50.000"</f>
        <v>21:47:50.000</v>
      </c>
      <c r="U199" t="str">
        <f t="shared" si="9"/>
        <v>A4558D</v>
      </c>
      <c r="V199">
        <v>0</v>
      </c>
      <c r="W199">
        <v>0</v>
      </c>
      <c r="X199">
        <v>4</v>
      </c>
      <c r="Z199">
        <v>1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2</v>
      </c>
      <c r="AH199">
        <v>0</v>
      </c>
      <c r="AI199" t="s">
        <v>321</v>
      </c>
      <c r="AJ199">
        <v>48.435845</v>
      </c>
      <c r="AK199" t="s">
        <v>322</v>
      </c>
      <c r="AL199">
        <v>-123.01692</v>
      </c>
      <c r="AM199">
        <v>25</v>
      </c>
      <c r="AN199">
        <v>1100</v>
      </c>
      <c r="AO199" t="s">
        <v>118</v>
      </c>
      <c r="AP199">
        <v>7</v>
      </c>
      <c r="AQ199">
        <v>-134</v>
      </c>
      <c r="AR199">
        <v>0</v>
      </c>
      <c r="AZ199">
        <v>1200</v>
      </c>
      <c r="BA199">
        <v>1</v>
      </c>
      <c r="BB199" t="str">
        <f t="shared" si="11"/>
        <v xml:space="preserve">N379DH  </v>
      </c>
      <c r="BC199">
        <v>1</v>
      </c>
      <c r="BE199">
        <v>0</v>
      </c>
      <c r="BF199">
        <v>0</v>
      </c>
      <c r="BG199">
        <v>0</v>
      </c>
      <c r="BH199">
        <v>1050</v>
      </c>
      <c r="BI199">
        <v>1</v>
      </c>
      <c r="BJ199">
        <v>0</v>
      </c>
      <c r="BK199">
        <v>0</v>
      </c>
      <c r="BL199">
        <v>0</v>
      </c>
      <c r="BO199">
        <v>0</v>
      </c>
      <c r="BP199">
        <v>0</v>
      </c>
      <c r="BW199" t="str">
        <f>"21:47:50.198"</f>
        <v>21:47:50.198</v>
      </c>
      <c r="CJ199">
        <v>0</v>
      </c>
      <c r="CK199">
        <v>1</v>
      </c>
      <c r="CL199">
        <v>0</v>
      </c>
      <c r="CM199">
        <v>2</v>
      </c>
      <c r="CN199">
        <v>0</v>
      </c>
      <c r="CO199">
        <v>2</v>
      </c>
      <c r="CP199" t="s">
        <v>119</v>
      </c>
      <c r="CQ199">
        <v>259</v>
      </c>
      <c r="CR199">
        <v>0</v>
      </c>
      <c r="CW199">
        <v>3029269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"08/10/2022 21:47:51.931"</f>
        <v>08/10/2022 21:47:51.931</v>
      </c>
      <c r="C200" t="str">
        <f t="shared" si="10"/>
        <v>FFDFD3C0</v>
      </c>
      <c r="D200" t="s">
        <v>113</v>
      </c>
      <c r="E200">
        <v>6</v>
      </c>
      <c r="H200">
        <v>174</v>
      </c>
      <c r="I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>"21:47:51.000"</f>
        <v>21:47:51.000</v>
      </c>
      <c r="T200" t="str">
        <f>"21:47:51.000"</f>
        <v>21:47:51.000</v>
      </c>
      <c r="U200" t="str">
        <f t="shared" si="9"/>
        <v>A4558D</v>
      </c>
      <c r="V200">
        <v>0</v>
      </c>
      <c r="W200">
        <v>0</v>
      </c>
      <c r="X200">
        <v>4</v>
      </c>
      <c r="Z200">
        <v>1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2</v>
      </c>
      <c r="AH200">
        <v>0</v>
      </c>
      <c r="AI200" t="s">
        <v>323</v>
      </c>
      <c r="AJ200">
        <v>48.435223000000001</v>
      </c>
      <c r="AK200" t="s">
        <v>324</v>
      </c>
      <c r="AL200">
        <v>-123.016856</v>
      </c>
      <c r="AM200">
        <v>25</v>
      </c>
      <c r="AN200">
        <v>1100</v>
      </c>
      <c r="AO200" t="s">
        <v>118</v>
      </c>
      <c r="AP200">
        <v>7</v>
      </c>
      <c r="AQ200">
        <v>-134</v>
      </c>
      <c r="AR200">
        <v>0</v>
      </c>
      <c r="AZ200">
        <v>1200</v>
      </c>
      <c r="BA200">
        <v>1</v>
      </c>
      <c r="BB200" t="str">
        <f t="shared" si="11"/>
        <v xml:space="preserve">N379DH  </v>
      </c>
      <c r="BC200">
        <v>1</v>
      </c>
      <c r="BE200">
        <v>0</v>
      </c>
      <c r="BF200">
        <v>0</v>
      </c>
      <c r="BG200">
        <v>0</v>
      </c>
      <c r="BH200">
        <v>1050</v>
      </c>
      <c r="BI200">
        <v>1</v>
      </c>
      <c r="BJ200">
        <v>0</v>
      </c>
      <c r="BK200">
        <v>0</v>
      </c>
      <c r="BL200">
        <v>0</v>
      </c>
      <c r="BO200">
        <v>0</v>
      </c>
      <c r="BP200">
        <v>0</v>
      </c>
      <c r="BW200" t="str">
        <f>"21:47:51.692"</f>
        <v>21:47:51.692</v>
      </c>
      <c r="CJ200">
        <v>0</v>
      </c>
      <c r="CK200">
        <v>1</v>
      </c>
      <c r="CL200">
        <v>0</v>
      </c>
      <c r="CM200">
        <v>2</v>
      </c>
      <c r="CN200">
        <v>0</v>
      </c>
      <c r="CO200">
        <v>1</v>
      </c>
      <c r="CP200" t="s">
        <v>119</v>
      </c>
      <c r="CQ200">
        <v>259</v>
      </c>
      <c r="CR200">
        <v>0</v>
      </c>
      <c r="CW200">
        <v>3029376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"08/10/2022 21:47:51.931"</f>
        <v>08/10/2022 21:47:51.931</v>
      </c>
      <c r="C201" t="str">
        <f t="shared" si="10"/>
        <v>FFDFD3C0</v>
      </c>
      <c r="D201" t="s">
        <v>130</v>
      </c>
      <c r="E201">
        <v>18</v>
      </c>
      <c r="F201">
        <v>1018</v>
      </c>
      <c r="G201" t="s">
        <v>114</v>
      </c>
      <c r="J201" t="s">
        <v>131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>"21:47:51.000"</f>
        <v>21:47:51.000</v>
      </c>
      <c r="T201" t="str">
        <f>"21:47:51.000"</f>
        <v>21:47:51.000</v>
      </c>
      <c r="U201" t="str">
        <f t="shared" si="9"/>
        <v>A4558D</v>
      </c>
      <c r="V201">
        <v>0</v>
      </c>
      <c r="W201">
        <v>0</v>
      </c>
      <c r="X201">
        <v>4</v>
      </c>
      <c r="Z201">
        <v>1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2</v>
      </c>
      <c r="AH201">
        <v>0</v>
      </c>
      <c r="AI201" t="s">
        <v>323</v>
      </c>
      <c r="AJ201">
        <v>48.435223000000001</v>
      </c>
      <c r="AK201" t="s">
        <v>324</v>
      </c>
      <c r="AL201">
        <v>-123.016856</v>
      </c>
      <c r="AM201">
        <v>25</v>
      </c>
      <c r="AN201">
        <v>1100</v>
      </c>
      <c r="AO201" t="s">
        <v>118</v>
      </c>
      <c r="AP201">
        <v>7</v>
      </c>
      <c r="AQ201">
        <v>-134</v>
      </c>
      <c r="AR201">
        <v>0</v>
      </c>
      <c r="AZ201">
        <v>1200</v>
      </c>
      <c r="BA201">
        <v>1</v>
      </c>
      <c r="BB201" t="str">
        <f t="shared" si="11"/>
        <v xml:space="preserve">N379DH  </v>
      </c>
      <c r="BC201">
        <v>1</v>
      </c>
      <c r="BE201">
        <v>0</v>
      </c>
      <c r="BF201">
        <v>0</v>
      </c>
      <c r="BG201">
        <v>0</v>
      </c>
      <c r="BH201">
        <v>1050</v>
      </c>
      <c r="BI201">
        <v>1</v>
      </c>
      <c r="BJ201">
        <v>0</v>
      </c>
      <c r="BK201">
        <v>0</v>
      </c>
      <c r="BL201">
        <v>0</v>
      </c>
      <c r="BO201">
        <v>0</v>
      </c>
      <c r="BP201">
        <v>0</v>
      </c>
      <c r="BW201" t="str">
        <f>"21:47:51.692"</f>
        <v>21:47:51.692</v>
      </c>
      <c r="CJ201">
        <v>0</v>
      </c>
      <c r="CK201">
        <v>1</v>
      </c>
      <c r="CL201">
        <v>0</v>
      </c>
      <c r="CM201">
        <v>2</v>
      </c>
      <c r="CN201">
        <v>0</v>
      </c>
      <c r="CO201">
        <v>1</v>
      </c>
      <c r="CP201" t="s">
        <v>119</v>
      </c>
      <c r="CQ201">
        <v>259</v>
      </c>
      <c r="CR201">
        <v>0</v>
      </c>
      <c r="CW201">
        <v>3029376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"08/10/2022 21:47:52.571"</f>
        <v>08/10/2022 21:47:52.571</v>
      </c>
      <c r="C202" t="str">
        <f t="shared" si="10"/>
        <v>FFDFD3C0</v>
      </c>
      <c r="D202" t="s">
        <v>113</v>
      </c>
      <c r="E202">
        <v>6</v>
      </c>
      <c r="H202">
        <v>174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>"21:47:52.000"</f>
        <v>21:47:52.000</v>
      </c>
      <c r="T202" t="str">
        <f>"21:47:52.000"</f>
        <v>21:47:52.000</v>
      </c>
      <c r="U202" t="str">
        <f t="shared" si="9"/>
        <v>A4558D</v>
      </c>
      <c r="V202">
        <v>0</v>
      </c>
      <c r="W202">
        <v>0</v>
      </c>
      <c r="X202">
        <v>4</v>
      </c>
      <c r="Z202">
        <v>1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2</v>
      </c>
      <c r="AH202">
        <v>0</v>
      </c>
      <c r="AI202" t="s">
        <v>325</v>
      </c>
      <c r="AJ202">
        <v>48.434601000000001</v>
      </c>
      <c r="AK202" t="s">
        <v>326</v>
      </c>
      <c r="AL202">
        <v>-123.016813</v>
      </c>
      <c r="AM202">
        <v>25</v>
      </c>
      <c r="AN202">
        <v>1100</v>
      </c>
      <c r="AO202" t="s">
        <v>118</v>
      </c>
      <c r="AP202">
        <v>7</v>
      </c>
      <c r="AQ202">
        <v>-134</v>
      </c>
      <c r="AR202">
        <v>0</v>
      </c>
      <c r="AZ202">
        <v>1200</v>
      </c>
      <c r="BA202">
        <v>1</v>
      </c>
      <c r="BB202" t="str">
        <f t="shared" si="11"/>
        <v xml:space="preserve">N379DH  </v>
      </c>
      <c r="BC202">
        <v>1</v>
      </c>
      <c r="BE202">
        <v>0</v>
      </c>
      <c r="BF202">
        <v>0</v>
      </c>
      <c r="BG202">
        <v>0</v>
      </c>
      <c r="BH202">
        <v>1050</v>
      </c>
      <c r="BI202">
        <v>1</v>
      </c>
      <c r="BJ202">
        <v>0</v>
      </c>
      <c r="BK202">
        <v>0</v>
      </c>
      <c r="BL202">
        <v>0</v>
      </c>
      <c r="BO202">
        <v>0</v>
      </c>
      <c r="BP202">
        <v>0</v>
      </c>
      <c r="BW202" t="str">
        <f>"21:47:52.242"</f>
        <v>21:47:52.242</v>
      </c>
      <c r="CJ202">
        <v>0</v>
      </c>
      <c r="CK202">
        <v>1</v>
      </c>
      <c r="CL202">
        <v>0</v>
      </c>
      <c r="CM202">
        <v>2</v>
      </c>
      <c r="CN202">
        <v>0</v>
      </c>
      <c r="CO202">
        <v>1</v>
      </c>
      <c r="CP202" t="s">
        <v>119</v>
      </c>
      <c r="CQ202">
        <v>259</v>
      </c>
      <c r="CR202">
        <v>0</v>
      </c>
      <c r="CW202">
        <v>3029410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"08/10/2022 21:47:52.571"</f>
        <v>08/10/2022 21:47:52.571</v>
      </c>
      <c r="C203" t="str">
        <f t="shared" si="10"/>
        <v>FFDFD3C0</v>
      </c>
      <c r="D203" t="s">
        <v>130</v>
      </c>
      <c r="E203">
        <v>18</v>
      </c>
      <c r="F203">
        <v>1018</v>
      </c>
      <c r="G203" t="s">
        <v>114</v>
      </c>
      <c r="J203" t="s">
        <v>131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>"21:47:52.000"</f>
        <v>21:47:52.000</v>
      </c>
      <c r="T203" t="str">
        <f>"21:47:52.000"</f>
        <v>21:47:52.000</v>
      </c>
      <c r="U203" t="str">
        <f t="shared" si="9"/>
        <v>A4558D</v>
      </c>
      <c r="V203">
        <v>0</v>
      </c>
      <c r="W203">
        <v>0</v>
      </c>
      <c r="X203">
        <v>4</v>
      </c>
      <c r="Z203">
        <v>1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2</v>
      </c>
      <c r="AH203">
        <v>0</v>
      </c>
      <c r="AI203" t="s">
        <v>325</v>
      </c>
      <c r="AJ203">
        <v>48.434601000000001</v>
      </c>
      <c r="AK203" t="s">
        <v>326</v>
      </c>
      <c r="AL203">
        <v>-123.016813</v>
      </c>
      <c r="AM203">
        <v>25</v>
      </c>
      <c r="AN203">
        <v>1100</v>
      </c>
      <c r="AO203" t="s">
        <v>118</v>
      </c>
      <c r="AP203">
        <v>7</v>
      </c>
      <c r="AQ203">
        <v>-134</v>
      </c>
      <c r="AR203">
        <v>0</v>
      </c>
      <c r="AZ203">
        <v>1200</v>
      </c>
      <c r="BA203">
        <v>1</v>
      </c>
      <c r="BB203" t="str">
        <f t="shared" si="11"/>
        <v xml:space="preserve">N379DH  </v>
      </c>
      <c r="BC203">
        <v>1</v>
      </c>
      <c r="BE203">
        <v>0</v>
      </c>
      <c r="BF203">
        <v>0</v>
      </c>
      <c r="BG203">
        <v>0</v>
      </c>
      <c r="BH203">
        <v>1050</v>
      </c>
      <c r="BI203">
        <v>1</v>
      </c>
      <c r="BJ203">
        <v>0</v>
      </c>
      <c r="BK203">
        <v>0</v>
      </c>
      <c r="BL203">
        <v>0</v>
      </c>
      <c r="BO203">
        <v>0</v>
      </c>
      <c r="BP203">
        <v>0</v>
      </c>
      <c r="BW203" t="str">
        <f>"21:47:52.242"</f>
        <v>21:47:52.242</v>
      </c>
      <c r="CJ203">
        <v>0</v>
      </c>
      <c r="CK203">
        <v>1</v>
      </c>
      <c r="CL203">
        <v>0</v>
      </c>
      <c r="CM203">
        <v>2</v>
      </c>
      <c r="CN203">
        <v>0</v>
      </c>
      <c r="CO203">
        <v>1</v>
      </c>
      <c r="CP203" t="s">
        <v>119</v>
      </c>
      <c r="CQ203">
        <v>259</v>
      </c>
      <c r="CR203">
        <v>0</v>
      </c>
      <c r="CW203">
        <v>3029410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"08/10/2022 21:47:54.165"</f>
        <v>08/10/2022 21:47:54.165</v>
      </c>
      <c r="C204" t="str">
        <f t="shared" si="10"/>
        <v>FFDFD3C0</v>
      </c>
      <c r="D204" t="s">
        <v>130</v>
      </c>
      <c r="E204">
        <v>18</v>
      </c>
      <c r="F204">
        <v>1018</v>
      </c>
      <c r="G204" t="s">
        <v>114</v>
      </c>
      <c r="J204" t="s">
        <v>131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>"21:47:53.000"</f>
        <v>21:47:53.000</v>
      </c>
      <c r="T204" t="str">
        <f>"21:47:53.000"</f>
        <v>21:47:53.000</v>
      </c>
      <c r="U204" t="str">
        <f t="shared" si="9"/>
        <v>A4558D</v>
      </c>
      <c r="V204">
        <v>0</v>
      </c>
      <c r="W204">
        <v>0</v>
      </c>
      <c r="X204">
        <v>4</v>
      </c>
      <c r="Z204">
        <v>1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2</v>
      </c>
      <c r="AH204">
        <v>0</v>
      </c>
      <c r="AI204" t="s">
        <v>327</v>
      </c>
      <c r="AJ204">
        <v>48.433979000000001</v>
      </c>
      <c r="AK204" t="s">
        <v>328</v>
      </c>
      <c r="AL204">
        <v>-123.01674800000001</v>
      </c>
      <c r="AM204">
        <v>25</v>
      </c>
      <c r="AN204">
        <v>1100</v>
      </c>
      <c r="AO204" t="s">
        <v>118</v>
      </c>
      <c r="AP204">
        <v>7</v>
      </c>
      <c r="AQ204">
        <v>-134</v>
      </c>
      <c r="AR204">
        <v>0</v>
      </c>
      <c r="AZ204">
        <v>1200</v>
      </c>
      <c r="BA204">
        <v>1</v>
      </c>
      <c r="BB204" t="str">
        <f t="shared" si="11"/>
        <v xml:space="preserve">N379DH  </v>
      </c>
      <c r="BC204">
        <v>1</v>
      </c>
      <c r="BE204">
        <v>0</v>
      </c>
      <c r="BF204">
        <v>0</v>
      </c>
      <c r="BG204">
        <v>0</v>
      </c>
      <c r="BH204">
        <v>1050</v>
      </c>
      <c r="BI204">
        <v>1</v>
      </c>
      <c r="BJ204">
        <v>0</v>
      </c>
      <c r="BK204">
        <v>0</v>
      </c>
      <c r="BL204">
        <v>0</v>
      </c>
      <c r="BO204">
        <v>0</v>
      </c>
      <c r="BP204">
        <v>0</v>
      </c>
      <c r="BW204" t="str">
        <f>"21:47:53.922"</f>
        <v>21:47:53.922</v>
      </c>
      <c r="CJ204">
        <v>0</v>
      </c>
      <c r="CK204">
        <v>1</v>
      </c>
      <c r="CL204">
        <v>0</v>
      </c>
      <c r="CM204">
        <v>2</v>
      </c>
      <c r="CN204">
        <v>0</v>
      </c>
      <c r="CO204">
        <v>1</v>
      </c>
      <c r="CP204" t="s">
        <v>119</v>
      </c>
      <c r="CQ204">
        <v>259</v>
      </c>
      <c r="CR204">
        <v>0</v>
      </c>
      <c r="CW204">
        <v>3029519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"08/10/2022 21:47:54.165"</f>
        <v>08/10/2022 21:47:54.165</v>
      </c>
      <c r="C205" t="str">
        <f t="shared" si="10"/>
        <v>FFDFD3C0</v>
      </c>
      <c r="D205" t="s">
        <v>113</v>
      </c>
      <c r="E205">
        <v>6</v>
      </c>
      <c r="H205">
        <v>174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>"21:47:53.000"</f>
        <v>21:47:53.000</v>
      </c>
      <c r="T205" t="str">
        <f>"21:47:53.000"</f>
        <v>21:47:53.000</v>
      </c>
      <c r="U205" t="str">
        <f t="shared" si="9"/>
        <v>A4558D</v>
      </c>
      <c r="V205">
        <v>0</v>
      </c>
      <c r="W205">
        <v>0</v>
      </c>
      <c r="X205">
        <v>4</v>
      </c>
      <c r="Z205">
        <v>1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2</v>
      </c>
      <c r="AH205">
        <v>0</v>
      </c>
      <c r="AI205" t="s">
        <v>327</v>
      </c>
      <c r="AJ205">
        <v>48.433979000000001</v>
      </c>
      <c r="AK205" t="s">
        <v>328</v>
      </c>
      <c r="AL205">
        <v>-123.01674800000001</v>
      </c>
      <c r="AM205">
        <v>25</v>
      </c>
      <c r="AN205">
        <v>1100</v>
      </c>
      <c r="AO205" t="s">
        <v>118</v>
      </c>
      <c r="AP205">
        <v>7</v>
      </c>
      <c r="AQ205">
        <v>-134</v>
      </c>
      <c r="AR205">
        <v>0</v>
      </c>
      <c r="AZ205">
        <v>1200</v>
      </c>
      <c r="BA205">
        <v>1</v>
      </c>
      <c r="BB205" t="str">
        <f t="shared" si="11"/>
        <v xml:space="preserve">N379DH  </v>
      </c>
      <c r="BC205">
        <v>1</v>
      </c>
      <c r="BE205">
        <v>0</v>
      </c>
      <c r="BF205">
        <v>0</v>
      </c>
      <c r="BG205">
        <v>0</v>
      </c>
      <c r="BH205">
        <v>1050</v>
      </c>
      <c r="BI205">
        <v>1</v>
      </c>
      <c r="BJ205">
        <v>0</v>
      </c>
      <c r="BK205">
        <v>0</v>
      </c>
      <c r="BL205">
        <v>0</v>
      </c>
      <c r="BO205">
        <v>0</v>
      </c>
      <c r="BP205">
        <v>0</v>
      </c>
      <c r="BW205" t="str">
        <f>"21:47:53.922"</f>
        <v>21:47:53.922</v>
      </c>
      <c r="CJ205">
        <v>0</v>
      </c>
      <c r="CK205">
        <v>1</v>
      </c>
      <c r="CL205">
        <v>0</v>
      </c>
      <c r="CM205">
        <v>2</v>
      </c>
      <c r="CN205">
        <v>0</v>
      </c>
      <c r="CO205">
        <v>1</v>
      </c>
      <c r="CP205" t="s">
        <v>119</v>
      </c>
      <c r="CQ205">
        <v>259</v>
      </c>
      <c r="CR205">
        <v>0</v>
      </c>
      <c r="CW205">
        <v>3029519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"08/10/2022 21:47:54.540"</f>
        <v>08/10/2022 21:47:54.540</v>
      </c>
      <c r="C206" t="str">
        <f t="shared" si="10"/>
        <v>FFDFD3C0</v>
      </c>
      <c r="D206" t="s">
        <v>130</v>
      </c>
      <c r="E206">
        <v>18</v>
      </c>
      <c r="F206">
        <v>1018</v>
      </c>
      <c r="G206" t="s">
        <v>114</v>
      </c>
      <c r="J206" t="s">
        <v>131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>"21:47:54.000"</f>
        <v>21:47:54.000</v>
      </c>
      <c r="T206" t="str">
        <f>"21:47:54.000"</f>
        <v>21:47:54.000</v>
      </c>
      <c r="U206" t="str">
        <f t="shared" si="9"/>
        <v>A4558D</v>
      </c>
      <c r="V206">
        <v>0</v>
      </c>
      <c r="W206">
        <v>0</v>
      </c>
      <c r="X206">
        <v>4</v>
      </c>
      <c r="Z206">
        <v>1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2</v>
      </c>
      <c r="AH206">
        <v>0</v>
      </c>
      <c r="AI206" t="s">
        <v>329</v>
      </c>
      <c r="AJ206">
        <v>48.433356000000003</v>
      </c>
      <c r="AK206" t="s">
        <v>330</v>
      </c>
      <c r="AL206">
        <v>-123.016706</v>
      </c>
      <c r="AM206">
        <v>25</v>
      </c>
      <c r="AN206">
        <v>1100</v>
      </c>
      <c r="AO206" t="s">
        <v>118</v>
      </c>
      <c r="AP206">
        <v>7</v>
      </c>
      <c r="AQ206">
        <v>-134</v>
      </c>
      <c r="AR206">
        <v>0</v>
      </c>
      <c r="AZ206">
        <v>1200</v>
      </c>
      <c r="BA206">
        <v>1</v>
      </c>
      <c r="BB206" t="str">
        <f t="shared" si="11"/>
        <v xml:space="preserve">N379DH  </v>
      </c>
      <c r="BC206">
        <v>1</v>
      </c>
      <c r="BE206">
        <v>0</v>
      </c>
      <c r="BF206">
        <v>0</v>
      </c>
      <c r="BG206">
        <v>0</v>
      </c>
      <c r="BH206">
        <v>1050</v>
      </c>
      <c r="BI206">
        <v>1</v>
      </c>
      <c r="BJ206">
        <v>0</v>
      </c>
      <c r="BK206">
        <v>0</v>
      </c>
      <c r="BL206">
        <v>0</v>
      </c>
      <c r="BO206">
        <v>0</v>
      </c>
      <c r="BP206">
        <v>0</v>
      </c>
      <c r="BW206" t="str">
        <f>"21:47:54.273"</f>
        <v>21:47:54.273</v>
      </c>
      <c r="CJ206">
        <v>0</v>
      </c>
      <c r="CK206">
        <v>1</v>
      </c>
      <c r="CL206">
        <v>0</v>
      </c>
      <c r="CM206">
        <v>2</v>
      </c>
      <c r="CN206">
        <v>0</v>
      </c>
      <c r="CO206">
        <v>1</v>
      </c>
      <c r="CP206" t="s">
        <v>119</v>
      </c>
      <c r="CQ206">
        <v>259</v>
      </c>
      <c r="CR206">
        <v>0</v>
      </c>
      <c r="CW206">
        <v>3029545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"08/10/2022 21:47:54.540"</f>
        <v>08/10/2022 21:47:54.540</v>
      </c>
      <c r="C207" t="str">
        <f t="shared" si="10"/>
        <v>FFDFD3C0</v>
      </c>
      <c r="D207" t="s">
        <v>113</v>
      </c>
      <c r="E207">
        <v>6</v>
      </c>
      <c r="H207">
        <v>174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>"21:47:54.000"</f>
        <v>21:47:54.000</v>
      </c>
      <c r="T207" t="str">
        <f>"21:47:54.000"</f>
        <v>21:47:54.000</v>
      </c>
      <c r="U207" t="str">
        <f t="shared" si="9"/>
        <v>A4558D</v>
      </c>
      <c r="V207">
        <v>0</v>
      </c>
      <c r="W207">
        <v>0</v>
      </c>
      <c r="X207">
        <v>4</v>
      </c>
      <c r="Z207">
        <v>1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2</v>
      </c>
      <c r="AH207">
        <v>0</v>
      </c>
      <c r="AI207" t="s">
        <v>329</v>
      </c>
      <c r="AJ207">
        <v>48.433356000000003</v>
      </c>
      <c r="AK207" t="s">
        <v>330</v>
      </c>
      <c r="AL207">
        <v>-123.016706</v>
      </c>
      <c r="AM207">
        <v>25</v>
      </c>
      <c r="AN207">
        <v>1100</v>
      </c>
      <c r="AO207" t="s">
        <v>118</v>
      </c>
      <c r="AP207">
        <v>7</v>
      </c>
      <c r="AQ207">
        <v>-134</v>
      </c>
      <c r="AR207">
        <v>0</v>
      </c>
      <c r="AZ207">
        <v>1200</v>
      </c>
      <c r="BA207">
        <v>1</v>
      </c>
      <c r="BB207" t="str">
        <f t="shared" si="11"/>
        <v xml:space="preserve">N379DH  </v>
      </c>
      <c r="BC207">
        <v>1</v>
      </c>
      <c r="BE207">
        <v>0</v>
      </c>
      <c r="BF207">
        <v>0</v>
      </c>
      <c r="BG207">
        <v>0</v>
      </c>
      <c r="BH207">
        <v>1050</v>
      </c>
      <c r="BI207">
        <v>1</v>
      </c>
      <c r="BJ207">
        <v>0</v>
      </c>
      <c r="BK207">
        <v>0</v>
      </c>
      <c r="BL207">
        <v>0</v>
      </c>
      <c r="BO207">
        <v>0</v>
      </c>
      <c r="BP207">
        <v>0</v>
      </c>
      <c r="BW207" t="str">
        <f>"21:47:54.273"</f>
        <v>21:47:54.273</v>
      </c>
      <c r="CJ207">
        <v>0</v>
      </c>
      <c r="CK207">
        <v>1</v>
      </c>
      <c r="CL207">
        <v>0</v>
      </c>
      <c r="CM207">
        <v>2</v>
      </c>
      <c r="CN207">
        <v>0</v>
      </c>
      <c r="CO207">
        <v>1</v>
      </c>
      <c r="CP207" t="s">
        <v>119</v>
      </c>
      <c r="CQ207">
        <v>259</v>
      </c>
      <c r="CR207">
        <v>0</v>
      </c>
      <c r="CW207">
        <v>3029545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"08/10/2022 21:47:56.165"</f>
        <v>08/10/2022 21:47:56.165</v>
      </c>
      <c r="C208" t="str">
        <f t="shared" si="10"/>
        <v>FFDFD3C0</v>
      </c>
      <c r="D208" t="s">
        <v>130</v>
      </c>
      <c r="E208">
        <v>18</v>
      </c>
      <c r="F208">
        <v>1018</v>
      </c>
      <c r="G208" t="s">
        <v>114</v>
      </c>
      <c r="J208" t="s">
        <v>131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>"21:47:55.000"</f>
        <v>21:47:55.000</v>
      </c>
      <c r="T208" t="str">
        <f>"21:47:55.000"</f>
        <v>21:47:55.000</v>
      </c>
      <c r="U208" t="str">
        <f t="shared" si="9"/>
        <v>A4558D</v>
      </c>
      <c r="V208">
        <v>0</v>
      </c>
      <c r="W208">
        <v>0</v>
      </c>
      <c r="X208">
        <v>4</v>
      </c>
      <c r="Z208">
        <v>1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2</v>
      </c>
      <c r="AH208">
        <v>0</v>
      </c>
      <c r="AI208" t="s">
        <v>331</v>
      </c>
      <c r="AJ208">
        <v>48.432734000000004</v>
      </c>
      <c r="AK208" t="s">
        <v>332</v>
      </c>
      <c r="AL208">
        <v>-123.01666299999999</v>
      </c>
      <c r="AM208">
        <v>25</v>
      </c>
      <c r="AN208">
        <v>1100</v>
      </c>
      <c r="AO208" t="s">
        <v>118</v>
      </c>
      <c r="AP208">
        <v>7</v>
      </c>
      <c r="AQ208">
        <v>-134</v>
      </c>
      <c r="AR208">
        <v>0</v>
      </c>
      <c r="AZ208">
        <v>1200</v>
      </c>
      <c r="BA208">
        <v>1</v>
      </c>
      <c r="BB208" t="str">
        <f t="shared" si="11"/>
        <v xml:space="preserve">N379DH  </v>
      </c>
      <c r="BC208">
        <v>1</v>
      </c>
      <c r="BE208">
        <v>0</v>
      </c>
      <c r="BF208">
        <v>0</v>
      </c>
      <c r="BG208">
        <v>0</v>
      </c>
      <c r="BH208">
        <v>1050</v>
      </c>
      <c r="BI208">
        <v>1</v>
      </c>
      <c r="BJ208">
        <v>0</v>
      </c>
      <c r="BK208">
        <v>0</v>
      </c>
      <c r="BL208">
        <v>0</v>
      </c>
      <c r="BO208">
        <v>0</v>
      </c>
      <c r="BP208">
        <v>0</v>
      </c>
      <c r="BW208" t="str">
        <f>"21:47:55.939"</f>
        <v>21:47:55.939</v>
      </c>
      <c r="CJ208">
        <v>0</v>
      </c>
      <c r="CK208">
        <v>1</v>
      </c>
      <c r="CL208">
        <v>0</v>
      </c>
      <c r="CM208">
        <v>2</v>
      </c>
      <c r="CN208">
        <v>0</v>
      </c>
      <c r="CO208">
        <v>1</v>
      </c>
      <c r="CP208" t="s">
        <v>119</v>
      </c>
      <c r="CQ208">
        <v>259</v>
      </c>
      <c r="CR208">
        <v>0</v>
      </c>
      <c r="CW208">
        <v>3029657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"08/10/2022 21:47:56.181"</f>
        <v>08/10/2022 21:47:56.181</v>
      </c>
      <c r="C209" t="str">
        <f t="shared" si="10"/>
        <v>FFDFD3C0</v>
      </c>
      <c r="D209" t="s">
        <v>113</v>
      </c>
      <c r="E209">
        <v>6</v>
      </c>
      <c r="H209">
        <v>174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>"21:47:55.000"</f>
        <v>21:47:55.000</v>
      </c>
      <c r="T209" t="str">
        <f>"21:47:55.000"</f>
        <v>21:47:55.000</v>
      </c>
      <c r="U209" t="str">
        <f t="shared" si="9"/>
        <v>A4558D</v>
      </c>
      <c r="V209">
        <v>0</v>
      </c>
      <c r="W209">
        <v>0</v>
      </c>
      <c r="X209">
        <v>4</v>
      </c>
      <c r="Z209">
        <v>1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2</v>
      </c>
      <c r="AH209">
        <v>0</v>
      </c>
      <c r="AI209" t="s">
        <v>331</v>
      </c>
      <c r="AJ209">
        <v>48.432734000000004</v>
      </c>
      <c r="AK209" t="s">
        <v>332</v>
      </c>
      <c r="AL209">
        <v>-123.01666299999999</v>
      </c>
      <c r="AM209">
        <v>25</v>
      </c>
      <c r="AN209">
        <v>1100</v>
      </c>
      <c r="AO209" t="s">
        <v>118</v>
      </c>
      <c r="AP209">
        <v>7</v>
      </c>
      <c r="AQ209">
        <v>-134</v>
      </c>
      <c r="AR209">
        <v>0</v>
      </c>
      <c r="AZ209">
        <v>1200</v>
      </c>
      <c r="BA209">
        <v>1</v>
      </c>
      <c r="BB209" t="str">
        <f t="shared" si="11"/>
        <v xml:space="preserve">N379DH  </v>
      </c>
      <c r="BC209">
        <v>1</v>
      </c>
      <c r="BE209">
        <v>0</v>
      </c>
      <c r="BF209">
        <v>0</v>
      </c>
      <c r="BG209">
        <v>0</v>
      </c>
      <c r="BH209">
        <v>1050</v>
      </c>
      <c r="BI209">
        <v>1</v>
      </c>
      <c r="BJ209">
        <v>0</v>
      </c>
      <c r="BK209">
        <v>0</v>
      </c>
      <c r="BL209">
        <v>0</v>
      </c>
      <c r="BO209">
        <v>0</v>
      </c>
      <c r="BP209">
        <v>0</v>
      </c>
      <c r="BW209" t="str">
        <f>"21:47:55.939"</f>
        <v>21:47:55.939</v>
      </c>
      <c r="CJ209">
        <v>0</v>
      </c>
      <c r="CK209">
        <v>1</v>
      </c>
      <c r="CL209">
        <v>0</v>
      </c>
      <c r="CM209">
        <v>2</v>
      </c>
      <c r="CN209">
        <v>0</v>
      </c>
      <c r="CO209">
        <v>1</v>
      </c>
      <c r="CP209" t="s">
        <v>119</v>
      </c>
      <c r="CQ209">
        <v>259</v>
      </c>
      <c r="CR209">
        <v>0</v>
      </c>
      <c r="CW209">
        <v>3029657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"08/10/2022 21:47:56.884"</f>
        <v>08/10/2022 21:47:56.884</v>
      </c>
      <c r="C210" t="str">
        <f t="shared" si="10"/>
        <v>FFDFD3C0</v>
      </c>
      <c r="D210" t="s">
        <v>130</v>
      </c>
      <c r="E210">
        <v>18</v>
      </c>
      <c r="F210">
        <v>1018</v>
      </c>
      <c r="G210" t="s">
        <v>114</v>
      </c>
      <c r="J210" t="s">
        <v>131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>"21:47:56.000"</f>
        <v>21:47:56.000</v>
      </c>
      <c r="T210" t="str">
        <f>"21:47:56.000"</f>
        <v>21:47:56.000</v>
      </c>
      <c r="U210" t="str">
        <f t="shared" si="9"/>
        <v>A4558D</v>
      </c>
      <c r="V210">
        <v>0</v>
      </c>
      <c r="W210">
        <v>0</v>
      </c>
      <c r="X210">
        <v>4</v>
      </c>
      <c r="Z210">
        <v>1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2</v>
      </c>
      <c r="AH210">
        <v>0</v>
      </c>
      <c r="AI210" t="s">
        <v>333</v>
      </c>
      <c r="AJ210">
        <v>48.432111999999996</v>
      </c>
      <c r="AK210" t="s">
        <v>334</v>
      </c>
      <c r="AL210">
        <v>-123.016598</v>
      </c>
      <c r="AM210">
        <v>25</v>
      </c>
      <c r="AN210">
        <v>1100</v>
      </c>
      <c r="AO210" t="s">
        <v>118</v>
      </c>
      <c r="AP210">
        <v>8</v>
      </c>
      <c r="AQ210">
        <v>-134</v>
      </c>
      <c r="AR210">
        <v>0</v>
      </c>
      <c r="AZ210">
        <v>1200</v>
      </c>
      <c r="BA210">
        <v>1</v>
      </c>
      <c r="BB210" t="str">
        <f t="shared" si="11"/>
        <v xml:space="preserve">N379DH  </v>
      </c>
      <c r="BC210">
        <v>1</v>
      </c>
      <c r="BE210">
        <v>0</v>
      </c>
      <c r="BF210">
        <v>0</v>
      </c>
      <c r="BG210">
        <v>0</v>
      </c>
      <c r="BH210">
        <v>1050</v>
      </c>
      <c r="BI210">
        <v>1</v>
      </c>
      <c r="BJ210">
        <v>0</v>
      </c>
      <c r="BK210">
        <v>0</v>
      </c>
      <c r="BL210">
        <v>0</v>
      </c>
      <c r="BO210">
        <v>0</v>
      </c>
      <c r="BP210">
        <v>0</v>
      </c>
      <c r="BW210" t="str">
        <f>"21:47:56.691"</f>
        <v>21:47:56.691</v>
      </c>
      <c r="CJ210">
        <v>0</v>
      </c>
      <c r="CK210">
        <v>1</v>
      </c>
      <c r="CL210">
        <v>0</v>
      </c>
      <c r="CM210">
        <v>2</v>
      </c>
      <c r="CN210">
        <v>0</v>
      </c>
      <c r="CO210">
        <v>0</v>
      </c>
      <c r="CP210" t="s">
        <v>119</v>
      </c>
      <c r="CQ210">
        <v>259</v>
      </c>
      <c r="CR210">
        <v>0</v>
      </c>
      <c r="CW210">
        <v>3029703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"08/10/2022 21:47:56.884"</f>
        <v>08/10/2022 21:47:56.884</v>
      </c>
      <c r="C211" t="str">
        <f t="shared" si="10"/>
        <v>FFDFD3C0</v>
      </c>
      <c r="D211" t="s">
        <v>113</v>
      </c>
      <c r="E211">
        <v>6</v>
      </c>
      <c r="H211">
        <v>174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>"21:47:56.000"</f>
        <v>21:47:56.000</v>
      </c>
      <c r="T211" t="str">
        <f>"21:47:56.000"</f>
        <v>21:47:56.000</v>
      </c>
      <c r="U211" t="str">
        <f t="shared" si="9"/>
        <v>A4558D</v>
      </c>
      <c r="V211">
        <v>0</v>
      </c>
      <c r="W211">
        <v>0</v>
      </c>
      <c r="X211">
        <v>4</v>
      </c>
      <c r="Z211">
        <v>1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2</v>
      </c>
      <c r="AH211">
        <v>0</v>
      </c>
      <c r="AI211" t="s">
        <v>333</v>
      </c>
      <c r="AJ211">
        <v>48.432111999999996</v>
      </c>
      <c r="AK211" t="s">
        <v>334</v>
      </c>
      <c r="AL211">
        <v>-123.016598</v>
      </c>
      <c r="AM211">
        <v>25</v>
      </c>
      <c r="AN211">
        <v>1100</v>
      </c>
      <c r="AO211" t="s">
        <v>118</v>
      </c>
      <c r="AP211">
        <v>8</v>
      </c>
      <c r="AQ211">
        <v>-134</v>
      </c>
      <c r="AR211">
        <v>0</v>
      </c>
      <c r="AZ211">
        <v>1200</v>
      </c>
      <c r="BA211">
        <v>1</v>
      </c>
      <c r="BB211" t="str">
        <f t="shared" si="11"/>
        <v xml:space="preserve">N379DH  </v>
      </c>
      <c r="BC211">
        <v>1</v>
      </c>
      <c r="BE211">
        <v>0</v>
      </c>
      <c r="BF211">
        <v>0</v>
      </c>
      <c r="BG211">
        <v>0</v>
      </c>
      <c r="BH211">
        <v>1050</v>
      </c>
      <c r="BI211">
        <v>1</v>
      </c>
      <c r="BJ211">
        <v>0</v>
      </c>
      <c r="BK211">
        <v>0</v>
      </c>
      <c r="BL211">
        <v>0</v>
      </c>
      <c r="BO211">
        <v>0</v>
      </c>
      <c r="BP211">
        <v>0</v>
      </c>
      <c r="BW211" t="str">
        <f>"21:47:56.691"</f>
        <v>21:47:56.691</v>
      </c>
      <c r="CJ211">
        <v>0</v>
      </c>
      <c r="CK211">
        <v>1</v>
      </c>
      <c r="CL211">
        <v>0</v>
      </c>
      <c r="CM211">
        <v>2</v>
      </c>
      <c r="CN211">
        <v>0</v>
      </c>
      <c r="CO211">
        <v>0</v>
      </c>
      <c r="CP211" t="s">
        <v>119</v>
      </c>
      <c r="CQ211">
        <v>259</v>
      </c>
      <c r="CR211">
        <v>0</v>
      </c>
      <c r="CW211">
        <v>3029703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"08/10/2022 21:47:58.337"</f>
        <v>08/10/2022 21:47:58.337</v>
      </c>
      <c r="C212" t="str">
        <f t="shared" si="10"/>
        <v>FFDFD3C0</v>
      </c>
      <c r="D212" t="s">
        <v>113</v>
      </c>
      <c r="E212">
        <v>6</v>
      </c>
      <c r="H212">
        <v>174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>"21:47:57.000"</f>
        <v>21:47:57.000</v>
      </c>
      <c r="T212" t="str">
        <f>"21:47:57.000"</f>
        <v>21:47:57.000</v>
      </c>
      <c r="U212" t="str">
        <f t="shared" si="9"/>
        <v>A4558D</v>
      </c>
      <c r="V212">
        <v>0</v>
      </c>
      <c r="W212">
        <v>0</v>
      </c>
      <c r="X212">
        <v>4</v>
      </c>
      <c r="Z212">
        <v>1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2</v>
      </c>
      <c r="AH212">
        <v>0</v>
      </c>
      <c r="AI212" t="s">
        <v>335</v>
      </c>
      <c r="AJ212">
        <v>48.431488999999999</v>
      </c>
      <c r="AK212" t="s">
        <v>336</v>
      </c>
      <c r="AL212">
        <v>-123.016555</v>
      </c>
      <c r="AM212">
        <v>25</v>
      </c>
      <c r="AN212">
        <v>1100</v>
      </c>
      <c r="AO212" t="s">
        <v>118</v>
      </c>
      <c r="AP212">
        <v>8</v>
      </c>
      <c r="AQ212">
        <v>-135</v>
      </c>
      <c r="AR212">
        <v>0</v>
      </c>
      <c r="AZ212">
        <v>1200</v>
      </c>
      <c r="BA212">
        <v>1</v>
      </c>
      <c r="BB212" t="str">
        <f t="shared" si="11"/>
        <v xml:space="preserve">N379DH  </v>
      </c>
      <c r="BC212">
        <v>1</v>
      </c>
      <c r="BE212">
        <v>0</v>
      </c>
      <c r="BF212">
        <v>0</v>
      </c>
      <c r="BG212">
        <v>0</v>
      </c>
      <c r="BH212">
        <v>1050</v>
      </c>
      <c r="BI212">
        <v>1</v>
      </c>
      <c r="BJ212">
        <v>0</v>
      </c>
      <c r="BK212">
        <v>0</v>
      </c>
      <c r="BL212">
        <v>0</v>
      </c>
      <c r="BO212">
        <v>0</v>
      </c>
      <c r="BP212">
        <v>0</v>
      </c>
      <c r="BW212" t="str">
        <f>"21:47:57.942"</f>
        <v>21:47:57.942</v>
      </c>
      <c r="CJ212">
        <v>0</v>
      </c>
      <c r="CK212">
        <v>1</v>
      </c>
      <c r="CL212">
        <v>0</v>
      </c>
      <c r="CM212">
        <v>2</v>
      </c>
      <c r="CN212">
        <v>0</v>
      </c>
      <c r="CO212">
        <v>0</v>
      </c>
      <c r="CP212" t="s">
        <v>119</v>
      </c>
      <c r="CQ212">
        <v>259</v>
      </c>
      <c r="CR212">
        <v>0</v>
      </c>
      <c r="CW212">
        <v>3029782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"08/10/2022 21:47:58.337"</f>
        <v>08/10/2022 21:47:58.337</v>
      </c>
      <c r="C213" t="str">
        <f t="shared" si="10"/>
        <v>FFDFD3C0</v>
      </c>
      <c r="D213" t="s">
        <v>130</v>
      </c>
      <c r="E213">
        <v>18</v>
      </c>
      <c r="F213">
        <v>1018</v>
      </c>
      <c r="G213" t="s">
        <v>114</v>
      </c>
      <c r="J213" t="s">
        <v>131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>"21:47:57.000"</f>
        <v>21:47:57.000</v>
      </c>
      <c r="T213" t="str">
        <f>"21:47:57.000"</f>
        <v>21:47:57.000</v>
      </c>
      <c r="U213" t="str">
        <f t="shared" si="9"/>
        <v>A4558D</v>
      </c>
      <c r="V213">
        <v>0</v>
      </c>
      <c r="W213">
        <v>0</v>
      </c>
      <c r="X213">
        <v>4</v>
      </c>
      <c r="Z213">
        <v>1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2</v>
      </c>
      <c r="AH213">
        <v>0</v>
      </c>
      <c r="AI213" t="s">
        <v>335</v>
      </c>
      <c r="AJ213">
        <v>48.431488999999999</v>
      </c>
      <c r="AK213" t="s">
        <v>336</v>
      </c>
      <c r="AL213">
        <v>-123.016555</v>
      </c>
      <c r="AM213">
        <v>25</v>
      </c>
      <c r="AN213">
        <v>1100</v>
      </c>
      <c r="AO213" t="s">
        <v>118</v>
      </c>
      <c r="AP213">
        <v>8</v>
      </c>
      <c r="AQ213">
        <v>-135</v>
      </c>
      <c r="AR213">
        <v>0</v>
      </c>
      <c r="AZ213">
        <v>1200</v>
      </c>
      <c r="BA213">
        <v>1</v>
      </c>
      <c r="BB213" t="str">
        <f t="shared" si="11"/>
        <v xml:space="preserve">N379DH  </v>
      </c>
      <c r="BC213">
        <v>1</v>
      </c>
      <c r="BE213">
        <v>0</v>
      </c>
      <c r="BF213">
        <v>0</v>
      </c>
      <c r="BG213">
        <v>0</v>
      </c>
      <c r="BH213">
        <v>1050</v>
      </c>
      <c r="BI213">
        <v>1</v>
      </c>
      <c r="BJ213">
        <v>0</v>
      </c>
      <c r="BK213">
        <v>0</v>
      </c>
      <c r="BL213">
        <v>0</v>
      </c>
      <c r="BO213">
        <v>0</v>
      </c>
      <c r="BP213">
        <v>0</v>
      </c>
      <c r="BW213" t="str">
        <f>"21:47:57.942"</f>
        <v>21:47:57.942</v>
      </c>
      <c r="CJ213">
        <v>0</v>
      </c>
      <c r="CK213">
        <v>1</v>
      </c>
      <c r="CL213">
        <v>0</v>
      </c>
      <c r="CM213">
        <v>2</v>
      </c>
      <c r="CN213">
        <v>0</v>
      </c>
      <c r="CO213">
        <v>0</v>
      </c>
      <c r="CP213" t="s">
        <v>119</v>
      </c>
      <c r="CQ213">
        <v>259</v>
      </c>
      <c r="CR213">
        <v>0</v>
      </c>
      <c r="CW213">
        <v>3029782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"08/10/2022 21:47:58.900"</f>
        <v>08/10/2022 21:47:58.900</v>
      </c>
      <c r="C214" t="str">
        <f t="shared" si="10"/>
        <v>FFDFD3C0</v>
      </c>
      <c r="D214" t="s">
        <v>130</v>
      </c>
      <c r="E214">
        <v>18</v>
      </c>
      <c r="F214">
        <v>1018</v>
      </c>
      <c r="G214" t="s">
        <v>114</v>
      </c>
      <c r="J214" t="s">
        <v>131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>"21:47:58.000"</f>
        <v>21:47:58.000</v>
      </c>
      <c r="T214" t="str">
        <f>"21:47:58.000"</f>
        <v>21:47:58.000</v>
      </c>
      <c r="U214" t="str">
        <f t="shared" si="9"/>
        <v>A4558D</v>
      </c>
      <c r="V214">
        <v>0</v>
      </c>
      <c r="W214">
        <v>0</v>
      </c>
      <c r="X214">
        <v>4</v>
      </c>
      <c r="Z214">
        <v>1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2</v>
      </c>
      <c r="AH214">
        <v>0</v>
      </c>
      <c r="AI214" t="s">
        <v>337</v>
      </c>
      <c r="AJ214">
        <v>48.430866999999999</v>
      </c>
      <c r="AK214" t="s">
        <v>338</v>
      </c>
      <c r="AL214">
        <v>-123.016491</v>
      </c>
      <c r="AM214">
        <v>25</v>
      </c>
      <c r="AN214">
        <v>1100</v>
      </c>
      <c r="AO214" t="s">
        <v>118</v>
      </c>
      <c r="AP214">
        <v>8</v>
      </c>
      <c r="AQ214">
        <v>-135</v>
      </c>
      <c r="AR214">
        <v>0</v>
      </c>
      <c r="AZ214">
        <v>1200</v>
      </c>
      <c r="BA214">
        <v>1</v>
      </c>
      <c r="BB214" t="str">
        <f t="shared" si="11"/>
        <v xml:space="preserve">N379DH  </v>
      </c>
      <c r="BC214">
        <v>1</v>
      </c>
      <c r="BE214">
        <v>0</v>
      </c>
      <c r="BF214">
        <v>0</v>
      </c>
      <c r="BG214">
        <v>0</v>
      </c>
      <c r="BH214">
        <v>1050</v>
      </c>
      <c r="BI214">
        <v>1</v>
      </c>
      <c r="BJ214">
        <v>0</v>
      </c>
      <c r="BK214">
        <v>0</v>
      </c>
      <c r="BL214">
        <v>0</v>
      </c>
      <c r="BO214">
        <v>0</v>
      </c>
      <c r="BP214">
        <v>0</v>
      </c>
      <c r="BW214" t="str">
        <f>"21:47:58.695"</f>
        <v>21:47:58.695</v>
      </c>
      <c r="CJ214">
        <v>0</v>
      </c>
      <c r="CK214">
        <v>1</v>
      </c>
      <c r="CL214">
        <v>0</v>
      </c>
      <c r="CM214">
        <v>2</v>
      </c>
      <c r="CN214">
        <v>0</v>
      </c>
      <c r="CO214">
        <v>0</v>
      </c>
      <c r="CP214" t="s">
        <v>119</v>
      </c>
      <c r="CQ214">
        <v>259</v>
      </c>
      <c r="CR214">
        <v>0</v>
      </c>
      <c r="CW214">
        <v>3029822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"08/10/2022 21:47:58.900"</f>
        <v>08/10/2022 21:47:58.900</v>
      </c>
      <c r="C215" t="str">
        <f t="shared" si="10"/>
        <v>FFDFD3C0</v>
      </c>
      <c r="D215" t="s">
        <v>113</v>
      </c>
      <c r="E215">
        <v>6</v>
      </c>
      <c r="H215">
        <v>174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>"21:47:58.000"</f>
        <v>21:47:58.000</v>
      </c>
      <c r="T215" t="str">
        <f>"21:47:58.000"</f>
        <v>21:47:58.000</v>
      </c>
      <c r="U215" t="str">
        <f t="shared" si="9"/>
        <v>A4558D</v>
      </c>
      <c r="V215">
        <v>0</v>
      </c>
      <c r="W215">
        <v>0</v>
      </c>
      <c r="X215">
        <v>4</v>
      </c>
      <c r="Z215">
        <v>1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2</v>
      </c>
      <c r="AH215">
        <v>0</v>
      </c>
      <c r="AI215" t="s">
        <v>337</v>
      </c>
      <c r="AJ215">
        <v>48.430866999999999</v>
      </c>
      <c r="AK215" t="s">
        <v>338</v>
      </c>
      <c r="AL215">
        <v>-123.016491</v>
      </c>
      <c r="AM215">
        <v>25</v>
      </c>
      <c r="AN215">
        <v>1100</v>
      </c>
      <c r="AO215" t="s">
        <v>118</v>
      </c>
      <c r="AP215">
        <v>8</v>
      </c>
      <c r="AQ215">
        <v>-135</v>
      </c>
      <c r="AR215">
        <v>0</v>
      </c>
      <c r="AZ215">
        <v>1200</v>
      </c>
      <c r="BA215">
        <v>1</v>
      </c>
      <c r="BB215" t="str">
        <f t="shared" si="11"/>
        <v xml:space="preserve">N379DH  </v>
      </c>
      <c r="BC215">
        <v>1</v>
      </c>
      <c r="BE215">
        <v>0</v>
      </c>
      <c r="BF215">
        <v>0</v>
      </c>
      <c r="BG215">
        <v>0</v>
      </c>
      <c r="BH215">
        <v>1050</v>
      </c>
      <c r="BI215">
        <v>1</v>
      </c>
      <c r="BJ215">
        <v>0</v>
      </c>
      <c r="BK215">
        <v>0</v>
      </c>
      <c r="BL215">
        <v>0</v>
      </c>
      <c r="BO215">
        <v>0</v>
      </c>
      <c r="BP215">
        <v>0</v>
      </c>
      <c r="BW215" t="str">
        <f>"21:47:58.695"</f>
        <v>21:47:58.695</v>
      </c>
      <c r="CJ215">
        <v>0</v>
      </c>
      <c r="CK215">
        <v>1</v>
      </c>
      <c r="CL215">
        <v>0</v>
      </c>
      <c r="CM215">
        <v>2</v>
      </c>
      <c r="CN215">
        <v>0</v>
      </c>
      <c r="CO215">
        <v>0</v>
      </c>
      <c r="CP215" t="s">
        <v>119</v>
      </c>
      <c r="CQ215">
        <v>259</v>
      </c>
      <c r="CR215">
        <v>0</v>
      </c>
      <c r="CW215">
        <v>3029822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"08/10/2022 21:47:59.587"</f>
        <v>08/10/2022 21:47:59.587</v>
      </c>
      <c r="C216" t="str">
        <f t="shared" si="10"/>
        <v>FFDFD3C0</v>
      </c>
      <c r="D216" t="s">
        <v>113</v>
      </c>
      <c r="E216">
        <v>6</v>
      </c>
      <c r="H216">
        <v>174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>"21:47:59.000"</f>
        <v>21:47:59.000</v>
      </c>
      <c r="T216" t="str">
        <f>"21:47:59.000"</f>
        <v>21:47:59.000</v>
      </c>
      <c r="U216" t="str">
        <f t="shared" si="9"/>
        <v>A4558D</v>
      </c>
      <c r="V216">
        <v>0</v>
      </c>
      <c r="W216">
        <v>0</v>
      </c>
      <c r="X216">
        <v>4</v>
      </c>
      <c r="Z216">
        <v>1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2</v>
      </c>
      <c r="AH216">
        <v>0</v>
      </c>
      <c r="AI216" t="s">
        <v>339</v>
      </c>
      <c r="AJ216">
        <v>48.430244999999999</v>
      </c>
      <c r="AK216" t="s">
        <v>340</v>
      </c>
      <c r="AL216">
        <v>-123.016448</v>
      </c>
      <c r="AM216">
        <v>25</v>
      </c>
      <c r="AN216">
        <v>1100</v>
      </c>
      <c r="AO216" t="s">
        <v>118</v>
      </c>
      <c r="AP216">
        <v>8</v>
      </c>
      <c r="AQ216">
        <v>-135</v>
      </c>
      <c r="AR216">
        <v>0</v>
      </c>
      <c r="AZ216">
        <v>1200</v>
      </c>
      <c r="BA216">
        <v>1</v>
      </c>
      <c r="BB216" t="str">
        <f t="shared" si="11"/>
        <v xml:space="preserve">N379DH  </v>
      </c>
      <c r="BC216">
        <v>1</v>
      </c>
      <c r="BE216">
        <v>0</v>
      </c>
      <c r="BF216">
        <v>0</v>
      </c>
      <c r="BG216">
        <v>0</v>
      </c>
      <c r="BH216">
        <v>1050</v>
      </c>
      <c r="BI216">
        <v>1</v>
      </c>
      <c r="BJ216">
        <v>0</v>
      </c>
      <c r="BK216">
        <v>0</v>
      </c>
      <c r="BL216">
        <v>0</v>
      </c>
      <c r="BO216">
        <v>0</v>
      </c>
      <c r="BP216">
        <v>0</v>
      </c>
      <c r="BW216" t="str">
        <f>"21:47:59.331"</f>
        <v>21:47:59.331</v>
      </c>
      <c r="CJ216">
        <v>0</v>
      </c>
      <c r="CK216">
        <v>1</v>
      </c>
      <c r="CL216">
        <v>0</v>
      </c>
      <c r="CM216">
        <v>2</v>
      </c>
      <c r="CN216">
        <v>0</v>
      </c>
      <c r="CO216">
        <v>0</v>
      </c>
      <c r="CP216" t="s">
        <v>119</v>
      </c>
      <c r="CQ216">
        <v>259</v>
      </c>
      <c r="CR216">
        <v>0</v>
      </c>
      <c r="CW216">
        <v>3029866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"08/10/2022 21:47:59.587"</f>
        <v>08/10/2022 21:47:59.587</v>
      </c>
      <c r="C217" t="str">
        <f t="shared" si="10"/>
        <v>FFDFD3C0</v>
      </c>
      <c r="D217" t="s">
        <v>130</v>
      </c>
      <c r="E217">
        <v>18</v>
      </c>
      <c r="F217">
        <v>1018</v>
      </c>
      <c r="G217" t="s">
        <v>114</v>
      </c>
      <c r="J217" t="s">
        <v>131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>"21:47:59.000"</f>
        <v>21:47:59.000</v>
      </c>
      <c r="T217" t="str">
        <f>"21:47:59.000"</f>
        <v>21:47:59.000</v>
      </c>
      <c r="U217" t="str">
        <f t="shared" si="9"/>
        <v>A4558D</v>
      </c>
      <c r="V217">
        <v>0</v>
      </c>
      <c r="W217">
        <v>0</v>
      </c>
      <c r="X217">
        <v>4</v>
      </c>
      <c r="Z217">
        <v>1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2</v>
      </c>
      <c r="AH217">
        <v>0</v>
      </c>
      <c r="AI217" t="s">
        <v>339</v>
      </c>
      <c r="AJ217">
        <v>48.430244999999999</v>
      </c>
      <c r="AK217" t="s">
        <v>340</v>
      </c>
      <c r="AL217">
        <v>-123.016448</v>
      </c>
      <c r="AM217">
        <v>25</v>
      </c>
      <c r="AN217">
        <v>1100</v>
      </c>
      <c r="AO217" t="s">
        <v>118</v>
      </c>
      <c r="AP217">
        <v>8</v>
      </c>
      <c r="AQ217">
        <v>-135</v>
      </c>
      <c r="AR217">
        <v>0</v>
      </c>
      <c r="AZ217">
        <v>1200</v>
      </c>
      <c r="BA217">
        <v>1</v>
      </c>
      <c r="BB217" t="str">
        <f t="shared" si="11"/>
        <v xml:space="preserve">N379DH  </v>
      </c>
      <c r="BC217">
        <v>1</v>
      </c>
      <c r="BE217">
        <v>0</v>
      </c>
      <c r="BF217">
        <v>0</v>
      </c>
      <c r="BG217">
        <v>0</v>
      </c>
      <c r="BH217">
        <v>1050</v>
      </c>
      <c r="BI217">
        <v>1</v>
      </c>
      <c r="BJ217">
        <v>0</v>
      </c>
      <c r="BK217">
        <v>0</v>
      </c>
      <c r="BL217">
        <v>0</v>
      </c>
      <c r="BO217">
        <v>0</v>
      </c>
      <c r="BP217">
        <v>0</v>
      </c>
      <c r="BW217" t="str">
        <f>"21:47:59.331"</f>
        <v>21:47:59.331</v>
      </c>
      <c r="CJ217">
        <v>0</v>
      </c>
      <c r="CK217">
        <v>1</v>
      </c>
      <c r="CL217">
        <v>0</v>
      </c>
      <c r="CM217">
        <v>2</v>
      </c>
      <c r="CN217">
        <v>0</v>
      </c>
      <c r="CO217">
        <v>0</v>
      </c>
      <c r="CP217" t="s">
        <v>119</v>
      </c>
      <c r="CQ217">
        <v>259</v>
      </c>
      <c r="CR217">
        <v>0</v>
      </c>
      <c r="CW217">
        <v>3029866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"08/10/2022 21:48:01.507"</f>
        <v>08/10/2022 21:48:01.507</v>
      </c>
      <c r="C218" t="str">
        <f t="shared" si="10"/>
        <v>FFDFD3C0</v>
      </c>
      <c r="D218" t="s">
        <v>130</v>
      </c>
      <c r="E218">
        <v>18</v>
      </c>
      <c r="F218">
        <v>1018</v>
      </c>
      <c r="G218" t="s">
        <v>114</v>
      </c>
      <c r="J218" t="s">
        <v>131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>"21:48:01.000"</f>
        <v>21:48:01.000</v>
      </c>
      <c r="T218" t="str">
        <f>"21:48:01.000"</f>
        <v>21:48:01.000</v>
      </c>
      <c r="U218" t="str">
        <f t="shared" si="9"/>
        <v>A4558D</v>
      </c>
      <c r="V218">
        <v>0</v>
      </c>
      <c r="W218">
        <v>0</v>
      </c>
      <c r="X218">
        <v>4</v>
      </c>
      <c r="Z218">
        <v>1</v>
      </c>
      <c r="AA218">
        <v>8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2</v>
      </c>
      <c r="AH218">
        <v>0</v>
      </c>
      <c r="AI218" t="s">
        <v>341</v>
      </c>
      <c r="AJ218">
        <v>48.429000000000002</v>
      </c>
      <c r="AK218" t="s">
        <v>342</v>
      </c>
      <c r="AL218">
        <v>-123.016341</v>
      </c>
      <c r="AM218">
        <v>25</v>
      </c>
      <c r="AN218">
        <v>1100</v>
      </c>
      <c r="AO218" t="s">
        <v>118</v>
      </c>
      <c r="AP218">
        <v>8</v>
      </c>
      <c r="AQ218">
        <v>-135</v>
      </c>
      <c r="AR218">
        <v>-64</v>
      </c>
      <c r="AZ218">
        <v>1200</v>
      </c>
      <c r="BA218">
        <v>1</v>
      </c>
      <c r="BB218" t="str">
        <f t="shared" si="11"/>
        <v xml:space="preserve">N379DH  </v>
      </c>
      <c r="BC218">
        <v>1</v>
      </c>
      <c r="BE218">
        <v>0</v>
      </c>
      <c r="BF218">
        <v>0</v>
      </c>
      <c r="BG218">
        <v>0</v>
      </c>
      <c r="BH218">
        <v>1050</v>
      </c>
      <c r="BI218">
        <v>1</v>
      </c>
      <c r="BJ218">
        <v>0</v>
      </c>
      <c r="BK218">
        <v>0</v>
      </c>
      <c r="BL218">
        <v>0</v>
      </c>
      <c r="BO218">
        <v>0</v>
      </c>
      <c r="BP218">
        <v>0</v>
      </c>
      <c r="BW218" t="str">
        <f>"21:48:01.308"</f>
        <v>21:48:01.308</v>
      </c>
      <c r="CJ218">
        <v>0</v>
      </c>
      <c r="CK218">
        <v>1</v>
      </c>
      <c r="CL218">
        <v>0</v>
      </c>
      <c r="CM218">
        <v>2</v>
      </c>
      <c r="CN218">
        <v>0</v>
      </c>
      <c r="CO218">
        <v>1</v>
      </c>
      <c r="CP218" t="s">
        <v>119</v>
      </c>
      <c r="CQ218">
        <v>259</v>
      </c>
      <c r="CR218">
        <v>0</v>
      </c>
      <c r="CW218">
        <v>3029990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"08/10/2022 21:48:01.601"</f>
        <v>08/10/2022 21:48:01.601</v>
      </c>
      <c r="C219" t="str">
        <f t="shared" si="10"/>
        <v>FFDFD3C0</v>
      </c>
      <c r="D219" t="s">
        <v>113</v>
      </c>
      <c r="E219">
        <v>6</v>
      </c>
      <c r="H219">
        <v>174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>"21:48:01.000"</f>
        <v>21:48:01.000</v>
      </c>
      <c r="T219" t="str">
        <f>"21:48:01.000"</f>
        <v>21:48:01.000</v>
      </c>
      <c r="U219" t="str">
        <f t="shared" si="9"/>
        <v>A4558D</v>
      </c>
      <c r="V219">
        <v>0</v>
      </c>
      <c r="W219">
        <v>0</v>
      </c>
      <c r="X219">
        <v>4</v>
      </c>
      <c r="Z219">
        <v>1</v>
      </c>
      <c r="AA219">
        <v>8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2</v>
      </c>
      <c r="AH219">
        <v>0</v>
      </c>
      <c r="AI219" t="s">
        <v>341</v>
      </c>
      <c r="AJ219">
        <v>48.429000000000002</v>
      </c>
      <c r="AK219" t="s">
        <v>342</v>
      </c>
      <c r="AL219">
        <v>-123.016341</v>
      </c>
      <c r="AM219">
        <v>25</v>
      </c>
      <c r="AN219">
        <v>1100</v>
      </c>
      <c r="AO219" t="s">
        <v>118</v>
      </c>
      <c r="AP219">
        <v>8</v>
      </c>
      <c r="AQ219">
        <v>-135</v>
      </c>
      <c r="AR219">
        <v>-64</v>
      </c>
      <c r="AZ219">
        <v>1200</v>
      </c>
      <c r="BA219">
        <v>1</v>
      </c>
      <c r="BB219" t="str">
        <f t="shared" si="11"/>
        <v xml:space="preserve">N379DH  </v>
      </c>
      <c r="BC219">
        <v>1</v>
      </c>
      <c r="BE219">
        <v>0</v>
      </c>
      <c r="BF219">
        <v>0</v>
      </c>
      <c r="BG219">
        <v>0</v>
      </c>
      <c r="BH219">
        <v>1050</v>
      </c>
      <c r="BI219">
        <v>1</v>
      </c>
      <c r="BJ219">
        <v>0</v>
      </c>
      <c r="BK219">
        <v>0</v>
      </c>
      <c r="BL219">
        <v>0</v>
      </c>
      <c r="BO219">
        <v>0</v>
      </c>
      <c r="BP219">
        <v>0</v>
      </c>
      <c r="BW219" t="str">
        <f>"21:48:01.308"</f>
        <v>21:48:01.308</v>
      </c>
      <c r="CJ219">
        <v>0</v>
      </c>
      <c r="CK219">
        <v>1</v>
      </c>
      <c r="CL219">
        <v>0</v>
      </c>
      <c r="CM219">
        <v>2</v>
      </c>
      <c r="CN219">
        <v>0</v>
      </c>
      <c r="CO219">
        <v>1</v>
      </c>
      <c r="CP219" t="s">
        <v>119</v>
      </c>
      <c r="CQ219">
        <v>259</v>
      </c>
      <c r="CR219">
        <v>0</v>
      </c>
      <c r="CW219">
        <v>3029990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"08/10/2022 21:48:02.476"</f>
        <v>08/10/2022 21:48:02.476</v>
      </c>
      <c r="C220" t="str">
        <f t="shared" si="10"/>
        <v>FFDFD3C0</v>
      </c>
      <c r="D220" t="s">
        <v>130</v>
      </c>
      <c r="E220">
        <v>18</v>
      </c>
      <c r="F220">
        <v>1018</v>
      </c>
      <c r="G220" t="s">
        <v>114</v>
      </c>
      <c r="J220" t="s">
        <v>131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>"21:48:02.000"</f>
        <v>21:48:02.000</v>
      </c>
      <c r="T220" t="str">
        <f>"21:48:02.000"</f>
        <v>21:48:02.000</v>
      </c>
      <c r="U220" t="str">
        <f t="shared" si="9"/>
        <v>A4558D</v>
      </c>
      <c r="V220">
        <v>0</v>
      </c>
      <c r="W220">
        <v>0</v>
      </c>
      <c r="X220">
        <v>4</v>
      </c>
      <c r="Z220">
        <v>1</v>
      </c>
      <c r="AA220">
        <v>8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2</v>
      </c>
      <c r="AH220">
        <v>0</v>
      </c>
      <c r="AI220" t="s">
        <v>343</v>
      </c>
      <c r="AJ220">
        <v>48.428378000000002</v>
      </c>
      <c r="AK220" t="s">
        <v>344</v>
      </c>
      <c r="AL220">
        <v>-123.016276</v>
      </c>
      <c r="AM220">
        <v>25</v>
      </c>
      <c r="AN220">
        <v>1100</v>
      </c>
      <c r="AO220" t="s">
        <v>118</v>
      </c>
      <c r="AP220">
        <v>8</v>
      </c>
      <c r="AQ220">
        <v>-135</v>
      </c>
      <c r="AR220">
        <v>0</v>
      </c>
      <c r="AZ220">
        <v>1200</v>
      </c>
      <c r="BA220">
        <v>1</v>
      </c>
      <c r="BB220" t="str">
        <f t="shared" si="11"/>
        <v xml:space="preserve">N379DH  </v>
      </c>
      <c r="BC220">
        <v>1</v>
      </c>
      <c r="BE220">
        <v>0</v>
      </c>
      <c r="BF220">
        <v>0</v>
      </c>
      <c r="BG220">
        <v>0</v>
      </c>
      <c r="BH220">
        <v>1050</v>
      </c>
      <c r="BI220">
        <v>1</v>
      </c>
      <c r="BJ220">
        <v>0</v>
      </c>
      <c r="BK220">
        <v>0</v>
      </c>
      <c r="BL220">
        <v>0</v>
      </c>
      <c r="BO220">
        <v>0</v>
      </c>
      <c r="BP220">
        <v>0</v>
      </c>
      <c r="BW220" t="str">
        <f>"21:48:02.264"</f>
        <v>21:48:02.264</v>
      </c>
      <c r="CJ220">
        <v>0</v>
      </c>
      <c r="CK220">
        <v>1</v>
      </c>
      <c r="CL220">
        <v>0</v>
      </c>
      <c r="CM220">
        <v>2</v>
      </c>
      <c r="CN220">
        <v>0</v>
      </c>
      <c r="CO220">
        <v>0</v>
      </c>
      <c r="CP220" t="s">
        <v>119</v>
      </c>
      <c r="CQ220">
        <v>259</v>
      </c>
      <c r="CR220">
        <v>0</v>
      </c>
      <c r="CW220">
        <v>3030056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"08/10/2022 21:48:02.476"</f>
        <v>08/10/2022 21:48:02.476</v>
      </c>
      <c r="C221" t="str">
        <f t="shared" si="10"/>
        <v>FFDFD3C0</v>
      </c>
      <c r="D221" t="s">
        <v>113</v>
      </c>
      <c r="E221">
        <v>6</v>
      </c>
      <c r="H221">
        <v>174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>"21:48:02.000"</f>
        <v>21:48:02.000</v>
      </c>
      <c r="T221" t="str">
        <f>"21:48:02.000"</f>
        <v>21:48:02.000</v>
      </c>
      <c r="U221" t="str">
        <f t="shared" si="9"/>
        <v>A4558D</v>
      </c>
      <c r="V221">
        <v>0</v>
      </c>
      <c r="W221">
        <v>0</v>
      </c>
      <c r="X221">
        <v>4</v>
      </c>
      <c r="Z221">
        <v>1</v>
      </c>
      <c r="AA221">
        <v>8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2</v>
      </c>
      <c r="AH221">
        <v>0</v>
      </c>
      <c r="AI221" t="s">
        <v>343</v>
      </c>
      <c r="AJ221">
        <v>48.428378000000002</v>
      </c>
      <c r="AK221" t="s">
        <v>344</v>
      </c>
      <c r="AL221">
        <v>-123.016276</v>
      </c>
      <c r="AM221">
        <v>25</v>
      </c>
      <c r="AN221">
        <v>1100</v>
      </c>
      <c r="AO221" t="s">
        <v>118</v>
      </c>
      <c r="AP221">
        <v>8</v>
      </c>
      <c r="AQ221">
        <v>-135</v>
      </c>
      <c r="AR221">
        <v>0</v>
      </c>
      <c r="AZ221">
        <v>1200</v>
      </c>
      <c r="BA221">
        <v>1</v>
      </c>
      <c r="BB221" t="str">
        <f t="shared" si="11"/>
        <v xml:space="preserve">N379DH  </v>
      </c>
      <c r="BC221">
        <v>1</v>
      </c>
      <c r="BE221">
        <v>0</v>
      </c>
      <c r="BF221">
        <v>0</v>
      </c>
      <c r="BG221">
        <v>0</v>
      </c>
      <c r="BH221">
        <v>1050</v>
      </c>
      <c r="BI221">
        <v>1</v>
      </c>
      <c r="BJ221">
        <v>0</v>
      </c>
      <c r="BK221">
        <v>0</v>
      </c>
      <c r="BL221">
        <v>0</v>
      </c>
      <c r="BO221">
        <v>0</v>
      </c>
      <c r="BP221">
        <v>0</v>
      </c>
      <c r="BW221" t="str">
        <f>"21:48:02.264"</f>
        <v>21:48:02.264</v>
      </c>
      <c r="CJ221">
        <v>0</v>
      </c>
      <c r="CK221">
        <v>1</v>
      </c>
      <c r="CL221">
        <v>0</v>
      </c>
      <c r="CM221">
        <v>2</v>
      </c>
      <c r="CN221">
        <v>0</v>
      </c>
      <c r="CO221">
        <v>0</v>
      </c>
      <c r="CP221" t="s">
        <v>119</v>
      </c>
      <c r="CQ221">
        <v>259</v>
      </c>
      <c r="CR221">
        <v>0</v>
      </c>
      <c r="CW221">
        <v>3030056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"08/10/2022 21:48:03.773"</f>
        <v>08/10/2022 21:48:03.773</v>
      </c>
      <c r="C222" t="str">
        <f t="shared" si="10"/>
        <v>FFDFD3C0</v>
      </c>
      <c r="D222" t="s">
        <v>130</v>
      </c>
      <c r="E222">
        <v>18</v>
      </c>
      <c r="F222">
        <v>1018</v>
      </c>
      <c r="G222" t="s">
        <v>114</v>
      </c>
      <c r="J222" t="s">
        <v>131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>"21:48:03.000"</f>
        <v>21:48:03.000</v>
      </c>
      <c r="T222" t="str">
        <f>"21:48:03.000"</f>
        <v>21:48:03.000</v>
      </c>
      <c r="U222" t="str">
        <f t="shared" si="9"/>
        <v>A4558D</v>
      </c>
      <c r="V222">
        <v>0</v>
      </c>
      <c r="W222">
        <v>0</v>
      </c>
      <c r="X222">
        <v>4</v>
      </c>
      <c r="Z222">
        <v>1</v>
      </c>
      <c r="AA222">
        <v>8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2</v>
      </c>
      <c r="AH222">
        <v>0</v>
      </c>
      <c r="AI222" t="s">
        <v>345</v>
      </c>
      <c r="AJ222">
        <v>48.427734000000001</v>
      </c>
      <c r="AK222" t="s">
        <v>346</v>
      </c>
      <c r="AL222">
        <v>-123.01619100000001</v>
      </c>
      <c r="AM222">
        <v>25</v>
      </c>
      <c r="AN222">
        <v>1100</v>
      </c>
      <c r="AO222" t="s">
        <v>118</v>
      </c>
      <c r="AP222">
        <v>8</v>
      </c>
      <c r="AQ222">
        <v>-135</v>
      </c>
      <c r="AR222">
        <v>0</v>
      </c>
      <c r="AZ222">
        <v>1200</v>
      </c>
      <c r="BA222">
        <v>1</v>
      </c>
      <c r="BB222" t="str">
        <f t="shared" si="11"/>
        <v xml:space="preserve">N379DH  </v>
      </c>
      <c r="BC222">
        <v>1</v>
      </c>
      <c r="BE222">
        <v>0</v>
      </c>
      <c r="BF222">
        <v>0</v>
      </c>
      <c r="BG222">
        <v>0</v>
      </c>
      <c r="BH222">
        <v>1050</v>
      </c>
      <c r="BI222">
        <v>1</v>
      </c>
      <c r="BJ222">
        <v>0</v>
      </c>
      <c r="BK222">
        <v>0</v>
      </c>
      <c r="BL222">
        <v>0</v>
      </c>
      <c r="BO222">
        <v>0</v>
      </c>
      <c r="BP222">
        <v>0</v>
      </c>
      <c r="BW222" t="str">
        <f>"21:48:03.471"</f>
        <v>21:48:03.471</v>
      </c>
      <c r="CJ222">
        <v>0</v>
      </c>
      <c r="CK222">
        <v>1</v>
      </c>
      <c r="CL222">
        <v>0</v>
      </c>
      <c r="CM222">
        <v>2</v>
      </c>
      <c r="CN222">
        <v>0</v>
      </c>
      <c r="CO222">
        <v>0</v>
      </c>
      <c r="CP222" t="s">
        <v>119</v>
      </c>
      <c r="CQ222">
        <v>259</v>
      </c>
      <c r="CR222">
        <v>0</v>
      </c>
      <c r="CW222">
        <v>3030127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"08/10/2022 21:48:03.804"</f>
        <v>08/10/2022 21:48:03.804</v>
      </c>
      <c r="C223" t="str">
        <f t="shared" si="10"/>
        <v>FFDFD3C0</v>
      </c>
      <c r="D223" t="s">
        <v>113</v>
      </c>
      <c r="E223">
        <v>6</v>
      </c>
      <c r="H223">
        <v>174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>"21:48:03.000"</f>
        <v>21:48:03.000</v>
      </c>
      <c r="T223" t="str">
        <f>"21:48:03.000"</f>
        <v>21:48:03.000</v>
      </c>
      <c r="U223" t="str">
        <f t="shared" si="9"/>
        <v>A4558D</v>
      </c>
      <c r="V223">
        <v>0</v>
      </c>
      <c r="W223">
        <v>0</v>
      </c>
      <c r="X223">
        <v>4</v>
      </c>
      <c r="Z223">
        <v>1</v>
      </c>
      <c r="AA223">
        <v>8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2</v>
      </c>
      <c r="AH223">
        <v>0</v>
      </c>
      <c r="AI223" t="s">
        <v>345</v>
      </c>
      <c r="AJ223">
        <v>48.427734000000001</v>
      </c>
      <c r="AK223" t="s">
        <v>346</v>
      </c>
      <c r="AL223">
        <v>-123.01619100000001</v>
      </c>
      <c r="AM223">
        <v>25</v>
      </c>
      <c r="AN223">
        <v>1100</v>
      </c>
      <c r="AO223" t="s">
        <v>118</v>
      </c>
      <c r="AP223">
        <v>8</v>
      </c>
      <c r="AQ223">
        <v>-135</v>
      </c>
      <c r="AR223">
        <v>0</v>
      </c>
      <c r="AZ223">
        <v>1200</v>
      </c>
      <c r="BA223">
        <v>1</v>
      </c>
      <c r="BB223" t="str">
        <f t="shared" si="11"/>
        <v xml:space="preserve">N379DH  </v>
      </c>
      <c r="BC223">
        <v>1</v>
      </c>
      <c r="BE223">
        <v>0</v>
      </c>
      <c r="BF223">
        <v>0</v>
      </c>
      <c r="BG223">
        <v>0</v>
      </c>
      <c r="BH223">
        <v>1050</v>
      </c>
      <c r="BI223">
        <v>1</v>
      </c>
      <c r="BJ223">
        <v>0</v>
      </c>
      <c r="BK223">
        <v>0</v>
      </c>
      <c r="BL223">
        <v>0</v>
      </c>
      <c r="BO223">
        <v>0</v>
      </c>
      <c r="BP223">
        <v>0</v>
      </c>
      <c r="BW223" t="str">
        <f>"21:48:03.471"</f>
        <v>21:48:03.471</v>
      </c>
      <c r="CJ223">
        <v>0</v>
      </c>
      <c r="CK223">
        <v>1</v>
      </c>
      <c r="CL223">
        <v>0</v>
      </c>
      <c r="CM223">
        <v>2</v>
      </c>
      <c r="CN223">
        <v>0</v>
      </c>
      <c r="CO223">
        <v>0</v>
      </c>
      <c r="CP223" t="s">
        <v>119</v>
      </c>
      <c r="CQ223">
        <v>259</v>
      </c>
      <c r="CR223">
        <v>0</v>
      </c>
      <c r="CW223">
        <v>3030127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"08/10/2022 21:48:04.852"</f>
        <v>08/10/2022 21:48:04.852</v>
      </c>
      <c r="C224" t="str">
        <f t="shared" si="10"/>
        <v>FFDFD3C0</v>
      </c>
      <c r="D224" t="s">
        <v>113</v>
      </c>
      <c r="E224">
        <v>6</v>
      </c>
      <c r="H224">
        <v>174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>"21:48:04.000"</f>
        <v>21:48:04.000</v>
      </c>
      <c r="T224" t="str">
        <f>"21:48:04.000"</f>
        <v>21:48:04.000</v>
      </c>
      <c r="U224" t="str">
        <f t="shared" si="9"/>
        <v>A4558D</v>
      </c>
      <c r="V224">
        <v>0</v>
      </c>
      <c r="W224">
        <v>0</v>
      </c>
      <c r="X224">
        <v>4</v>
      </c>
      <c r="Z224">
        <v>1</v>
      </c>
      <c r="AA224">
        <v>8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2</v>
      </c>
      <c r="AH224">
        <v>0</v>
      </c>
      <c r="AI224" t="s">
        <v>347</v>
      </c>
      <c r="AJ224">
        <v>48.427112000000001</v>
      </c>
      <c r="AK224" t="s">
        <v>348</v>
      </c>
      <c r="AL224">
        <v>-123.016126</v>
      </c>
      <c r="AM224">
        <v>25</v>
      </c>
      <c r="AN224">
        <v>1100</v>
      </c>
      <c r="AO224" t="s">
        <v>118</v>
      </c>
      <c r="AP224">
        <v>8</v>
      </c>
      <c r="AQ224">
        <v>-135</v>
      </c>
      <c r="AR224">
        <v>0</v>
      </c>
      <c r="AZ224">
        <v>1200</v>
      </c>
      <c r="BA224">
        <v>1</v>
      </c>
      <c r="BB224" t="str">
        <f t="shared" si="11"/>
        <v xml:space="preserve">N379DH  </v>
      </c>
      <c r="BC224">
        <v>1</v>
      </c>
      <c r="BE224">
        <v>0</v>
      </c>
      <c r="BF224">
        <v>0</v>
      </c>
      <c r="BG224">
        <v>0</v>
      </c>
      <c r="BH224">
        <v>1050</v>
      </c>
      <c r="BI224">
        <v>1</v>
      </c>
      <c r="BJ224">
        <v>0</v>
      </c>
      <c r="BK224">
        <v>0</v>
      </c>
      <c r="BL224">
        <v>0</v>
      </c>
      <c r="BO224">
        <v>0</v>
      </c>
      <c r="BP224">
        <v>0</v>
      </c>
      <c r="BW224" t="str">
        <f>"21:48:04.629"</f>
        <v>21:48:04.629</v>
      </c>
      <c r="CJ224">
        <v>0</v>
      </c>
      <c r="CK224">
        <v>1</v>
      </c>
      <c r="CL224">
        <v>0</v>
      </c>
      <c r="CM224">
        <v>2</v>
      </c>
      <c r="CN224">
        <v>0</v>
      </c>
      <c r="CO224">
        <v>1</v>
      </c>
      <c r="CP224" t="s">
        <v>119</v>
      </c>
      <c r="CQ224">
        <v>259</v>
      </c>
      <c r="CR224">
        <v>0</v>
      </c>
      <c r="CW224">
        <v>3030210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"08/10/2022 21:48:04.852"</f>
        <v>08/10/2022 21:48:04.852</v>
      </c>
      <c r="C225" t="str">
        <f t="shared" si="10"/>
        <v>FFDFD3C0</v>
      </c>
      <c r="D225" t="s">
        <v>130</v>
      </c>
      <c r="E225">
        <v>18</v>
      </c>
      <c r="F225">
        <v>1018</v>
      </c>
      <c r="G225" t="s">
        <v>114</v>
      </c>
      <c r="J225" t="s">
        <v>131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>"21:48:04.000"</f>
        <v>21:48:04.000</v>
      </c>
      <c r="T225" t="str">
        <f>"21:48:04.000"</f>
        <v>21:48:04.000</v>
      </c>
      <c r="U225" t="str">
        <f t="shared" si="9"/>
        <v>A4558D</v>
      </c>
      <c r="V225">
        <v>0</v>
      </c>
      <c r="W225">
        <v>0</v>
      </c>
      <c r="X225">
        <v>4</v>
      </c>
      <c r="Z225">
        <v>1</v>
      </c>
      <c r="AA225">
        <v>8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2</v>
      </c>
      <c r="AH225">
        <v>0</v>
      </c>
      <c r="AI225" t="s">
        <v>347</v>
      </c>
      <c r="AJ225">
        <v>48.427112000000001</v>
      </c>
      <c r="AK225" t="s">
        <v>348</v>
      </c>
      <c r="AL225">
        <v>-123.016126</v>
      </c>
      <c r="AM225">
        <v>25</v>
      </c>
      <c r="AN225">
        <v>1100</v>
      </c>
      <c r="AO225" t="s">
        <v>118</v>
      </c>
      <c r="AP225">
        <v>8</v>
      </c>
      <c r="AQ225">
        <v>-135</v>
      </c>
      <c r="AR225">
        <v>0</v>
      </c>
      <c r="AZ225">
        <v>1200</v>
      </c>
      <c r="BA225">
        <v>1</v>
      </c>
      <c r="BB225" t="str">
        <f t="shared" si="11"/>
        <v xml:space="preserve">N379DH  </v>
      </c>
      <c r="BC225">
        <v>1</v>
      </c>
      <c r="BE225">
        <v>0</v>
      </c>
      <c r="BF225">
        <v>0</v>
      </c>
      <c r="BG225">
        <v>0</v>
      </c>
      <c r="BH225">
        <v>1050</v>
      </c>
      <c r="BI225">
        <v>1</v>
      </c>
      <c r="BJ225">
        <v>0</v>
      </c>
      <c r="BK225">
        <v>0</v>
      </c>
      <c r="BL225">
        <v>0</v>
      </c>
      <c r="BO225">
        <v>0</v>
      </c>
      <c r="BP225">
        <v>0</v>
      </c>
      <c r="BW225" t="str">
        <f>"21:48:04.629"</f>
        <v>21:48:04.629</v>
      </c>
      <c r="CJ225">
        <v>0</v>
      </c>
      <c r="CK225">
        <v>1</v>
      </c>
      <c r="CL225">
        <v>0</v>
      </c>
      <c r="CM225">
        <v>2</v>
      </c>
      <c r="CN225">
        <v>0</v>
      </c>
      <c r="CO225">
        <v>1</v>
      </c>
      <c r="CP225" t="s">
        <v>119</v>
      </c>
      <c r="CQ225">
        <v>259</v>
      </c>
      <c r="CR225">
        <v>0</v>
      </c>
      <c r="CW225">
        <v>3030210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"08/10/2022 21:48:05.555"</f>
        <v>08/10/2022 21:48:05.555</v>
      </c>
      <c r="C226" t="str">
        <f t="shared" si="10"/>
        <v>FFDFD3C0</v>
      </c>
      <c r="D226" t="s">
        <v>113</v>
      </c>
      <c r="E226">
        <v>6</v>
      </c>
      <c r="H226">
        <v>174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>"21:48:05.000"</f>
        <v>21:48:05.000</v>
      </c>
      <c r="T226" t="str">
        <f>"21:48:05.000"</f>
        <v>21:48:05.000</v>
      </c>
      <c r="U226" t="str">
        <f t="shared" si="9"/>
        <v>A4558D</v>
      </c>
      <c r="V226">
        <v>0</v>
      </c>
      <c r="W226">
        <v>0</v>
      </c>
      <c r="X226">
        <v>4</v>
      </c>
      <c r="Z226">
        <v>1</v>
      </c>
      <c r="AA226">
        <v>8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2</v>
      </c>
      <c r="AH226">
        <v>0</v>
      </c>
      <c r="AI226" t="s">
        <v>349</v>
      </c>
      <c r="AJ226">
        <v>48.426490000000001</v>
      </c>
      <c r="AK226" t="s">
        <v>350</v>
      </c>
      <c r="AL226">
        <v>-123.01606200000001</v>
      </c>
      <c r="AM226">
        <v>25</v>
      </c>
      <c r="AN226">
        <v>1100</v>
      </c>
      <c r="AO226" t="s">
        <v>118</v>
      </c>
      <c r="AP226">
        <v>8</v>
      </c>
      <c r="AQ226">
        <v>-135</v>
      </c>
      <c r="AR226">
        <v>0</v>
      </c>
      <c r="AZ226">
        <v>1200</v>
      </c>
      <c r="BA226">
        <v>1</v>
      </c>
      <c r="BB226" t="str">
        <f t="shared" si="11"/>
        <v xml:space="preserve">N379DH  </v>
      </c>
      <c r="BC226">
        <v>1</v>
      </c>
      <c r="BE226">
        <v>0</v>
      </c>
      <c r="BF226">
        <v>0</v>
      </c>
      <c r="BG226">
        <v>0</v>
      </c>
      <c r="BH226">
        <v>1050</v>
      </c>
      <c r="BI226">
        <v>1</v>
      </c>
      <c r="BJ226">
        <v>0</v>
      </c>
      <c r="BK226">
        <v>0</v>
      </c>
      <c r="BL226">
        <v>0</v>
      </c>
      <c r="BO226">
        <v>0</v>
      </c>
      <c r="BP226">
        <v>0</v>
      </c>
      <c r="BW226" t="str">
        <f>"21:48:05.245"</f>
        <v>21:48:05.245</v>
      </c>
      <c r="CJ226">
        <v>0</v>
      </c>
      <c r="CK226">
        <v>1</v>
      </c>
      <c r="CL226">
        <v>0</v>
      </c>
      <c r="CM226">
        <v>2</v>
      </c>
      <c r="CN226">
        <v>0</v>
      </c>
      <c r="CO226">
        <v>0</v>
      </c>
      <c r="CP226" t="s">
        <v>119</v>
      </c>
      <c r="CQ226">
        <v>259</v>
      </c>
      <c r="CR226">
        <v>0</v>
      </c>
      <c r="CW226">
        <v>3030251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"08/10/2022 21:48:05.555"</f>
        <v>08/10/2022 21:48:05.555</v>
      </c>
      <c r="C227" t="str">
        <f t="shared" si="10"/>
        <v>FFDFD3C0</v>
      </c>
      <c r="D227" t="s">
        <v>130</v>
      </c>
      <c r="E227">
        <v>18</v>
      </c>
      <c r="F227">
        <v>1018</v>
      </c>
      <c r="G227" t="s">
        <v>114</v>
      </c>
      <c r="J227" t="s">
        <v>131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>"21:48:05.000"</f>
        <v>21:48:05.000</v>
      </c>
      <c r="T227" t="str">
        <f>"21:48:05.000"</f>
        <v>21:48:05.000</v>
      </c>
      <c r="U227" t="str">
        <f t="shared" si="9"/>
        <v>A4558D</v>
      </c>
      <c r="V227">
        <v>0</v>
      </c>
      <c r="W227">
        <v>0</v>
      </c>
      <c r="X227">
        <v>4</v>
      </c>
      <c r="Z227">
        <v>1</v>
      </c>
      <c r="AA227">
        <v>8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2</v>
      </c>
      <c r="AH227">
        <v>0</v>
      </c>
      <c r="AI227" t="s">
        <v>349</v>
      </c>
      <c r="AJ227">
        <v>48.426490000000001</v>
      </c>
      <c r="AK227" t="s">
        <v>350</v>
      </c>
      <c r="AL227">
        <v>-123.01606200000001</v>
      </c>
      <c r="AM227">
        <v>25</v>
      </c>
      <c r="AN227">
        <v>1100</v>
      </c>
      <c r="AO227" t="s">
        <v>118</v>
      </c>
      <c r="AP227">
        <v>8</v>
      </c>
      <c r="AQ227">
        <v>-135</v>
      </c>
      <c r="AR227">
        <v>0</v>
      </c>
      <c r="AZ227">
        <v>1200</v>
      </c>
      <c r="BA227">
        <v>1</v>
      </c>
      <c r="BB227" t="str">
        <f t="shared" si="11"/>
        <v xml:space="preserve">N379DH  </v>
      </c>
      <c r="BC227">
        <v>1</v>
      </c>
      <c r="BE227">
        <v>0</v>
      </c>
      <c r="BF227">
        <v>0</v>
      </c>
      <c r="BG227">
        <v>0</v>
      </c>
      <c r="BH227">
        <v>1050</v>
      </c>
      <c r="BI227">
        <v>1</v>
      </c>
      <c r="BJ227">
        <v>0</v>
      </c>
      <c r="BK227">
        <v>0</v>
      </c>
      <c r="BL227">
        <v>0</v>
      </c>
      <c r="BO227">
        <v>0</v>
      </c>
      <c r="BP227">
        <v>0</v>
      </c>
      <c r="BW227" t="str">
        <f>"21:48:05.245"</f>
        <v>21:48:05.245</v>
      </c>
      <c r="CJ227">
        <v>0</v>
      </c>
      <c r="CK227">
        <v>1</v>
      </c>
      <c r="CL227">
        <v>0</v>
      </c>
      <c r="CM227">
        <v>2</v>
      </c>
      <c r="CN227">
        <v>0</v>
      </c>
      <c r="CO227">
        <v>0</v>
      </c>
      <c r="CP227" t="s">
        <v>119</v>
      </c>
      <c r="CQ227">
        <v>259</v>
      </c>
      <c r="CR227">
        <v>0</v>
      </c>
      <c r="CW227">
        <v>3030251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"08/10/2022 21:48:06.867"</f>
        <v>08/10/2022 21:48:06.867</v>
      </c>
      <c r="C228" t="str">
        <f t="shared" si="10"/>
        <v>FFDFD3C0</v>
      </c>
      <c r="D228" t="s">
        <v>130</v>
      </c>
      <c r="E228">
        <v>18</v>
      </c>
      <c r="F228">
        <v>1018</v>
      </c>
      <c r="G228" t="s">
        <v>114</v>
      </c>
      <c r="J228" t="s">
        <v>131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>"21:48:06.000"</f>
        <v>21:48:06.000</v>
      </c>
      <c r="T228" t="str">
        <f>"21:48:06.000"</f>
        <v>21:48:06.000</v>
      </c>
      <c r="U228" t="str">
        <f t="shared" si="9"/>
        <v>A4558D</v>
      </c>
      <c r="V228">
        <v>0</v>
      </c>
      <c r="W228">
        <v>0</v>
      </c>
      <c r="X228">
        <v>4</v>
      </c>
      <c r="Z228">
        <v>1</v>
      </c>
      <c r="AA228">
        <v>8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2</v>
      </c>
      <c r="AH228">
        <v>0</v>
      </c>
      <c r="AI228" t="s">
        <v>351</v>
      </c>
      <c r="AJ228">
        <v>48.425868000000001</v>
      </c>
      <c r="AK228" t="s">
        <v>352</v>
      </c>
      <c r="AL228">
        <v>-123.015997</v>
      </c>
      <c r="AM228">
        <v>25</v>
      </c>
      <c r="AN228">
        <v>1100</v>
      </c>
      <c r="AO228" t="s">
        <v>118</v>
      </c>
      <c r="AP228">
        <v>8</v>
      </c>
      <c r="AQ228">
        <v>-135</v>
      </c>
      <c r="AR228">
        <v>64</v>
      </c>
      <c r="AZ228">
        <v>1200</v>
      </c>
      <c r="BA228">
        <v>1</v>
      </c>
      <c r="BB228" t="str">
        <f t="shared" si="11"/>
        <v xml:space="preserve">N379DH  </v>
      </c>
      <c r="BC228">
        <v>1</v>
      </c>
      <c r="BE228">
        <v>0</v>
      </c>
      <c r="BF228">
        <v>0</v>
      </c>
      <c r="BG228">
        <v>0</v>
      </c>
      <c r="BH228">
        <v>1050</v>
      </c>
      <c r="BI228">
        <v>1</v>
      </c>
      <c r="BJ228">
        <v>0</v>
      </c>
      <c r="BK228">
        <v>0</v>
      </c>
      <c r="BL228">
        <v>0</v>
      </c>
      <c r="BO228">
        <v>0</v>
      </c>
      <c r="BP228">
        <v>0</v>
      </c>
      <c r="BW228" t="str">
        <f>"21:48:06.604"</f>
        <v>21:48:06.604</v>
      </c>
      <c r="CJ228">
        <v>0</v>
      </c>
      <c r="CK228">
        <v>1</v>
      </c>
      <c r="CL228">
        <v>0</v>
      </c>
      <c r="CM228">
        <v>2</v>
      </c>
      <c r="CN228">
        <v>0</v>
      </c>
      <c r="CO228">
        <v>1</v>
      </c>
      <c r="CP228" t="s">
        <v>119</v>
      </c>
      <c r="CQ228">
        <v>259</v>
      </c>
      <c r="CR228">
        <v>0</v>
      </c>
      <c r="CW228">
        <v>3030339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"08/10/2022 21:48:06.867"</f>
        <v>08/10/2022 21:48:06.867</v>
      </c>
      <c r="C229" t="str">
        <f t="shared" si="10"/>
        <v>FFDFD3C0</v>
      </c>
      <c r="D229" t="s">
        <v>113</v>
      </c>
      <c r="E229">
        <v>6</v>
      </c>
      <c r="H229">
        <v>174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>"21:48:06.000"</f>
        <v>21:48:06.000</v>
      </c>
      <c r="T229" t="str">
        <f>"21:48:06.000"</f>
        <v>21:48:06.000</v>
      </c>
      <c r="U229" t="str">
        <f t="shared" si="9"/>
        <v>A4558D</v>
      </c>
      <c r="V229">
        <v>0</v>
      </c>
      <c r="W229">
        <v>0</v>
      </c>
      <c r="X229">
        <v>4</v>
      </c>
      <c r="Z229">
        <v>1</v>
      </c>
      <c r="AA229">
        <v>8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2</v>
      </c>
      <c r="AH229">
        <v>0</v>
      </c>
      <c r="AI229" t="s">
        <v>351</v>
      </c>
      <c r="AJ229">
        <v>48.425868000000001</v>
      </c>
      <c r="AK229" t="s">
        <v>352</v>
      </c>
      <c r="AL229">
        <v>-123.015997</v>
      </c>
      <c r="AM229">
        <v>25</v>
      </c>
      <c r="AN229">
        <v>1100</v>
      </c>
      <c r="AO229" t="s">
        <v>118</v>
      </c>
      <c r="AP229">
        <v>8</v>
      </c>
      <c r="AQ229">
        <v>-135</v>
      </c>
      <c r="AR229">
        <v>64</v>
      </c>
      <c r="AZ229">
        <v>1200</v>
      </c>
      <c r="BA229">
        <v>1</v>
      </c>
      <c r="BB229" t="str">
        <f t="shared" si="11"/>
        <v xml:space="preserve">N379DH  </v>
      </c>
      <c r="BC229">
        <v>1</v>
      </c>
      <c r="BE229">
        <v>0</v>
      </c>
      <c r="BF229">
        <v>0</v>
      </c>
      <c r="BG229">
        <v>0</v>
      </c>
      <c r="BH229">
        <v>1050</v>
      </c>
      <c r="BI229">
        <v>1</v>
      </c>
      <c r="BJ229">
        <v>0</v>
      </c>
      <c r="BK229">
        <v>0</v>
      </c>
      <c r="BL229">
        <v>0</v>
      </c>
      <c r="BO229">
        <v>0</v>
      </c>
      <c r="BP229">
        <v>0</v>
      </c>
      <c r="BW229" t="str">
        <f>"21:48:06.604"</f>
        <v>21:48:06.604</v>
      </c>
      <c r="CJ229">
        <v>0</v>
      </c>
      <c r="CK229">
        <v>1</v>
      </c>
      <c r="CL229">
        <v>0</v>
      </c>
      <c r="CM229">
        <v>2</v>
      </c>
      <c r="CN229">
        <v>0</v>
      </c>
      <c r="CO229">
        <v>1</v>
      </c>
      <c r="CP229" t="s">
        <v>119</v>
      </c>
      <c r="CQ229">
        <v>259</v>
      </c>
      <c r="CR229">
        <v>0</v>
      </c>
      <c r="CW229">
        <v>3030339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"08/10/2022 21:48:08.103"</f>
        <v>08/10/2022 21:48:08.103</v>
      </c>
      <c r="C230" t="str">
        <f t="shared" si="10"/>
        <v>FFDFD3C0</v>
      </c>
      <c r="D230" t="s">
        <v>130</v>
      </c>
      <c r="E230">
        <v>18</v>
      </c>
      <c r="F230">
        <v>1018</v>
      </c>
      <c r="G230" t="s">
        <v>114</v>
      </c>
      <c r="J230" t="s">
        <v>131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>"21:48:07.000"</f>
        <v>21:48:07.000</v>
      </c>
      <c r="T230" t="str">
        <f>"21:48:07.000"</f>
        <v>21:48:07.000</v>
      </c>
      <c r="U230" t="str">
        <f t="shared" si="9"/>
        <v>A4558D</v>
      </c>
      <c r="V230">
        <v>0</v>
      </c>
      <c r="W230">
        <v>0</v>
      </c>
      <c r="X230">
        <v>4</v>
      </c>
      <c r="Z230">
        <v>1</v>
      </c>
      <c r="AA230">
        <v>8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2</v>
      </c>
      <c r="AH230">
        <v>0</v>
      </c>
      <c r="AI230" t="s">
        <v>353</v>
      </c>
      <c r="AJ230">
        <v>48.425244999999997</v>
      </c>
      <c r="AK230" t="s">
        <v>354</v>
      </c>
      <c r="AL230">
        <v>-123.01595399999999</v>
      </c>
      <c r="AM230">
        <v>25</v>
      </c>
      <c r="AN230">
        <v>1100</v>
      </c>
      <c r="AO230" t="s">
        <v>118</v>
      </c>
      <c r="AP230">
        <v>8</v>
      </c>
      <c r="AQ230">
        <v>-135</v>
      </c>
      <c r="AR230">
        <v>64</v>
      </c>
      <c r="AZ230">
        <v>1200</v>
      </c>
      <c r="BA230">
        <v>1</v>
      </c>
      <c r="BB230" t="str">
        <f t="shared" si="11"/>
        <v xml:space="preserve">N379DH  </v>
      </c>
      <c r="BC230">
        <v>1</v>
      </c>
      <c r="BE230">
        <v>0</v>
      </c>
      <c r="BF230">
        <v>0</v>
      </c>
      <c r="BG230">
        <v>0</v>
      </c>
      <c r="BH230">
        <v>1050</v>
      </c>
      <c r="BI230">
        <v>1</v>
      </c>
      <c r="BJ230">
        <v>0</v>
      </c>
      <c r="BK230">
        <v>0</v>
      </c>
      <c r="BL230">
        <v>0</v>
      </c>
      <c r="BO230">
        <v>0</v>
      </c>
      <c r="BP230">
        <v>0</v>
      </c>
      <c r="BW230" t="str">
        <f>"21:48:07.807"</f>
        <v>21:48:07.807</v>
      </c>
      <c r="CJ230">
        <v>0</v>
      </c>
      <c r="CK230">
        <v>1</v>
      </c>
      <c r="CL230">
        <v>0</v>
      </c>
      <c r="CM230">
        <v>2</v>
      </c>
      <c r="CN230">
        <v>0</v>
      </c>
      <c r="CO230">
        <v>0</v>
      </c>
      <c r="CP230" t="s">
        <v>119</v>
      </c>
      <c r="CQ230">
        <v>259</v>
      </c>
      <c r="CR230">
        <v>0</v>
      </c>
      <c r="CW230">
        <v>3030420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"08/10/2022 21:48:08.103"</f>
        <v>08/10/2022 21:48:08.103</v>
      </c>
      <c r="C231" t="str">
        <f t="shared" si="10"/>
        <v>FFDFD3C0</v>
      </c>
      <c r="D231" t="s">
        <v>113</v>
      </c>
      <c r="E231">
        <v>6</v>
      </c>
      <c r="H231">
        <v>174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>"21:48:07.000"</f>
        <v>21:48:07.000</v>
      </c>
      <c r="T231" t="str">
        <f>"21:48:07.000"</f>
        <v>21:48:07.000</v>
      </c>
      <c r="U231" t="str">
        <f t="shared" si="9"/>
        <v>A4558D</v>
      </c>
      <c r="V231">
        <v>0</v>
      </c>
      <c r="W231">
        <v>0</v>
      </c>
      <c r="X231">
        <v>4</v>
      </c>
      <c r="Z231">
        <v>1</v>
      </c>
      <c r="AA231">
        <v>8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2</v>
      </c>
      <c r="AH231">
        <v>0</v>
      </c>
      <c r="AI231" t="s">
        <v>353</v>
      </c>
      <c r="AJ231">
        <v>48.425244999999997</v>
      </c>
      <c r="AK231" t="s">
        <v>354</v>
      </c>
      <c r="AL231">
        <v>-123.01595399999999</v>
      </c>
      <c r="AM231">
        <v>25</v>
      </c>
      <c r="AN231">
        <v>1100</v>
      </c>
      <c r="AO231" t="s">
        <v>118</v>
      </c>
      <c r="AP231">
        <v>8</v>
      </c>
      <c r="AQ231">
        <v>-135</v>
      </c>
      <c r="AR231">
        <v>64</v>
      </c>
      <c r="AZ231">
        <v>1200</v>
      </c>
      <c r="BA231">
        <v>1</v>
      </c>
      <c r="BB231" t="str">
        <f t="shared" si="11"/>
        <v xml:space="preserve">N379DH  </v>
      </c>
      <c r="BC231">
        <v>1</v>
      </c>
      <c r="BE231">
        <v>0</v>
      </c>
      <c r="BF231">
        <v>0</v>
      </c>
      <c r="BG231">
        <v>0</v>
      </c>
      <c r="BH231">
        <v>1050</v>
      </c>
      <c r="BI231">
        <v>1</v>
      </c>
      <c r="BJ231">
        <v>0</v>
      </c>
      <c r="BK231">
        <v>0</v>
      </c>
      <c r="BL231">
        <v>0</v>
      </c>
      <c r="BO231">
        <v>0</v>
      </c>
      <c r="BP231">
        <v>0</v>
      </c>
      <c r="BW231" t="str">
        <f>"21:48:07.807"</f>
        <v>21:48:07.807</v>
      </c>
      <c r="CJ231">
        <v>0</v>
      </c>
      <c r="CK231">
        <v>1</v>
      </c>
      <c r="CL231">
        <v>0</v>
      </c>
      <c r="CM231">
        <v>2</v>
      </c>
      <c r="CN231">
        <v>0</v>
      </c>
      <c r="CO231">
        <v>0</v>
      </c>
      <c r="CP231" t="s">
        <v>119</v>
      </c>
      <c r="CQ231">
        <v>259</v>
      </c>
      <c r="CR231">
        <v>0</v>
      </c>
      <c r="CW231">
        <v>3030420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"08/10/2022 21:48:08.822"</f>
        <v>08/10/2022 21:48:08.822</v>
      </c>
      <c r="C232" t="str">
        <f t="shared" si="10"/>
        <v>FFDFD3C0</v>
      </c>
      <c r="D232" t="s">
        <v>130</v>
      </c>
      <c r="E232">
        <v>18</v>
      </c>
      <c r="F232">
        <v>1018</v>
      </c>
      <c r="G232" t="s">
        <v>114</v>
      </c>
      <c r="J232" t="s">
        <v>131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>"21:48:08.000"</f>
        <v>21:48:08.000</v>
      </c>
      <c r="T232" t="str">
        <f>"21:48:08.000"</f>
        <v>21:48:08.000</v>
      </c>
      <c r="U232" t="str">
        <f t="shared" si="9"/>
        <v>A4558D</v>
      </c>
      <c r="V232">
        <v>0</v>
      </c>
      <c r="W232">
        <v>0</v>
      </c>
      <c r="X232">
        <v>4</v>
      </c>
      <c r="Z232">
        <v>1</v>
      </c>
      <c r="AA232">
        <v>8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2</v>
      </c>
      <c r="AH232">
        <v>0</v>
      </c>
      <c r="AI232" t="s">
        <v>355</v>
      </c>
      <c r="AJ232">
        <v>48.424622999999997</v>
      </c>
      <c r="AK232" t="s">
        <v>356</v>
      </c>
      <c r="AL232">
        <v>-123.01589</v>
      </c>
      <c r="AM232">
        <v>25</v>
      </c>
      <c r="AN232">
        <v>1100</v>
      </c>
      <c r="AO232" t="s">
        <v>118</v>
      </c>
      <c r="AP232">
        <v>8</v>
      </c>
      <c r="AQ232">
        <v>-135</v>
      </c>
      <c r="AR232">
        <v>0</v>
      </c>
      <c r="AZ232">
        <v>1200</v>
      </c>
      <c r="BA232">
        <v>1</v>
      </c>
      <c r="BB232" t="str">
        <f t="shared" si="11"/>
        <v xml:space="preserve">N379DH  </v>
      </c>
      <c r="BC232">
        <v>1</v>
      </c>
      <c r="BE232">
        <v>0</v>
      </c>
      <c r="BF232">
        <v>0</v>
      </c>
      <c r="BG232">
        <v>0</v>
      </c>
      <c r="BH232">
        <v>1050</v>
      </c>
      <c r="BI232">
        <v>1</v>
      </c>
      <c r="BJ232">
        <v>0</v>
      </c>
      <c r="BK232">
        <v>0</v>
      </c>
      <c r="BL232">
        <v>0</v>
      </c>
      <c r="BO232">
        <v>0</v>
      </c>
      <c r="BP232">
        <v>0</v>
      </c>
      <c r="BW232" t="str">
        <f>"21:48:08.567"</f>
        <v>21:48:08.567</v>
      </c>
      <c r="CJ232">
        <v>0</v>
      </c>
      <c r="CK232">
        <v>1</v>
      </c>
      <c r="CL232">
        <v>0</v>
      </c>
      <c r="CM232">
        <v>2</v>
      </c>
      <c r="CN232">
        <v>0</v>
      </c>
      <c r="CO232">
        <v>1</v>
      </c>
      <c r="CP232" t="s">
        <v>119</v>
      </c>
      <c r="CQ232">
        <v>259</v>
      </c>
      <c r="CR232">
        <v>0</v>
      </c>
      <c r="CW232">
        <v>3030466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"08/10/2022 21:48:08.822"</f>
        <v>08/10/2022 21:48:08.822</v>
      </c>
      <c r="C233" t="str">
        <f t="shared" si="10"/>
        <v>FFDFD3C0</v>
      </c>
      <c r="D233" t="s">
        <v>113</v>
      </c>
      <c r="E233">
        <v>6</v>
      </c>
      <c r="H233">
        <v>174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>"21:48:08.000"</f>
        <v>21:48:08.000</v>
      </c>
      <c r="T233" t="str">
        <f>"21:48:08.000"</f>
        <v>21:48:08.000</v>
      </c>
      <c r="U233" t="str">
        <f t="shared" si="9"/>
        <v>A4558D</v>
      </c>
      <c r="V233">
        <v>0</v>
      </c>
      <c r="W233">
        <v>0</v>
      </c>
      <c r="X233">
        <v>4</v>
      </c>
      <c r="Z233">
        <v>1</v>
      </c>
      <c r="AA233">
        <v>8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2</v>
      </c>
      <c r="AH233">
        <v>0</v>
      </c>
      <c r="AI233" t="s">
        <v>355</v>
      </c>
      <c r="AJ233">
        <v>48.424622999999997</v>
      </c>
      <c r="AK233" t="s">
        <v>356</v>
      </c>
      <c r="AL233">
        <v>-123.01589</v>
      </c>
      <c r="AM233">
        <v>25</v>
      </c>
      <c r="AN233">
        <v>1100</v>
      </c>
      <c r="AO233" t="s">
        <v>118</v>
      </c>
      <c r="AP233">
        <v>8</v>
      </c>
      <c r="AQ233">
        <v>-135</v>
      </c>
      <c r="AR233">
        <v>0</v>
      </c>
      <c r="AZ233">
        <v>1200</v>
      </c>
      <c r="BA233">
        <v>1</v>
      </c>
      <c r="BB233" t="str">
        <f t="shared" si="11"/>
        <v xml:space="preserve">N379DH  </v>
      </c>
      <c r="BC233">
        <v>1</v>
      </c>
      <c r="BE233">
        <v>0</v>
      </c>
      <c r="BF233">
        <v>0</v>
      </c>
      <c r="BG233">
        <v>0</v>
      </c>
      <c r="BH233">
        <v>1050</v>
      </c>
      <c r="BI233">
        <v>1</v>
      </c>
      <c r="BJ233">
        <v>0</v>
      </c>
      <c r="BK233">
        <v>0</v>
      </c>
      <c r="BL233">
        <v>0</v>
      </c>
      <c r="BO233">
        <v>0</v>
      </c>
      <c r="BP233">
        <v>0</v>
      </c>
      <c r="BW233" t="str">
        <f>"21:48:08.567"</f>
        <v>21:48:08.567</v>
      </c>
      <c r="CJ233">
        <v>0</v>
      </c>
      <c r="CK233">
        <v>1</v>
      </c>
      <c r="CL233">
        <v>0</v>
      </c>
      <c r="CM233">
        <v>2</v>
      </c>
      <c r="CN233">
        <v>0</v>
      </c>
      <c r="CO233">
        <v>1</v>
      </c>
      <c r="CP233" t="s">
        <v>119</v>
      </c>
      <c r="CQ233">
        <v>259</v>
      </c>
      <c r="CR233">
        <v>0</v>
      </c>
      <c r="CW233">
        <v>3030466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"08/10/2022 21:48:09.573"</f>
        <v>08/10/2022 21:48:09.573</v>
      </c>
      <c r="C234" t="str">
        <f t="shared" si="10"/>
        <v>FFDFD3C0</v>
      </c>
      <c r="D234" t="s">
        <v>130</v>
      </c>
      <c r="E234">
        <v>18</v>
      </c>
      <c r="F234">
        <v>1018</v>
      </c>
      <c r="G234" t="s">
        <v>114</v>
      </c>
      <c r="J234" t="s">
        <v>131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>"21:48:09.000"</f>
        <v>21:48:09.000</v>
      </c>
      <c r="T234" t="str">
        <f>"21:48:09.000"</f>
        <v>21:48:09.000</v>
      </c>
      <c r="U234" t="str">
        <f t="shared" si="9"/>
        <v>A4558D</v>
      </c>
      <c r="V234">
        <v>0</v>
      </c>
      <c r="W234">
        <v>0</v>
      </c>
      <c r="X234">
        <v>4</v>
      </c>
      <c r="Z234">
        <v>1</v>
      </c>
      <c r="AA234">
        <v>8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2</v>
      </c>
      <c r="AH234">
        <v>0</v>
      </c>
      <c r="AI234" t="s">
        <v>357</v>
      </c>
      <c r="AJ234">
        <v>48.424000999999997</v>
      </c>
      <c r="AK234" t="s">
        <v>358</v>
      </c>
      <c r="AL234">
        <v>-123.01584699999999</v>
      </c>
      <c r="AM234">
        <v>25</v>
      </c>
      <c r="AN234">
        <v>1100</v>
      </c>
      <c r="AO234" t="s">
        <v>118</v>
      </c>
      <c r="AP234">
        <v>8</v>
      </c>
      <c r="AQ234">
        <v>-135</v>
      </c>
      <c r="AR234">
        <v>64</v>
      </c>
      <c r="AZ234">
        <v>1200</v>
      </c>
      <c r="BA234">
        <v>1</v>
      </c>
      <c r="BB234" t="str">
        <f t="shared" si="11"/>
        <v xml:space="preserve">N379DH  </v>
      </c>
      <c r="BC234">
        <v>1</v>
      </c>
      <c r="BE234">
        <v>0</v>
      </c>
      <c r="BF234">
        <v>0</v>
      </c>
      <c r="BG234">
        <v>0</v>
      </c>
      <c r="BH234">
        <v>1050</v>
      </c>
      <c r="BI234">
        <v>1</v>
      </c>
      <c r="BJ234">
        <v>0</v>
      </c>
      <c r="BK234">
        <v>0</v>
      </c>
      <c r="BL234">
        <v>0</v>
      </c>
      <c r="BO234">
        <v>0</v>
      </c>
      <c r="BP234">
        <v>0</v>
      </c>
      <c r="BW234" t="str">
        <f>"21:48:09.355"</f>
        <v>21:48:09.355</v>
      </c>
      <c r="CJ234">
        <v>0</v>
      </c>
      <c r="CK234">
        <v>1</v>
      </c>
      <c r="CL234">
        <v>0</v>
      </c>
      <c r="CM234">
        <v>2</v>
      </c>
      <c r="CN234">
        <v>0</v>
      </c>
      <c r="CO234">
        <v>0</v>
      </c>
      <c r="CP234" t="s">
        <v>119</v>
      </c>
      <c r="CQ234">
        <v>259</v>
      </c>
      <c r="CR234">
        <v>0</v>
      </c>
      <c r="CW234">
        <v>3030524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"08/10/2022 21:48:09.573"</f>
        <v>08/10/2022 21:48:09.573</v>
      </c>
      <c r="C235" t="str">
        <f t="shared" si="10"/>
        <v>FFDFD3C0</v>
      </c>
      <c r="D235" t="s">
        <v>113</v>
      </c>
      <c r="E235">
        <v>6</v>
      </c>
      <c r="H235">
        <v>174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>"21:48:09.000"</f>
        <v>21:48:09.000</v>
      </c>
      <c r="T235" t="str">
        <f>"21:48:09.000"</f>
        <v>21:48:09.000</v>
      </c>
      <c r="U235" t="str">
        <f t="shared" si="9"/>
        <v>A4558D</v>
      </c>
      <c r="V235">
        <v>0</v>
      </c>
      <c r="W235">
        <v>0</v>
      </c>
      <c r="X235">
        <v>4</v>
      </c>
      <c r="Z235">
        <v>1</v>
      </c>
      <c r="AA235">
        <v>8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2</v>
      </c>
      <c r="AH235">
        <v>0</v>
      </c>
      <c r="AI235" t="s">
        <v>357</v>
      </c>
      <c r="AJ235">
        <v>48.424000999999997</v>
      </c>
      <c r="AK235" t="s">
        <v>358</v>
      </c>
      <c r="AL235">
        <v>-123.01584699999999</v>
      </c>
      <c r="AM235">
        <v>25</v>
      </c>
      <c r="AN235">
        <v>1100</v>
      </c>
      <c r="AO235" t="s">
        <v>118</v>
      </c>
      <c r="AP235">
        <v>8</v>
      </c>
      <c r="AQ235">
        <v>-135</v>
      </c>
      <c r="AR235">
        <v>64</v>
      </c>
      <c r="AZ235">
        <v>1200</v>
      </c>
      <c r="BA235">
        <v>1</v>
      </c>
      <c r="BB235" t="str">
        <f t="shared" si="11"/>
        <v xml:space="preserve">N379DH  </v>
      </c>
      <c r="BC235">
        <v>1</v>
      </c>
      <c r="BE235">
        <v>0</v>
      </c>
      <c r="BF235">
        <v>0</v>
      </c>
      <c r="BG235">
        <v>0</v>
      </c>
      <c r="BH235">
        <v>1050</v>
      </c>
      <c r="BI235">
        <v>1</v>
      </c>
      <c r="BJ235">
        <v>0</v>
      </c>
      <c r="BK235">
        <v>0</v>
      </c>
      <c r="BL235">
        <v>0</v>
      </c>
      <c r="BO235">
        <v>0</v>
      </c>
      <c r="BP235">
        <v>0</v>
      </c>
      <c r="BW235" t="str">
        <f>"21:48:09.355"</f>
        <v>21:48:09.355</v>
      </c>
      <c r="CJ235">
        <v>0</v>
      </c>
      <c r="CK235">
        <v>1</v>
      </c>
      <c r="CL235">
        <v>0</v>
      </c>
      <c r="CM235">
        <v>2</v>
      </c>
      <c r="CN235">
        <v>0</v>
      </c>
      <c r="CO235">
        <v>0</v>
      </c>
      <c r="CP235" t="s">
        <v>119</v>
      </c>
      <c r="CQ235">
        <v>259</v>
      </c>
      <c r="CR235">
        <v>0</v>
      </c>
      <c r="CW235">
        <v>3030524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"08/10/2022 21:48:11.198"</f>
        <v>08/10/2022 21:48:11.198</v>
      </c>
      <c r="C236" t="str">
        <f t="shared" si="10"/>
        <v>FFDFD3C0</v>
      </c>
      <c r="D236" t="s">
        <v>113</v>
      </c>
      <c r="E236">
        <v>6</v>
      </c>
      <c r="H236">
        <v>174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>"21:48:10.000"</f>
        <v>21:48:10.000</v>
      </c>
      <c r="T236" t="str">
        <f>"21:48:10.000"</f>
        <v>21:48:10.000</v>
      </c>
      <c r="U236" t="str">
        <f t="shared" si="9"/>
        <v>A4558D</v>
      </c>
      <c r="V236">
        <v>0</v>
      </c>
      <c r="W236">
        <v>0</v>
      </c>
      <c r="X236">
        <v>4</v>
      </c>
      <c r="Z236">
        <v>1</v>
      </c>
      <c r="AA236">
        <v>8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2</v>
      </c>
      <c r="AH236">
        <v>0</v>
      </c>
      <c r="AI236" t="s">
        <v>359</v>
      </c>
      <c r="AJ236">
        <v>48.423378</v>
      </c>
      <c r="AK236" t="s">
        <v>360</v>
      </c>
      <c r="AL236">
        <v>-123.015783</v>
      </c>
      <c r="AM236">
        <v>25</v>
      </c>
      <c r="AN236">
        <v>1100</v>
      </c>
      <c r="AO236" t="s">
        <v>118</v>
      </c>
      <c r="AP236">
        <v>8</v>
      </c>
      <c r="AQ236">
        <v>-135</v>
      </c>
      <c r="AR236">
        <v>0</v>
      </c>
      <c r="AZ236">
        <v>1200</v>
      </c>
      <c r="BA236">
        <v>1</v>
      </c>
      <c r="BB236" t="str">
        <f t="shared" si="11"/>
        <v xml:space="preserve">N379DH  </v>
      </c>
      <c r="BC236">
        <v>1</v>
      </c>
      <c r="BE236">
        <v>0</v>
      </c>
      <c r="BF236">
        <v>0</v>
      </c>
      <c r="BG236">
        <v>0</v>
      </c>
      <c r="BH236">
        <v>1050</v>
      </c>
      <c r="BI236">
        <v>1</v>
      </c>
      <c r="BJ236">
        <v>0</v>
      </c>
      <c r="BK236">
        <v>0</v>
      </c>
      <c r="BL236">
        <v>0</v>
      </c>
      <c r="BO236">
        <v>0</v>
      </c>
      <c r="BP236">
        <v>0</v>
      </c>
      <c r="BW236" t="str">
        <f>"21:48:10.916"</f>
        <v>21:48:10.916</v>
      </c>
      <c r="CJ236">
        <v>0</v>
      </c>
      <c r="CK236">
        <v>1</v>
      </c>
      <c r="CL236">
        <v>0</v>
      </c>
      <c r="CM236">
        <v>2</v>
      </c>
      <c r="CN236">
        <v>0</v>
      </c>
      <c r="CO236">
        <v>0</v>
      </c>
      <c r="CP236" t="s">
        <v>119</v>
      </c>
      <c r="CQ236">
        <v>259</v>
      </c>
      <c r="CR236">
        <v>0</v>
      </c>
      <c r="CW236">
        <v>3030637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"08/10/2022 21:48:11.198"</f>
        <v>08/10/2022 21:48:11.198</v>
      </c>
      <c r="C237" t="str">
        <f t="shared" si="10"/>
        <v>FFDFD3C0</v>
      </c>
      <c r="D237" t="s">
        <v>130</v>
      </c>
      <c r="E237">
        <v>18</v>
      </c>
      <c r="F237">
        <v>1018</v>
      </c>
      <c r="G237" t="s">
        <v>114</v>
      </c>
      <c r="J237" t="s">
        <v>131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>"21:48:10.000"</f>
        <v>21:48:10.000</v>
      </c>
      <c r="T237" t="str">
        <f>"21:48:10.000"</f>
        <v>21:48:10.000</v>
      </c>
      <c r="U237" t="str">
        <f t="shared" si="9"/>
        <v>A4558D</v>
      </c>
      <c r="V237">
        <v>0</v>
      </c>
      <c r="W237">
        <v>0</v>
      </c>
      <c r="X237">
        <v>4</v>
      </c>
      <c r="Z237">
        <v>1</v>
      </c>
      <c r="AA237">
        <v>8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2</v>
      </c>
      <c r="AH237">
        <v>0</v>
      </c>
      <c r="AI237" t="s">
        <v>359</v>
      </c>
      <c r="AJ237">
        <v>48.423378</v>
      </c>
      <c r="AK237" t="s">
        <v>360</v>
      </c>
      <c r="AL237">
        <v>-123.015783</v>
      </c>
      <c r="AM237">
        <v>25</v>
      </c>
      <c r="AN237">
        <v>1100</v>
      </c>
      <c r="AO237" t="s">
        <v>118</v>
      </c>
      <c r="AP237">
        <v>8</v>
      </c>
      <c r="AQ237">
        <v>-135</v>
      </c>
      <c r="AR237">
        <v>0</v>
      </c>
      <c r="AZ237">
        <v>1200</v>
      </c>
      <c r="BA237">
        <v>1</v>
      </c>
      <c r="BB237" t="str">
        <f t="shared" si="11"/>
        <v xml:space="preserve">N379DH  </v>
      </c>
      <c r="BC237">
        <v>1</v>
      </c>
      <c r="BE237">
        <v>0</v>
      </c>
      <c r="BF237">
        <v>0</v>
      </c>
      <c r="BG237">
        <v>0</v>
      </c>
      <c r="BH237">
        <v>1050</v>
      </c>
      <c r="BI237">
        <v>1</v>
      </c>
      <c r="BJ237">
        <v>0</v>
      </c>
      <c r="BK237">
        <v>0</v>
      </c>
      <c r="BL237">
        <v>0</v>
      </c>
      <c r="BO237">
        <v>0</v>
      </c>
      <c r="BP237">
        <v>0</v>
      </c>
      <c r="BW237" t="str">
        <f>"21:48:10.916"</f>
        <v>21:48:10.916</v>
      </c>
      <c r="CJ237">
        <v>0</v>
      </c>
      <c r="CK237">
        <v>1</v>
      </c>
      <c r="CL237">
        <v>0</v>
      </c>
      <c r="CM237">
        <v>2</v>
      </c>
      <c r="CN237">
        <v>0</v>
      </c>
      <c r="CO237">
        <v>0</v>
      </c>
      <c r="CP237" t="s">
        <v>119</v>
      </c>
      <c r="CQ237">
        <v>259</v>
      </c>
      <c r="CR237">
        <v>0</v>
      </c>
      <c r="CW237">
        <v>3030637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"08/10/2022 21:48:12.104"</f>
        <v>08/10/2022 21:48:12.104</v>
      </c>
      <c r="C238" t="str">
        <f t="shared" si="10"/>
        <v>FFDFD3C0</v>
      </c>
      <c r="D238" t="s">
        <v>130</v>
      </c>
      <c r="E238">
        <v>18</v>
      </c>
      <c r="F238">
        <v>1018</v>
      </c>
      <c r="G238" t="s">
        <v>114</v>
      </c>
      <c r="J238" t="s">
        <v>131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>"21:48:11.000"</f>
        <v>21:48:11.000</v>
      </c>
      <c r="T238" t="str">
        <f>"21:48:11.000"</f>
        <v>21:48:11.000</v>
      </c>
      <c r="U238" t="str">
        <f t="shared" si="9"/>
        <v>A4558D</v>
      </c>
      <c r="V238">
        <v>0</v>
      </c>
      <c r="W238">
        <v>0</v>
      </c>
      <c r="X238">
        <v>4</v>
      </c>
      <c r="Z238">
        <v>1</v>
      </c>
      <c r="AA238">
        <v>8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2</v>
      </c>
      <c r="AH238">
        <v>0</v>
      </c>
      <c r="AI238" t="s">
        <v>361</v>
      </c>
      <c r="AJ238">
        <v>48.422756</v>
      </c>
      <c r="AK238" t="s">
        <v>362</v>
      </c>
      <c r="AL238">
        <v>-123.01571800000001</v>
      </c>
      <c r="AM238">
        <v>25</v>
      </c>
      <c r="AN238">
        <v>1100</v>
      </c>
      <c r="AO238" t="s">
        <v>118</v>
      </c>
      <c r="AP238">
        <v>8</v>
      </c>
      <c r="AQ238">
        <v>-135</v>
      </c>
      <c r="AR238">
        <v>0</v>
      </c>
      <c r="AZ238">
        <v>1200</v>
      </c>
      <c r="BA238">
        <v>1</v>
      </c>
      <c r="BB238" t="str">
        <f t="shared" si="11"/>
        <v xml:space="preserve">N379DH  </v>
      </c>
      <c r="BC238">
        <v>1</v>
      </c>
      <c r="BE238">
        <v>0</v>
      </c>
      <c r="BF238">
        <v>0</v>
      </c>
      <c r="BG238">
        <v>0</v>
      </c>
      <c r="BH238">
        <v>1050</v>
      </c>
      <c r="BI238">
        <v>1</v>
      </c>
      <c r="BJ238">
        <v>0</v>
      </c>
      <c r="BK238">
        <v>0</v>
      </c>
      <c r="BL238">
        <v>0</v>
      </c>
      <c r="BO238">
        <v>0</v>
      </c>
      <c r="BP238">
        <v>0</v>
      </c>
      <c r="BW238" t="str">
        <f>"21:48:11.889"</f>
        <v>21:48:11.889</v>
      </c>
      <c r="CJ238">
        <v>0</v>
      </c>
      <c r="CK238">
        <v>1</v>
      </c>
      <c r="CL238">
        <v>0</v>
      </c>
      <c r="CM238">
        <v>2</v>
      </c>
      <c r="CN238">
        <v>0</v>
      </c>
      <c r="CO238">
        <v>0</v>
      </c>
      <c r="CP238" t="s">
        <v>119</v>
      </c>
      <c r="CQ238">
        <v>259</v>
      </c>
      <c r="CR238">
        <v>0</v>
      </c>
      <c r="CW238">
        <v>3030698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"08/10/2022 21:48:12.104"</f>
        <v>08/10/2022 21:48:12.104</v>
      </c>
      <c r="C239" t="str">
        <f t="shared" si="10"/>
        <v>FFDFD3C0</v>
      </c>
      <c r="D239" t="s">
        <v>113</v>
      </c>
      <c r="E239">
        <v>6</v>
      </c>
      <c r="H239">
        <v>174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>"21:48:11.000"</f>
        <v>21:48:11.000</v>
      </c>
      <c r="T239" t="str">
        <f>"21:48:11.000"</f>
        <v>21:48:11.000</v>
      </c>
      <c r="U239" t="str">
        <f t="shared" si="9"/>
        <v>A4558D</v>
      </c>
      <c r="V239">
        <v>0</v>
      </c>
      <c r="W239">
        <v>0</v>
      </c>
      <c r="X239">
        <v>4</v>
      </c>
      <c r="Z239">
        <v>1</v>
      </c>
      <c r="AA239">
        <v>8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2</v>
      </c>
      <c r="AH239">
        <v>0</v>
      </c>
      <c r="AI239" t="s">
        <v>361</v>
      </c>
      <c r="AJ239">
        <v>48.422756</v>
      </c>
      <c r="AK239" t="s">
        <v>362</v>
      </c>
      <c r="AL239">
        <v>-123.01571800000001</v>
      </c>
      <c r="AM239">
        <v>25</v>
      </c>
      <c r="AN239">
        <v>1100</v>
      </c>
      <c r="AO239" t="s">
        <v>118</v>
      </c>
      <c r="AP239">
        <v>8</v>
      </c>
      <c r="AQ239">
        <v>-135</v>
      </c>
      <c r="AR239">
        <v>0</v>
      </c>
      <c r="AZ239">
        <v>1200</v>
      </c>
      <c r="BA239">
        <v>1</v>
      </c>
      <c r="BB239" t="str">
        <f t="shared" si="11"/>
        <v xml:space="preserve">N379DH  </v>
      </c>
      <c r="BC239">
        <v>1</v>
      </c>
      <c r="BE239">
        <v>0</v>
      </c>
      <c r="BF239">
        <v>0</v>
      </c>
      <c r="BG239">
        <v>0</v>
      </c>
      <c r="BH239">
        <v>1050</v>
      </c>
      <c r="BI239">
        <v>1</v>
      </c>
      <c r="BJ239">
        <v>0</v>
      </c>
      <c r="BK239">
        <v>0</v>
      </c>
      <c r="BL239">
        <v>0</v>
      </c>
      <c r="BO239">
        <v>0</v>
      </c>
      <c r="BP239">
        <v>0</v>
      </c>
      <c r="BW239" t="str">
        <f>"21:48:11.889"</f>
        <v>21:48:11.889</v>
      </c>
      <c r="CJ239">
        <v>0</v>
      </c>
      <c r="CK239">
        <v>1</v>
      </c>
      <c r="CL239">
        <v>0</v>
      </c>
      <c r="CM239">
        <v>2</v>
      </c>
      <c r="CN239">
        <v>0</v>
      </c>
      <c r="CO239">
        <v>0</v>
      </c>
      <c r="CP239" t="s">
        <v>119</v>
      </c>
      <c r="CQ239">
        <v>259</v>
      </c>
      <c r="CR239">
        <v>0</v>
      </c>
      <c r="CW239">
        <v>3030698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"08/10/2022 21:48:12.635"</f>
        <v>08/10/2022 21:48:12.635</v>
      </c>
      <c r="C240" t="str">
        <f t="shared" si="10"/>
        <v>FFDFD3C0</v>
      </c>
      <c r="D240" t="s">
        <v>130</v>
      </c>
      <c r="E240">
        <v>18</v>
      </c>
      <c r="F240">
        <v>1018</v>
      </c>
      <c r="G240" t="s">
        <v>114</v>
      </c>
      <c r="J240" t="s">
        <v>131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>"21:48:12.000"</f>
        <v>21:48:12.000</v>
      </c>
      <c r="T240" t="str">
        <f>"21:48:12.000"</f>
        <v>21:48:12.000</v>
      </c>
      <c r="U240" t="str">
        <f t="shared" si="9"/>
        <v>A4558D</v>
      </c>
      <c r="V240">
        <v>0</v>
      </c>
      <c r="W240">
        <v>0</v>
      </c>
      <c r="X240">
        <v>4</v>
      </c>
      <c r="Z240">
        <v>1</v>
      </c>
      <c r="AA240">
        <v>8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2</v>
      </c>
      <c r="AH240">
        <v>0</v>
      </c>
      <c r="AI240" t="s">
        <v>363</v>
      </c>
      <c r="AJ240">
        <v>48.422134</v>
      </c>
      <c r="AK240" t="s">
        <v>364</v>
      </c>
      <c r="AL240">
        <v>-123.015654</v>
      </c>
      <c r="AM240">
        <v>25</v>
      </c>
      <c r="AN240">
        <v>1100</v>
      </c>
      <c r="AO240" t="s">
        <v>118</v>
      </c>
      <c r="AP240">
        <v>9</v>
      </c>
      <c r="AQ240">
        <v>-135</v>
      </c>
      <c r="AR240">
        <v>0</v>
      </c>
      <c r="AZ240">
        <v>1200</v>
      </c>
      <c r="BA240">
        <v>1</v>
      </c>
      <c r="BB240" t="str">
        <f t="shared" si="11"/>
        <v xml:space="preserve">N379DH  </v>
      </c>
      <c r="BC240">
        <v>1</v>
      </c>
      <c r="BE240">
        <v>0</v>
      </c>
      <c r="BF240">
        <v>0</v>
      </c>
      <c r="BG240">
        <v>0</v>
      </c>
      <c r="BH240">
        <v>1050</v>
      </c>
      <c r="BI240">
        <v>1</v>
      </c>
      <c r="BJ240">
        <v>0</v>
      </c>
      <c r="BK240">
        <v>0</v>
      </c>
      <c r="BL240">
        <v>0</v>
      </c>
      <c r="BO240">
        <v>0</v>
      </c>
      <c r="BP240">
        <v>0</v>
      </c>
      <c r="BW240" t="str">
        <f>"21:48:12.452"</f>
        <v>21:48:12.452</v>
      </c>
      <c r="CJ240">
        <v>0</v>
      </c>
      <c r="CK240">
        <v>1</v>
      </c>
      <c r="CL240">
        <v>0</v>
      </c>
      <c r="CM240">
        <v>2</v>
      </c>
      <c r="CN240">
        <v>0</v>
      </c>
      <c r="CO240">
        <v>0</v>
      </c>
      <c r="CP240" t="s">
        <v>119</v>
      </c>
      <c r="CQ240">
        <v>259</v>
      </c>
      <c r="CR240">
        <v>0</v>
      </c>
      <c r="CW240">
        <v>3030739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"08/10/2022 21:48:12.714"</f>
        <v>08/10/2022 21:48:12.714</v>
      </c>
      <c r="C241" t="str">
        <f t="shared" si="10"/>
        <v>FFDFD3C0</v>
      </c>
      <c r="D241" t="s">
        <v>113</v>
      </c>
      <c r="E241">
        <v>6</v>
      </c>
      <c r="H241">
        <v>174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>"21:48:12.000"</f>
        <v>21:48:12.000</v>
      </c>
      <c r="T241" t="str">
        <f>"21:48:12.000"</f>
        <v>21:48:12.000</v>
      </c>
      <c r="U241" t="str">
        <f t="shared" si="9"/>
        <v>A4558D</v>
      </c>
      <c r="V241">
        <v>0</v>
      </c>
      <c r="W241">
        <v>0</v>
      </c>
      <c r="X241">
        <v>4</v>
      </c>
      <c r="Z241">
        <v>1</v>
      </c>
      <c r="AA241">
        <v>8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2</v>
      </c>
      <c r="AH241">
        <v>0</v>
      </c>
      <c r="AI241" t="s">
        <v>363</v>
      </c>
      <c r="AJ241">
        <v>48.422134</v>
      </c>
      <c r="AK241" t="s">
        <v>364</v>
      </c>
      <c r="AL241">
        <v>-123.015654</v>
      </c>
      <c r="AM241">
        <v>25</v>
      </c>
      <c r="AN241">
        <v>1100</v>
      </c>
      <c r="AO241" t="s">
        <v>118</v>
      </c>
      <c r="AP241">
        <v>9</v>
      </c>
      <c r="AQ241">
        <v>-135</v>
      </c>
      <c r="AR241">
        <v>0</v>
      </c>
      <c r="AZ241">
        <v>1200</v>
      </c>
      <c r="BA241">
        <v>1</v>
      </c>
      <c r="BB241" t="str">
        <f t="shared" si="11"/>
        <v xml:space="preserve">N379DH  </v>
      </c>
      <c r="BC241">
        <v>1</v>
      </c>
      <c r="BE241">
        <v>0</v>
      </c>
      <c r="BF241">
        <v>0</v>
      </c>
      <c r="BG241">
        <v>0</v>
      </c>
      <c r="BH241">
        <v>1050</v>
      </c>
      <c r="BI241">
        <v>1</v>
      </c>
      <c r="BJ241">
        <v>0</v>
      </c>
      <c r="BK241">
        <v>0</v>
      </c>
      <c r="BL241">
        <v>0</v>
      </c>
      <c r="BO241">
        <v>0</v>
      </c>
      <c r="BP241">
        <v>0</v>
      </c>
      <c r="BW241" t="str">
        <f>"21:48:12.452"</f>
        <v>21:48:12.452</v>
      </c>
      <c r="CJ241">
        <v>0</v>
      </c>
      <c r="CK241">
        <v>1</v>
      </c>
      <c r="CL241">
        <v>0</v>
      </c>
      <c r="CM241">
        <v>2</v>
      </c>
      <c r="CN241">
        <v>0</v>
      </c>
      <c r="CO241">
        <v>0</v>
      </c>
      <c r="CP241" t="s">
        <v>119</v>
      </c>
      <c r="CQ241">
        <v>259</v>
      </c>
      <c r="CR241">
        <v>0</v>
      </c>
      <c r="CW241">
        <v>3030739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"08/10/2022 21:48:13.823"</f>
        <v>08/10/2022 21:48:13.823</v>
      </c>
      <c r="C242" t="str">
        <f t="shared" si="10"/>
        <v>FFDFD3C0</v>
      </c>
      <c r="D242" t="s">
        <v>113</v>
      </c>
      <c r="E242">
        <v>6</v>
      </c>
      <c r="H242">
        <v>174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>"21:48:13.000"</f>
        <v>21:48:13.000</v>
      </c>
      <c r="T242" t="str">
        <f>"21:48:13.000"</f>
        <v>21:48:13.000</v>
      </c>
      <c r="U242" t="str">
        <f t="shared" si="9"/>
        <v>A4558D</v>
      </c>
      <c r="V242">
        <v>0</v>
      </c>
      <c r="W242">
        <v>0</v>
      </c>
      <c r="X242">
        <v>4</v>
      </c>
      <c r="Z242">
        <v>1</v>
      </c>
      <c r="AA242">
        <v>8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2</v>
      </c>
      <c r="AH242">
        <v>0</v>
      </c>
      <c r="AI242" t="s">
        <v>365</v>
      </c>
      <c r="AJ242">
        <v>48.421512</v>
      </c>
      <c r="AK242" t="s">
        <v>366</v>
      </c>
      <c r="AL242">
        <v>-123.01559</v>
      </c>
      <c r="AM242">
        <v>25</v>
      </c>
      <c r="AN242">
        <v>1100</v>
      </c>
      <c r="AO242" t="s">
        <v>118</v>
      </c>
      <c r="AP242">
        <v>9</v>
      </c>
      <c r="AQ242">
        <v>-135</v>
      </c>
      <c r="AR242">
        <v>0</v>
      </c>
      <c r="AZ242">
        <v>1200</v>
      </c>
      <c r="BA242">
        <v>1</v>
      </c>
      <c r="BB242" t="str">
        <f t="shared" si="11"/>
        <v xml:space="preserve">N379DH  </v>
      </c>
      <c r="BC242">
        <v>1</v>
      </c>
      <c r="BE242">
        <v>0</v>
      </c>
      <c r="BF242">
        <v>0</v>
      </c>
      <c r="BG242">
        <v>0</v>
      </c>
      <c r="BH242">
        <v>1050</v>
      </c>
      <c r="BI242">
        <v>1</v>
      </c>
      <c r="BJ242">
        <v>0</v>
      </c>
      <c r="BK242">
        <v>0</v>
      </c>
      <c r="BL242">
        <v>0</v>
      </c>
      <c r="BO242">
        <v>0</v>
      </c>
      <c r="BP242">
        <v>0</v>
      </c>
      <c r="BW242" t="str">
        <f>"21:48:13.611"</f>
        <v>21:48:13.611</v>
      </c>
      <c r="CJ242">
        <v>0</v>
      </c>
      <c r="CK242">
        <v>1</v>
      </c>
      <c r="CL242">
        <v>0</v>
      </c>
      <c r="CM242">
        <v>2</v>
      </c>
      <c r="CN242">
        <v>0</v>
      </c>
      <c r="CO242">
        <v>1</v>
      </c>
      <c r="CP242" t="s">
        <v>119</v>
      </c>
      <c r="CQ242">
        <v>259</v>
      </c>
      <c r="CR242">
        <v>0</v>
      </c>
      <c r="CW242">
        <v>3030821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"08/10/2022 21:48:13.854"</f>
        <v>08/10/2022 21:48:13.854</v>
      </c>
      <c r="C243" t="str">
        <f t="shared" si="10"/>
        <v>FFDFD3C0</v>
      </c>
      <c r="D243" t="s">
        <v>130</v>
      </c>
      <c r="E243">
        <v>18</v>
      </c>
      <c r="F243">
        <v>1018</v>
      </c>
      <c r="G243" t="s">
        <v>114</v>
      </c>
      <c r="J243" t="s">
        <v>131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>"21:48:13.000"</f>
        <v>21:48:13.000</v>
      </c>
      <c r="T243" t="str">
        <f>"21:48:13.000"</f>
        <v>21:48:13.000</v>
      </c>
      <c r="U243" t="str">
        <f t="shared" si="9"/>
        <v>A4558D</v>
      </c>
      <c r="V243">
        <v>0</v>
      </c>
      <c r="W243">
        <v>0</v>
      </c>
      <c r="X243">
        <v>4</v>
      </c>
      <c r="Z243">
        <v>1</v>
      </c>
      <c r="AA243">
        <v>8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2</v>
      </c>
      <c r="AH243">
        <v>0</v>
      </c>
      <c r="AI243" t="s">
        <v>365</v>
      </c>
      <c r="AJ243">
        <v>48.421512</v>
      </c>
      <c r="AK243" t="s">
        <v>366</v>
      </c>
      <c r="AL243">
        <v>-123.01559</v>
      </c>
      <c r="AM243">
        <v>25</v>
      </c>
      <c r="AN243">
        <v>1100</v>
      </c>
      <c r="AO243" t="s">
        <v>118</v>
      </c>
      <c r="AP243">
        <v>9</v>
      </c>
      <c r="AQ243">
        <v>-135</v>
      </c>
      <c r="AR243">
        <v>0</v>
      </c>
      <c r="AZ243">
        <v>1200</v>
      </c>
      <c r="BA243">
        <v>1</v>
      </c>
      <c r="BB243" t="str">
        <f t="shared" si="11"/>
        <v xml:space="preserve">N379DH  </v>
      </c>
      <c r="BC243">
        <v>1</v>
      </c>
      <c r="BE243">
        <v>0</v>
      </c>
      <c r="BF243">
        <v>0</v>
      </c>
      <c r="BG243">
        <v>0</v>
      </c>
      <c r="BH243">
        <v>1050</v>
      </c>
      <c r="BI243">
        <v>1</v>
      </c>
      <c r="BJ243">
        <v>0</v>
      </c>
      <c r="BK243">
        <v>0</v>
      </c>
      <c r="BL243">
        <v>0</v>
      </c>
      <c r="BO243">
        <v>0</v>
      </c>
      <c r="BP243">
        <v>0</v>
      </c>
      <c r="BW243" t="str">
        <f>"21:48:13.611"</f>
        <v>21:48:13.611</v>
      </c>
      <c r="CJ243">
        <v>0</v>
      </c>
      <c r="CK243">
        <v>1</v>
      </c>
      <c r="CL243">
        <v>0</v>
      </c>
      <c r="CM243">
        <v>2</v>
      </c>
      <c r="CN243">
        <v>0</v>
      </c>
      <c r="CO243">
        <v>1</v>
      </c>
      <c r="CP243" t="s">
        <v>119</v>
      </c>
      <c r="CQ243">
        <v>259</v>
      </c>
      <c r="CR243">
        <v>0</v>
      </c>
      <c r="CW243">
        <v>3030821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"08/10/2022 21:48:15.026"</f>
        <v>08/10/2022 21:48:15.026</v>
      </c>
      <c r="C244" t="str">
        <f t="shared" si="10"/>
        <v>FFDFD3C0</v>
      </c>
      <c r="D244" t="s">
        <v>130</v>
      </c>
      <c r="E244">
        <v>18</v>
      </c>
      <c r="F244">
        <v>1018</v>
      </c>
      <c r="G244" t="s">
        <v>114</v>
      </c>
      <c r="J244" t="s">
        <v>131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>"21:48:14.000"</f>
        <v>21:48:14.000</v>
      </c>
      <c r="T244" t="str">
        <f>"21:48:14.000"</f>
        <v>21:48:14.000</v>
      </c>
      <c r="U244" t="str">
        <f t="shared" si="9"/>
        <v>A4558D</v>
      </c>
      <c r="V244">
        <v>0</v>
      </c>
      <c r="W244">
        <v>0</v>
      </c>
      <c r="X244">
        <v>4</v>
      </c>
      <c r="Z244">
        <v>1</v>
      </c>
      <c r="AA244">
        <v>8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2</v>
      </c>
      <c r="AH244">
        <v>0</v>
      </c>
      <c r="AI244" t="s">
        <v>367</v>
      </c>
      <c r="AJ244">
        <v>48.420889000000003</v>
      </c>
      <c r="AK244" t="s">
        <v>368</v>
      </c>
      <c r="AL244">
        <v>-123.015547</v>
      </c>
      <c r="AM244">
        <v>25</v>
      </c>
      <c r="AN244">
        <v>1100</v>
      </c>
      <c r="AO244" t="s">
        <v>118</v>
      </c>
      <c r="AP244">
        <v>9</v>
      </c>
      <c r="AQ244">
        <v>-135</v>
      </c>
      <c r="AR244">
        <v>0</v>
      </c>
      <c r="AZ244">
        <v>1200</v>
      </c>
      <c r="BA244">
        <v>1</v>
      </c>
      <c r="BB244" t="str">
        <f t="shared" si="11"/>
        <v xml:space="preserve">N379DH  </v>
      </c>
      <c r="BC244">
        <v>1</v>
      </c>
      <c r="BE244">
        <v>0</v>
      </c>
      <c r="BF244">
        <v>0</v>
      </c>
      <c r="BG244">
        <v>0</v>
      </c>
      <c r="BH244">
        <v>1050</v>
      </c>
      <c r="BI244">
        <v>1</v>
      </c>
      <c r="BJ244">
        <v>0</v>
      </c>
      <c r="BK244">
        <v>0</v>
      </c>
      <c r="BL244">
        <v>0</v>
      </c>
      <c r="BO244">
        <v>0</v>
      </c>
      <c r="BP244">
        <v>0</v>
      </c>
      <c r="BW244" t="str">
        <f>"21:48:14.776"</f>
        <v>21:48:14.776</v>
      </c>
      <c r="CJ244">
        <v>0</v>
      </c>
      <c r="CK244">
        <v>1</v>
      </c>
      <c r="CL244">
        <v>0</v>
      </c>
      <c r="CM244">
        <v>2</v>
      </c>
      <c r="CN244">
        <v>0</v>
      </c>
      <c r="CO244">
        <v>1</v>
      </c>
      <c r="CP244" t="s">
        <v>119</v>
      </c>
      <c r="CQ244">
        <v>259</v>
      </c>
      <c r="CR244">
        <v>0</v>
      </c>
      <c r="CW244">
        <v>3030915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"08/10/2022 21:48:15.026"</f>
        <v>08/10/2022 21:48:15.026</v>
      </c>
      <c r="C245" t="str">
        <f t="shared" si="10"/>
        <v>FFDFD3C0</v>
      </c>
      <c r="D245" t="s">
        <v>113</v>
      </c>
      <c r="E245">
        <v>6</v>
      </c>
      <c r="H245">
        <v>174</v>
      </c>
      <c r="I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>"21:48:14.000"</f>
        <v>21:48:14.000</v>
      </c>
      <c r="T245" t="str">
        <f>"21:48:14.000"</f>
        <v>21:48:14.000</v>
      </c>
      <c r="U245" t="str">
        <f t="shared" si="9"/>
        <v>A4558D</v>
      </c>
      <c r="V245">
        <v>0</v>
      </c>
      <c r="W245">
        <v>0</v>
      </c>
      <c r="X245">
        <v>4</v>
      </c>
      <c r="Z245">
        <v>1</v>
      </c>
      <c r="AA245">
        <v>8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2</v>
      </c>
      <c r="AH245">
        <v>0</v>
      </c>
      <c r="AI245" t="s">
        <v>367</v>
      </c>
      <c r="AJ245">
        <v>48.420889000000003</v>
      </c>
      <c r="AK245" t="s">
        <v>368</v>
      </c>
      <c r="AL245">
        <v>-123.015547</v>
      </c>
      <c r="AM245">
        <v>25</v>
      </c>
      <c r="AN245">
        <v>1100</v>
      </c>
      <c r="AO245" t="s">
        <v>118</v>
      </c>
      <c r="AP245">
        <v>9</v>
      </c>
      <c r="AQ245">
        <v>-135</v>
      </c>
      <c r="AR245">
        <v>0</v>
      </c>
      <c r="AZ245">
        <v>1200</v>
      </c>
      <c r="BA245">
        <v>1</v>
      </c>
      <c r="BB245" t="str">
        <f t="shared" si="11"/>
        <v xml:space="preserve">N379DH  </v>
      </c>
      <c r="BC245">
        <v>1</v>
      </c>
      <c r="BE245">
        <v>0</v>
      </c>
      <c r="BF245">
        <v>0</v>
      </c>
      <c r="BG245">
        <v>0</v>
      </c>
      <c r="BH245">
        <v>1050</v>
      </c>
      <c r="BI245">
        <v>1</v>
      </c>
      <c r="BJ245">
        <v>0</v>
      </c>
      <c r="BK245">
        <v>0</v>
      </c>
      <c r="BL245">
        <v>0</v>
      </c>
      <c r="BO245">
        <v>0</v>
      </c>
      <c r="BP245">
        <v>0</v>
      </c>
      <c r="BW245" t="str">
        <f>"21:48:14.776"</f>
        <v>21:48:14.776</v>
      </c>
      <c r="CJ245">
        <v>0</v>
      </c>
      <c r="CK245">
        <v>1</v>
      </c>
      <c r="CL245">
        <v>0</v>
      </c>
      <c r="CM245">
        <v>2</v>
      </c>
      <c r="CN245">
        <v>0</v>
      </c>
      <c r="CO245">
        <v>1</v>
      </c>
      <c r="CP245" t="s">
        <v>119</v>
      </c>
      <c r="CQ245">
        <v>259</v>
      </c>
      <c r="CR245">
        <v>0</v>
      </c>
      <c r="CW245">
        <v>3030915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"08/10/2022 21:48:15.620"</f>
        <v>08/10/2022 21:48:15.620</v>
      </c>
      <c r="C246" t="str">
        <f t="shared" si="10"/>
        <v>FFDFD3C0</v>
      </c>
      <c r="D246" t="s">
        <v>130</v>
      </c>
      <c r="E246">
        <v>18</v>
      </c>
      <c r="F246">
        <v>1018</v>
      </c>
      <c r="G246" t="s">
        <v>114</v>
      </c>
      <c r="J246" t="s">
        <v>131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>"21:48:15.000"</f>
        <v>21:48:15.000</v>
      </c>
      <c r="T246" t="str">
        <f>"21:48:15.000"</f>
        <v>21:48:15.000</v>
      </c>
      <c r="U246" t="str">
        <f t="shared" si="9"/>
        <v>A4558D</v>
      </c>
      <c r="V246">
        <v>0</v>
      </c>
      <c r="W246">
        <v>0</v>
      </c>
      <c r="X246">
        <v>4</v>
      </c>
      <c r="Z246">
        <v>1</v>
      </c>
      <c r="AA246">
        <v>8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2</v>
      </c>
      <c r="AH246">
        <v>0</v>
      </c>
      <c r="AI246" t="s">
        <v>369</v>
      </c>
      <c r="AJ246">
        <v>48.420267000000003</v>
      </c>
      <c r="AK246" t="s">
        <v>370</v>
      </c>
      <c r="AL246">
        <v>-123.01548200000001</v>
      </c>
      <c r="AM246">
        <v>25</v>
      </c>
      <c r="AN246">
        <v>1100</v>
      </c>
      <c r="AO246" t="s">
        <v>118</v>
      </c>
      <c r="AP246">
        <v>9</v>
      </c>
      <c r="AQ246">
        <v>-135</v>
      </c>
      <c r="AR246">
        <v>0</v>
      </c>
      <c r="AZ246">
        <v>1200</v>
      </c>
      <c r="BA246">
        <v>1</v>
      </c>
      <c r="BB246" t="str">
        <f t="shared" si="11"/>
        <v xml:space="preserve">N379DH  </v>
      </c>
      <c r="BC246">
        <v>1</v>
      </c>
      <c r="BE246">
        <v>0</v>
      </c>
      <c r="BF246">
        <v>0</v>
      </c>
      <c r="BG246">
        <v>0</v>
      </c>
      <c r="BH246">
        <v>1050</v>
      </c>
      <c r="BI246">
        <v>1</v>
      </c>
      <c r="BJ246">
        <v>0</v>
      </c>
      <c r="BK246">
        <v>0</v>
      </c>
      <c r="BL246">
        <v>0</v>
      </c>
      <c r="BO246">
        <v>0</v>
      </c>
      <c r="BP246">
        <v>0</v>
      </c>
      <c r="BW246" t="str">
        <f>"21:48:15.320"</f>
        <v>21:48:15.320</v>
      </c>
      <c r="CJ246">
        <v>0</v>
      </c>
      <c r="CK246">
        <v>1</v>
      </c>
      <c r="CL246">
        <v>0</v>
      </c>
      <c r="CM246">
        <v>2</v>
      </c>
      <c r="CN246">
        <v>0</v>
      </c>
      <c r="CO246">
        <v>0</v>
      </c>
      <c r="CP246" t="s">
        <v>119</v>
      </c>
      <c r="CQ246">
        <v>259</v>
      </c>
      <c r="CR246">
        <v>0</v>
      </c>
      <c r="CW246">
        <v>3030953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"08/10/2022 21:48:15.636"</f>
        <v>08/10/2022 21:48:15.636</v>
      </c>
      <c r="C247" t="str">
        <f t="shared" si="10"/>
        <v>FFDFD3C0</v>
      </c>
      <c r="D247" t="s">
        <v>113</v>
      </c>
      <c r="E247">
        <v>6</v>
      </c>
      <c r="H247">
        <v>174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>"21:48:15.000"</f>
        <v>21:48:15.000</v>
      </c>
      <c r="T247" t="str">
        <f>"21:48:15.000"</f>
        <v>21:48:15.000</v>
      </c>
      <c r="U247" t="str">
        <f t="shared" si="9"/>
        <v>A4558D</v>
      </c>
      <c r="V247">
        <v>0</v>
      </c>
      <c r="W247">
        <v>0</v>
      </c>
      <c r="X247">
        <v>4</v>
      </c>
      <c r="Z247">
        <v>1</v>
      </c>
      <c r="AA247">
        <v>8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2</v>
      </c>
      <c r="AH247">
        <v>0</v>
      </c>
      <c r="AI247" t="s">
        <v>369</v>
      </c>
      <c r="AJ247">
        <v>48.420267000000003</v>
      </c>
      <c r="AK247" t="s">
        <v>370</v>
      </c>
      <c r="AL247">
        <v>-123.01548200000001</v>
      </c>
      <c r="AM247">
        <v>25</v>
      </c>
      <c r="AN247">
        <v>1100</v>
      </c>
      <c r="AO247" t="s">
        <v>118</v>
      </c>
      <c r="AP247">
        <v>9</v>
      </c>
      <c r="AQ247">
        <v>-135</v>
      </c>
      <c r="AR247">
        <v>0</v>
      </c>
      <c r="AZ247">
        <v>1200</v>
      </c>
      <c r="BA247">
        <v>1</v>
      </c>
      <c r="BB247" t="str">
        <f t="shared" si="11"/>
        <v xml:space="preserve">N379DH  </v>
      </c>
      <c r="BC247">
        <v>1</v>
      </c>
      <c r="BE247">
        <v>0</v>
      </c>
      <c r="BF247">
        <v>0</v>
      </c>
      <c r="BG247">
        <v>0</v>
      </c>
      <c r="BH247">
        <v>1050</v>
      </c>
      <c r="BI247">
        <v>1</v>
      </c>
      <c r="BJ247">
        <v>0</v>
      </c>
      <c r="BK247">
        <v>0</v>
      </c>
      <c r="BL247">
        <v>0</v>
      </c>
      <c r="BO247">
        <v>0</v>
      </c>
      <c r="BP247">
        <v>0</v>
      </c>
      <c r="BW247" t="str">
        <f>"21:48:15.320"</f>
        <v>21:48:15.320</v>
      </c>
      <c r="CJ247">
        <v>0</v>
      </c>
      <c r="CK247">
        <v>1</v>
      </c>
      <c r="CL247">
        <v>0</v>
      </c>
      <c r="CM247">
        <v>2</v>
      </c>
      <c r="CN247">
        <v>0</v>
      </c>
      <c r="CO247">
        <v>0</v>
      </c>
      <c r="CP247" t="s">
        <v>119</v>
      </c>
      <c r="CQ247">
        <v>259</v>
      </c>
      <c r="CR247">
        <v>0</v>
      </c>
      <c r="CW247">
        <v>3030953</v>
      </c>
      <c r="CY247">
        <v>0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"08/10/2022 21:48:16.479"</f>
        <v>08/10/2022 21:48:16.479</v>
      </c>
      <c r="C248" t="str">
        <f t="shared" si="10"/>
        <v>FFDFD3C0</v>
      </c>
      <c r="D248" t="s">
        <v>113</v>
      </c>
      <c r="E248">
        <v>6</v>
      </c>
      <c r="H248">
        <v>174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>"21:48:16.000"</f>
        <v>21:48:16.000</v>
      </c>
      <c r="T248" t="str">
        <f>"21:48:16.000"</f>
        <v>21:48:16.000</v>
      </c>
      <c r="U248" t="str">
        <f t="shared" si="9"/>
        <v>A4558D</v>
      </c>
      <c r="V248">
        <v>0</v>
      </c>
      <c r="W248">
        <v>0</v>
      </c>
      <c r="X248">
        <v>4</v>
      </c>
      <c r="Z248">
        <v>1</v>
      </c>
      <c r="AA248">
        <v>8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2</v>
      </c>
      <c r="AH248">
        <v>0</v>
      </c>
      <c r="AI248" t="s">
        <v>371</v>
      </c>
      <c r="AJ248">
        <v>48.419645000000003</v>
      </c>
      <c r="AK248" t="s">
        <v>372</v>
      </c>
      <c r="AL248">
        <v>-123.015418</v>
      </c>
      <c r="AM248">
        <v>25</v>
      </c>
      <c r="AN248">
        <v>1100</v>
      </c>
      <c r="AO248" t="s">
        <v>118</v>
      </c>
      <c r="AP248">
        <v>9</v>
      </c>
      <c r="AQ248">
        <v>-135</v>
      </c>
      <c r="AR248">
        <v>0</v>
      </c>
      <c r="AZ248">
        <v>1200</v>
      </c>
      <c r="BA248">
        <v>1</v>
      </c>
      <c r="BB248" t="str">
        <f t="shared" si="11"/>
        <v xml:space="preserve">N379DH  </v>
      </c>
      <c r="BC248">
        <v>1</v>
      </c>
      <c r="BE248">
        <v>0</v>
      </c>
      <c r="BF248">
        <v>0</v>
      </c>
      <c r="BG248">
        <v>0</v>
      </c>
      <c r="BH248">
        <v>1050</v>
      </c>
      <c r="BI248">
        <v>1</v>
      </c>
      <c r="BJ248">
        <v>0</v>
      </c>
      <c r="BK248">
        <v>0</v>
      </c>
      <c r="BL248">
        <v>0</v>
      </c>
      <c r="BO248">
        <v>0</v>
      </c>
      <c r="BP248">
        <v>0</v>
      </c>
      <c r="BW248" t="str">
        <f>"21:48:16.286"</f>
        <v>21:48:16.286</v>
      </c>
      <c r="CJ248">
        <v>0</v>
      </c>
      <c r="CK248">
        <v>1</v>
      </c>
      <c r="CL248">
        <v>0</v>
      </c>
      <c r="CM248">
        <v>2</v>
      </c>
      <c r="CN248">
        <v>0</v>
      </c>
      <c r="CO248">
        <v>0</v>
      </c>
      <c r="CP248" t="s">
        <v>119</v>
      </c>
      <c r="CQ248">
        <v>259</v>
      </c>
      <c r="CR248">
        <v>0</v>
      </c>
      <c r="CW248">
        <v>3031021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"08/10/2022 21:48:16.542"</f>
        <v>08/10/2022 21:48:16.542</v>
      </c>
      <c r="C249" t="str">
        <f t="shared" si="10"/>
        <v>FFDFD3C0</v>
      </c>
      <c r="D249" t="s">
        <v>130</v>
      </c>
      <c r="E249">
        <v>18</v>
      </c>
      <c r="F249">
        <v>1018</v>
      </c>
      <c r="G249" t="s">
        <v>114</v>
      </c>
      <c r="J249" t="s">
        <v>131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>"21:48:16.000"</f>
        <v>21:48:16.000</v>
      </c>
      <c r="T249" t="str">
        <f>"21:48:16.000"</f>
        <v>21:48:16.000</v>
      </c>
      <c r="U249" t="str">
        <f t="shared" si="9"/>
        <v>A4558D</v>
      </c>
      <c r="V249">
        <v>0</v>
      </c>
      <c r="W249">
        <v>0</v>
      </c>
      <c r="X249">
        <v>4</v>
      </c>
      <c r="Z249">
        <v>1</v>
      </c>
      <c r="AA249">
        <v>8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2</v>
      </c>
      <c r="AH249">
        <v>0</v>
      </c>
      <c r="AI249" t="s">
        <v>371</v>
      </c>
      <c r="AJ249">
        <v>48.419645000000003</v>
      </c>
      <c r="AK249" t="s">
        <v>372</v>
      </c>
      <c r="AL249">
        <v>-123.015418</v>
      </c>
      <c r="AM249">
        <v>25</v>
      </c>
      <c r="AN249">
        <v>1100</v>
      </c>
      <c r="AO249" t="s">
        <v>118</v>
      </c>
      <c r="AP249">
        <v>9</v>
      </c>
      <c r="AQ249">
        <v>-135</v>
      </c>
      <c r="AR249">
        <v>0</v>
      </c>
      <c r="AZ249">
        <v>1200</v>
      </c>
      <c r="BA249">
        <v>1</v>
      </c>
      <c r="BB249" t="str">
        <f t="shared" si="11"/>
        <v xml:space="preserve">N379DH  </v>
      </c>
      <c r="BC249">
        <v>1</v>
      </c>
      <c r="BE249">
        <v>0</v>
      </c>
      <c r="BF249">
        <v>0</v>
      </c>
      <c r="BG249">
        <v>0</v>
      </c>
      <c r="BH249">
        <v>1050</v>
      </c>
      <c r="BI249">
        <v>1</v>
      </c>
      <c r="BJ249">
        <v>0</v>
      </c>
      <c r="BK249">
        <v>0</v>
      </c>
      <c r="BL249">
        <v>0</v>
      </c>
      <c r="BO249">
        <v>0</v>
      </c>
      <c r="BP249">
        <v>0</v>
      </c>
      <c r="BW249" t="str">
        <f>"21:48:16.286"</f>
        <v>21:48:16.286</v>
      </c>
      <c r="CJ249">
        <v>0</v>
      </c>
      <c r="CK249">
        <v>1</v>
      </c>
      <c r="CL249">
        <v>0</v>
      </c>
      <c r="CM249">
        <v>2</v>
      </c>
      <c r="CN249">
        <v>0</v>
      </c>
      <c r="CO249">
        <v>0</v>
      </c>
      <c r="CP249" t="s">
        <v>119</v>
      </c>
      <c r="CQ249">
        <v>259</v>
      </c>
      <c r="CR249">
        <v>0</v>
      </c>
      <c r="CW249">
        <v>3031021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"08/10/2022 21:48:17.823"</f>
        <v>08/10/2022 21:48:17.823</v>
      </c>
      <c r="C250" t="str">
        <f t="shared" si="10"/>
        <v>FFDFD3C0</v>
      </c>
      <c r="D250" t="s">
        <v>130</v>
      </c>
      <c r="E250">
        <v>18</v>
      </c>
      <c r="F250">
        <v>1018</v>
      </c>
      <c r="G250" t="s">
        <v>114</v>
      </c>
      <c r="J250" t="s">
        <v>131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>"21:48:17.000"</f>
        <v>21:48:17.000</v>
      </c>
      <c r="T250" t="str">
        <f>"21:48:17.000"</f>
        <v>21:48:17.000</v>
      </c>
      <c r="U250" t="str">
        <f t="shared" si="9"/>
        <v>A4558D</v>
      </c>
      <c r="V250">
        <v>0</v>
      </c>
      <c r="W250">
        <v>0</v>
      </c>
      <c r="X250">
        <v>4</v>
      </c>
      <c r="Z250">
        <v>1</v>
      </c>
      <c r="AA250">
        <v>8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2</v>
      </c>
      <c r="AH250">
        <v>0</v>
      </c>
      <c r="AI250" t="s">
        <v>373</v>
      </c>
      <c r="AJ250">
        <v>48.419001000000002</v>
      </c>
      <c r="AK250" t="s">
        <v>374</v>
      </c>
      <c r="AL250">
        <v>-123.015354</v>
      </c>
      <c r="AM250">
        <v>25</v>
      </c>
      <c r="AN250">
        <v>1100</v>
      </c>
      <c r="AO250" t="s">
        <v>118</v>
      </c>
      <c r="AP250">
        <v>9</v>
      </c>
      <c r="AQ250">
        <v>-135</v>
      </c>
      <c r="AR250">
        <v>0</v>
      </c>
      <c r="AZ250">
        <v>1200</v>
      </c>
      <c r="BA250">
        <v>1</v>
      </c>
      <c r="BB250" t="str">
        <f t="shared" si="11"/>
        <v xml:space="preserve">N379DH  </v>
      </c>
      <c r="BC250">
        <v>1</v>
      </c>
      <c r="BE250">
        <v>0</v>
      </c>
      <c r="BF250">
        <v>0</v>
      </c>
      <c r="BG250">
        <v>0</v>
      </c>
      <c r="BH250">
        <v>1050</v>
      </c>
      <c r="BI250">
        <v>1</v>
      </c>
      <c r="BJ250">
        <v>0</v>
      </c>
      <c r="BK250">
        <v>0</v>
      </c>
      <c r="BL250">
        <v>0</v>
      </c>
      <c r="BO250">
        <v>0</v>
      </c>
      <c r="BP250">
        <v>0</v>
      </c>
      <c r="BW250" t="str">
        <f>"21:48:17.615"</f>
        <v>21:48:17.615</v>
      </c>
      <c r="CJ250">
        <v>0</v>
      </c>
      <c r="CK250">
        <v>1</v>
      </c>
      <c r="CL250">
        <v>0</v>
      </c>
      <c r="CM250">
        <v>2</v>
      </c>
      <c r="CN250">
        <v>0</v>
      </c>
      <c r="CO250">
        <v>0</v>
      </c>
      <c r="CP250" t="s">
        <v>119</v>
      </c>
      <c r="CQ250">
        <v>259</v>
      </c>
      <c r="CR250">
        <v>0</v>
      </c>
      <c r="CW250">
        <v>3031101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"08/10/2022 21:48:17.886"</f>
        <v>08/10/2022 21:48:17.886</v>
      </c>
      <c r="C251" t="str">
        <f t="shared" si="10"/>
        <v>FFDFD3C0</v>
      </c>
      <c r="D251" t="s">
        <v>113</v>
      </c>
      <c r="E251">
        <v>6</v>
      </c>
      <c r="H251">
        <v>174</v>
      </c>
      <c r="I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>"21:48:17.000"</f>
        <v>21:48:17.000</v>
      </c>
      <c r="T251" t="str">
        <f>"21:48:17.000"</f>
        <v>21:48:17.000</v>
      </c>
      <c r="U251" t="str">
        <f t="shared" si="9"/>
        <v>A4558D</v>
      </c>
      <c r="V251">
        <v>0</v>
      </c>
      <c r="W251">
        <v>0</v>
      </c>
      <c r="X251">
        <v>4</v>
      </c>
      <c r="Z251">
        <v>1</v>
      </c>
      <c r="AA251">
        <v>8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2</v>
      </c>
      <c r="AH251">
        <v>0</v>
      </c>
      <c r="AI251" t="s">
        <v>373</v>
      </c>
      <c r="AJ251">
        <v>48.419001000000002</v>
      </c>
      <c r="AK251" t="s">
        <v>374</v>
      </c>
      <c r="AL251">
        <v>-123.015354</v>
      </c>
      <c r="AM251">
        <v>25</v>
      </c>
      <c r="AN251">
        <v>1100</v>
      </c>
      <c r="AO251" t="s">
        <v>118</v>
      </c>
      <c r="AP251">
        <v>9</v>
      </c>
      <c r="AQ251">
        <v>-135</v>
      </c>
      <c r="AR251">
        <v>0</v>
      </c>
      <c r="AZ251">
        <v>1200</v>
      </c>
      <c r="BA251">
        <v>1</v>
      </c>
      <c r="BB251" t="str">
        <f t="shared" si="11"/>
        <v xml:space="preserve">N379DH  </v>
      </c>
      <c r="BC251">
        <v>1</v>
      </c>
      <c r="BE251">
        <v>0</v>
      </c>
      <c r="BF251">
        <v>0</v>
      </c>
      <c r="BG251">
        <v>0</v>
      </c>
      <c r="BH251">
        <v>1050</v>
      </c>
      <c r="BI251">
        <v>1</v>
      </c>
      <c r="BJ251">
        <v>0</v>
      </c>
      <c r="BK251">
        <v>0</v>
      </c>
      <c r="BL251">
        <v>0</v>
      </c>
      <c r="BO251">
        <v>0</v>
      </c>
      <c r="BP251">
        <v>0</v>
      </c>
      <c r="BW251" t="str">
        <f>"21:48:17.615"</f>
        <v>21:48:17.615</v>
      </c>
      <c r="CJ251">
        <v>0</v>
      </c>
      <c r="CK251">
        <v>1</v>
      </c>
      <c r="CL251">
        <v>0</v>
      </c>
      <c r="CM251">
        <v>2</v>
      </c>
      <c r="CN251">
        <v>0</v>
      </c>
      <c r="CO251">
        <v>0</v>
      </c>
      <c r="CP251" t="s">
        <v>119</v>
      </c>
      <c r="CQ251">
        <v>259</v>
      </c>
      <c r="CR251">
        <v>0</v>
      </c>
      <c r="CW251">
        <v>3031101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"08/10/2022 21:48:19.245"</f>
        <v>08/10/2022 21:48:19.245</v>
      </c>
      <c r="C252" t="str">
        <f t="shared" si="10"/>
        <v>FFDFD3C0</v>
      </c>
      <c r="D252" t="s">
        <v>113</v>
      </c>
      <c r="E252">
        <v>6</v>
      </c>
      <c r="H252">
        <v>174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>"21:48:18.000"</f>
        <v>21:48:18.000</v>
      </c>
      <c r="T252" t="str">
        <f>"21:48:18.000"</f>
        <v>21:48:18.000</v>
      </c>
      <c r="U252" t="str">
        <f t="shared" si="9"/>
        <v>A4558D</v>
      </c>
      <c r="V252">
        <v>0</v>
      </c>
      <c r="W252">
        <v>0</v>
      </c>
      <c r="X252">
        <v>4</v>
      </c>
      <c r="Z252">
        <v>1</v>
      </c>
      <c r="AA252">
        <v>8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2</v>
      </c>
      <c r="AH252">
        <v>0</v>
      </c>
      <c r="AI252" t="s">
        <v>375</v>
      </c>
      <c r="AJ252">
        <v>48.418379000000002</v>
      </c>
      <c r="AK252" t="s">
        <v>376</v>
      </c>
      <c r="AL252">
        <v>-123.015289</v>
      </c>
      <c r="AM252">
        <v>25</v>
      </c>
      <c r="AN252">
        <v>1100</v>
      </c>
      <c r="AO252" t="s">
        <v>118</v>
      </c>
      <c r="AP252">
        <v>9</v>
      </c>
      <c r="AQ252">
        <v>-135</v>
      </c>
      <c r="AR252">
        <v>0</v>
      </c>
      <c r="AZ252">
        <v>1200</v>
      </c>
      <c r="BA252">
        <v>1</v>
      </c>
      <c r="BB252" t="str">
        <f t="shared" si="11"/>
        <v xml:space="preserve">N379DH  </v>
      </c>
      <c r="BC252">
        <v>1</v>
      </c>
      <c r="BE252">
        <v>0</v>
      </c>
      <c r="BF252">
        <v>0</v>
      </c>
      <c r="BG252">
        <v>0</v>
      </c>
      <c r="BH252">
        <v>1050</v>
      </c>
      <c r="BI252">
        <v>1</v>
      </c>
      <c r="BJ252">
        <v>0</v>
      </c>
      <c r="BK252">
        <v>0</v>
      </c>
      <c r="BL252">
        <v>0</v>
      </c>
      <c r="BO252">
        <v>0</v>
      </c>
      <c r="BP252">
        <v>0</v>
      </c>
      <c r="BW252" t="str">
        <f>"21:48:18.983"</f>
        <v>21:48:18.983</v>
      </c>
      <c r="CJ252">
        <v>0</v>
      </c>
      <c r="CK252">
        <v>1</v>
      </c>
      <c r="CL252">
        <v>0</v>
      </c>
      <c r="CM252">
        <v>2</v>
      </c>
      <c r="CN252">
        <v>0</v>
      </c>
      <c r="CO252">
        <v>0</v>
      </c>
      <c r="CP252" t="s">
        <v>119</v>
      </c>
      <c r="CQ252">
        <v>259</v>
      </c>
      <c r="CR252">
        <v>0</v>
      </c>
      <c r="CW252">
        <v>3031206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"08/10/2022 21:48:19.245"</f>
        <v>08/10/2022 21:48:19.245</v>
      </c>
      <c r="C253" t="str">
        <f t="shared" si="10"/>
        <v>FFDFD3C0</v>
      </c>
      <c r="D253" t="s">
        <v>130</v>
      </c>
      <c r="E253">
        <v>18</v>
      </c>
      <c r="F253">
        <v>1018</v>
      </c>
      <c r="G253" t="s">
        <v>114</v>
      </c>
      <c r="J253" t="s">
        <v>131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>"21:48:18.000"</f>
        <v>21:48:18.000</v>
      </c>
      <c r="T253" t="str">
        <f>"21:48:18.000"</f>
        <v>21:48:18.000</v>
      </c>
      <c r="U253" t="str">
        <f t="shared" si="9"/>
        <v>A4558D</v>
      </c>
      <c r="V253">
        <v>0</v>
      </c>
      <c r="W253">
        <v>0</v>
      </c>
      <c r="X253">
        <v>4</v>
      </c>
      <c r="Z253">
        <v>1</v>
      </c>
      <c r="AA253">
        <v>8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2</v>
      </c>
      <c r="AH253">
        <v>0</v>
      </c>
      <c r="AI253" t="s">
        <v>375</v>
      </c>
      <c r="AJ253">
        <v>48.418379000000002</v>
      </c>
      <c r="AK253" t="s">
        <v>376</v>
      </c>
      <c r="AL253">
        <v>-123.015289</v>
      </c>
      <c r="AM253">
        <v>25</v>
      </c>
      <c r="AN253">
        <v>1100</v>
      </c>
      <c r="AO253" t="s">
        <v>118</v>
      </c>
      <c r="AP253">
        <v>9</v>
      </c>
      <c r="AQ253">
        <v>-135</v>
      </c>
      <c r="AR253">
        <v>0</v>
      </c>
      <c r="AZ253">
        <v>1200</v>
      </c>
      <c r="BA253">
        <v>1</v>
      </c>
      <c r="BB253" t="str">
        <f t="shared" si="11"/>
        <v xml:space="preserve">N379DH  </v>
      </c>
      <c r="BC253">
        <v>1</v>
      </c>
      <c r="BE253">
        <v>0</v>
      </c>
      <c r="BF253">
        <v>0</v>
      </c>
      <c r="BG253">
        <v>0</v>
      </c>
      <c r="BH253">
        <v>1050</v>
      </c>
      <c r="BI253">
        <v>1</v>
      </c>
      <c r="BJ253">
        <v>0</v>
      </c>
      <c r="BK253">
        <v>0</v>
      </c>
      <c r="BL253">
        <v>0</v>
      </c>
      <c r="BO253">
        <v>0</v>
      </c>
      <c r="BP253">
        <v>0</v>
      </c>
      <c r="BW253" t="str">
        <f>"21:48:18.983"</f>
        <v>21:48:18.983</v>
      </c>
      <c r="CJ253">
        <v>0</v>
      </c>
      <c r="CK253">
        <v>1</v>
      </c>
      <c r="CL253">
        <v>0</v>
      </c>
      <c r="CM253">
        <v>2</v>
      </c>
      <c r="CN253">
        <v>0</v>
      </c>
      <c r="CO253">
        <v>0</v>
      </c>
      <c r="CP253" t="s">
        <v>119</v>
      </c>
      <c r="CQ253">
        <v>259</v>
      </c>
      <c r="CR253">
        <v>0</v>
      </c>
      <c r="CW253">
        <v>3031206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"08/10/2022 21:48:19.917"</f>
        <v>08/10/2022 21:48:19.917</v>
      </c>
      <c r="C254" t="str">
        <f t="shared" si="10"/>
        <v>FFDFD3C0</v>
      </c>
      <c r="D254" t="s">
        <v>113</v>
      </c>
      <c r="E254">
        <v>6</v>
      </c>
      <c r="H254">
        <v>174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>"21:48:19.000"</f>
        <v>21:48:19.000</v>
      </c>
      <c r="T254" t="str">
        <f>"21:48:19.000"</f>
        <v>21:48:19.000</v>
      </c>
      <c r="U254" t="str">
        <f t="shared" si="9"/>
        <v>A4558D</v>
      </c>
      <c r="V254">
        <v>0</v>
      </c>
      <c r="W254">
        <v>0</v>
      </c>
      <c r="X254">
        <v>4</v>
      </c>
      <c r="Z254">
        <v>1</v>
      </c>
      <c r="AA254">
        <v>8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2</v>
      </c>
      <c r="AH254">
        <v>0</v>
      </c>
      <c r="AI254" t="s">
        <v>377</v>
      </c>
      <c r="AJ254">
        <v>48.417757000000002</v>
      </c>
      <c r="AK254" t="s">
        <v>378</v>
      </c>
      <c r="AL254">
        <v>-123.015225</v>
      </c>
      <c r="AM254">
        <v>25</v>
      </c>
      <c r="AN254">
        <v>1100</v>
      </c>
      <c r="AO254" t="s">
        <v>118</v>
      </c>
      <c r="AP254">
        <v>9</v>
      </c>
      <c r="AQ254">
        <v>-135</v>
      </c>
      <c r="AR254">
        <v>0</v>
      </c>
      <c r="AZ254">
        <v>1200</v>
      </c>
      <c r="BA254">
        <v>1</v>
      </c>
      <c r="BB254" t="str">
        <f t="shared" si="11"/>
        <v xml:space="preserve">N379DH  </v>
      </c>
      <c r="BC254">
        <v>1</v>
      </c>
      <c r="BE254">
        <v>0</v>
      </c>
      <c r="BF254">
        <v>0</v>
      </c>
      <c r="BG254">
        <v>0</v>
      </c>
      <c r="BH254">
        <v>1050</v>
      </c>
      <c r="BI254">
        <v>1</v>
      </c>
      <c r="BJ254">
        <v>0</v>
      </c>
      <c r="BK254">
        <v>0</v>
      </c>
      <c r="BL254">
        <v>0</v>
      </c>
      <c r="BO254">
        <v>0</v>
      </c>
      <c r="BP254">
        <v>0</v>
      </c>
      <c r="BW254" t="str">
        <f>"21:48:19.498"</f>
        <v>21:48:19.498</v>
      </c>
      <c r="CJ254">
        <v>0</v>
      </c>
      <c r="CK254">
        <v>1</v>
      </c>
      <c r="CL254">
        <v>0</v>
      </c>
      <c r="CM254">
        <v>2</v>
      </c>
      <c r="CN254">
        <v>0</v>
      </c>
      <c r="CO254">
        <v>0</v>
      </c>
      <c r="CP254" t="s">
        <v>119</v>
      </c>
      <c r="CQ254">
        <v>259</v>
      </c>
      <c r="CR254">
        <v>0</v>
      </c>
      <c r="CW254">
        <v>3031235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"08/10/2022 21:48:19.917"</f>
        <v>08/10/2022 21:48:19.917</v>
      </c>
      <c r="C255" t="str">
        <f t="shared" si="10"/>
        <v>FFDFD3C0</v>
      </c>
      <c r="D255" t="s">
        <v>130</v>
      </c>
      <c r="E255">
        <v>18</v>
      </c>
      <c r="F255">
        <v>1018</v>
      </c>
      <c r="G255" t="s">
        <v>114</v>
      </c>
      <c r="J255" t="s">
        <v>131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>"21:48:19.000"</f>
        <v>21:48:19.000</v>
      </c>
      <c r="T255" t="str">
        <f>"21:48:19.000"</f>
        <v>21:48:19.000</v>
      </c>
      <c r="U255" t="str">
        <f t="shared" si="9"/>
        <v>A4558D</v>
      </c>
      <c r="V255">
        <v>0</v>
      </c>
      <c r="W255">
        <v>0</v>
      </c>
      <c r="X255">
        <v>4</v>
      </c>
      <c r="Z255">
        <v>1</v>
      </c>
      <c r="AA255">
        <v>8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2</v>
      </c>
      <c r="AH255">
        <v>0</v>
      </c>
      <c r="AI255" t="s">
        <v>377</v>
      </c>
      <c r="AJ255">
        <v>48.417757000000002</v>
      </c>
      <c r="AK255" t="s">
        <v>378</v>
      </c>
      <c r="AL255">
        <v>-123.015225</v>
      </c>
      <c r="AM255">
        <v>25</v>
      </c>
      <c r="AN255">
        <v>1100</v>
      </c>
      <c r="AO255" t="s">
        <v>118</v>
      </c>
      <c r="AP255">
        <v>9</v>
      </c>
      <c r="AQ255">
        <v>-135</v>
      </c>
      <c r="AR255">
        <v>0</v>
      </c>
      <c r="AZ255">
        <v>1200</v>
      </c>
      <c r="BA255">
        <v>1</v>
      </c>
      <c r="BB255" t="str">
        <f t="shared" si="11"/>
        <v xml:space="preserve">N379DH  </v>
      </c>
      <c r="BC255">
        <v>1</v>
      </c>
      <c r="BE255">
        <v>0</v>
      </c>
      <c r="BF255">
        <v>0</v>
      </c>
      <c r="BG255">
        <v>0</v>
      </c>
      <c r="BH255">
        <v>1050</v>
      </c>
      <c r="BI255">
        <v>1</v>
      </c>
      <c r="BJ255">
        <v>0</v>
      </c>
      <c r="BK255">
        <v>0</v>
      </c>
      <c r="BL255">
        <v>0</v>
      </c>
      <c r="BO255">
        <v>0</v>
      </c>
      <c r="BP255">
        <v>0</v>
      </c>
      <c r="BW255" t="str">
        <f>"21:48:19.498"</f>
        <v>21:48:19.498</v>
      </c>
      <c r="CJ255">
        <v>0</v>
      </c>
      <c r="CK255">
        <v>1</v>
      </c>
      <c r="CL255">
        <v>0</v>
      </c>
      <c r="CM255">
        <v>2</v>
      </c>
      <c r="CN255">
        <v>0</v>
      </c>
      <c r="CO255">
        <v>0</v>
      </c>
      <c r="CP255" t="s">
        <v>119</v>
      </c>
      <c r="CQ255">
        <v>259</v>
      </c>
      <c r="CR255">
        <v>0</v>
      </c>
      <c r="CW255">
        <v>3031235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"08/10/2022 21:48:20.542"</f>
        <v>08/10/2022 21:48:20.542</v>
      </c>
      <c r="C256" t="str">
        <f t="shared" si="10"/>
        <v>FFDFD3C0</v>
      </c>
      <c r="D256" t="s">
        <v>113</v>
      </c>
      <c r="E256">
        <v>6</v>
      </c>
      <c r="H256">
        <v>174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>"21:48:20.000"</f>
        <v>21:48:20.000</v>
      </c>
      <c r="T256" t="str">
        <f>"21:48:20.000"</f>
        <v>21:48:20.000</v>
      </c>
      <c r="U256" t="str">
        <f t="shared" si="9"/>
        <v>A4558D</v>
      </c>
      <c r="V256">
        <v>0</v>
      </c>
      <c r="W256">
        <v>0</v>
      </c>
      <c r="X256">
        <v>4</v>
      </c>
      <c r="Z256">
        <v>1</v>
      </c>
      <c r="AA256">
        <v>8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2</v>
      </c>
      <c r="AH256">
        <v>0</v>
      </c>
      <c r="AI256" t="s">
        <v>379</v>
      </c>
      <c r="AJ256">
        <v>48.417133999999997</v>
      </c>
      <c r="AK256" t="s">
        <v>380</v>
      </c>
      <c r="AL256">
        <v>-123.01516100000001</v>
      </c>
      <c r="AM256">
        <v>25</v>
      </c>
      <c r="AN256">
        <v>1100</v>
      </c>
      <c r="AO256" t="s">
        <v>118</v>
      </c>
      <c r="AP256">
        <v>10</v>
      </c>
      <c r="AQ256">
        <v>-135</v>
      </c>
      <c r="AR256">
        <v>0</v>
      </c>
      <c r="AZ256">
        <v>1200</v>
      </c>
      <c r="BA256">
        <v>1</v>
      </c>
      <c r="BB256" t="str">
        <f t="shared" si="11"/>
        <v xml:space="preserve">N379DH  </v>
      </c>
      <c r="BC256">
        <v>1</v>
      </c>
      <c r="BE256">
        <v>0</v>
      </c>
      <c r="BF256">
        <v>0</v>
      </c>
      <c r="BG256">
        <v>0</v>
      </c>
      <c r="BH256">
        <v>1050</v>
      </c>
      <c r="BI256">
        <v>1</v>
      </c>
      <c r="BJ256">
        <v>0</v>
      </c>
      <c r="BK256">
        <v>0</v>
      </c>
      <c r="BL256">
        <v>0</v>
      </c>
      <c r="BO256">
        <v>0</v>
      </c>
      <c r="BP256">
        <v>0</v>
      </c>
      <c r="BW256" t="str">
        <f>"21:48:20.266"</f>
        <v>21:48:20.266</v>
      </c>
      <c r="CJ256">
        <v>0</v>
      </c>
      <c r="CK256">
        <v>1</v>
      </c>
      <c r="CL256">
        <v>0</v>
      </c>
      <c r="CM256">
        <v>2</v>
      </c>
      <c r="CN256">
        <v>0</v>
      </c>
      <c r="CO256">
        <v>1</v>
      </c>
      <c r="CP256" t="s">
        <v>119</v>
      </c>
      <c r="CQ256">
        <v>259</v>
      </c>
      <c r="CR256">
        <v>0</v>
      </c>
      <c r="CW256">
        <v>3031299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"08/10/2022 21:48:20.542"</f>
        <v>08/10/2022 21:48:20.542</v>
      </c>
      <c r="C257" t="str">
        <f t="shared" si="10"/>
        <v>FFDFD3C0</v>
      </c>
      <c r="D257" t="s">
        <v>130</v>
      </c>
      <c r="E257">
        <v>18</v>
      </c>
      <c r="F257">
        <v>1018</v>
      </c>
      <c r="G257" t="s">
        <v>114</v>
      </c>
      <c r="J257" t="s">
        <v>131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>"21:48:20.000"</f>
        <v>21:48:20.000</v>
      </c>
      <c r="T257" t="str">
        <f>"21:48:20.000"</f>
        <v>21:48:20.000</v>
      </c>
      <c r="U257" t="str">
        <f t="shared" si="9"/>
        <v>A4558D</v>
      </c>
      <c r="V257">
        <v>0</v>
      </c>
      <c r="W257">
        <v>0</v>
      </c>
      <c r="X257">
        <v>4</v>
      </c>
      <c r="Z257">
        <v>1</v>
      </c>
      <c r="AA257">
        <v>8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2</v>
      </c>
      <c r="AH257">
        <v>0</v>
      </c>
      <c r="AI257" t="s">
        <v>379</v>
      </c>
      <c r="AJ257">
        <v>48.417133999999997</v>
      </c>
      <c r="AK257" t="s">
        <v>380</v>
      </c>
      <c r="AL257">
        <v>-123.01516100000001</v>
      </c>
      <c r="AM257">
        <v>25</v>
      </c>
      <c r="AN257">
        <v>1100</v>
      </c>
      <c r="AO257" t="s">
        <v>118</v>
      </c>
      <c r="AP257">
        <v>10</v>
      </c>
      <c r="AQ257">
        <v>-135</v>
      </c>
      <c r="AR257">
        <v>0</v>
      </c>
      <c r="AZ257">
        <v>1200</v>
      </c>
      <c r="BA257">
        <v>1</v>
      </c>
      <c r="BB257" t="str">
        <f t="shared" si="11"/>
        <v xml:space="preserve">N379DH  </v>
      </c>
      <c r="BC257">
        <v>1</v>
      </c>
      <c r="BE257">
        <v>0</v>
      </c>
      <c r="BF257">
        <v>0</v>
      </c>
      <c r="BG257">
        <v>0</v>
      </c>
      <c r="BH257">
        <v>1050</v>
      </c>
      <c r="BI257">
        <v>1</v>
      </c>
      <c r="BJ257">
        <v>0</v>
      </c>
      <c r="BK257">
        <v>0</v>
      </c>
      <c r="BL257">
        <v>0</v>
      </c>
      <c r="BO257">
        <v>0</v>
      </c>
      <c r="BP257">
        <v>0</v>
      </c>
      <c r="BW257" t="str">
        <f>"21:48:20.266"</f>
        <v>21:48:20.266</v>
      </c>
      <c r="CJ257">
        <v>0</v>
      </c>
      <c r="CK257">
        <v>1</v>
      </c>
      <c r="CL257">
        <v>0</v>
      </c>
      <c r="CM257">
        <v>2</v>
      </c>
      <c r="CN257">
        <v>0</v>
      </c>
      <c r="CO257">
        <v>1</v>
      </c>
      <c r="CP257" t="s">
        <v>119</v>
      </c>
      <c r="CQ257">
        <v>259</v>
      </c>
      <c r="CR257">
        <v>0</v>
      </c>
      <c r="CW257">
        <v>3031299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"08/10/2022 21:48:21.683"</f>
        <v>08/10/2022 21:48:21.683</v>
      </c>
      <c r="C258" t="str">
        <f t="shared" si="10"/>
        <v>FFDFD3C0</v>
      </c>
      <c r="D258" t="s">
        <v>113</v>
      </c>
      <c r="E258">
        <v>6</v>
      </c>
      <c r="H258">
        <v>174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>"21:48:21.000"</f>
        <v>21:48:21.000</v>
      </c>
      <c r="T258" t="str">
        <f>"21:48:21.000"</f>
        <v>21:48:21.000</v>
      </c>
      <c r="U258" t="str">
        <f t="shared" ref="U258:U321" si="12">"A4558D"</f>
        <v>A4558D</v>
      </c>
      <c r="V258">
        <v>0</v>
      </c>
      <c r="W258">
        <v>0</v>
      </c>
      <c r="X258">
        <v>4</v>
      </c>
      <c r="Z258">
        <v>1</v>
      </c>
      <c r="AA258">
        <v>8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2</v>
      </c>
      <c r="AH258">
        <v>0</v>
      </c>
      <c r="AI258" t="s">
        <v>381</v>
      </c>
      <c r="AJ258">
        <v>48.416511999999997</v>
      </c>
      <c r="AK258" t="s">
        <v>382</v>
      </c>
      <c r="AL258">
        <v>-123.015096</v>
      </c>
      <c r="AM258">
        <v>25</v>
      </c>
      <c r="AN258">
        <v>1100</v>
      </c>
      <c r="AO258" t="s">
        <v>118</v>
      </c>
      <c r="AP258">
        <v>10</v>
      </c>
      <c r="AQ258">
        <v>-135</v>
      </c>
      <c r="AR258">
        <v>0</v>
      </c>
      <c r="AZ258">
        <v>1200</v>
      </c>
      <c r="BA258">
        <v>1</v>
      </c>
      <c r="BB258" t="str">
        <f t="shared" si="11"/>
        <v xml:space="preserve">N379DH  </v>
      </c>
      <c r="BC258">
        <v>1</v>
      </c>
      <c r="BE258">
        <v>0</v>
      </c>
      <c r="BF258">
        <v>0</v>
      </c>
      <c r="BG258">
        <v>0</v>
      </c>
      <c r="BH258">
        <v>1050</v>
      </c>
      <c r="BI258">
        <v>1</v>
      </c>
      <c r="BJ258">
        <v>0</v>
      </c>
      <c r="BK258">
        <v>0</v>
      </c>
      <c r="BL258">
        <v>0</v>
      </c>
      <c r="BO258">
        <v>0</v>
      </c>
      <c r="BP258">
        <v>0</v>
      </c>
      <c r="BW258" t="str">
        <f>"21:48:21.367"</f>
        <v>21:48:21.367</v>
      </c>
      <c r="CJ258">
        <v>0</v>
      </c>
      <c r="CK258">
        <v>1</v>
      </c>
      <c r="CL258">
        <v>0</v>
      </c>
      <c r="CM258">
        <v>2</v>
      </c>
      <c r="CN258">
        <v>0</v>
      </c>
      <c r="CO258">
        <v>0</v>
      </c>
      <c r="CP258" t="s">
        <v>119</v>
      </c>
      <c r="CQ258">
        <v>259</v>
      </c>
      <c r="CR258">
        <v>0</v>
      </c>
      <c r="CW258">
        <v>3031373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"08/10/2022 21:48:21.683"</f>
        <v>08/10/2022 21:48:21.683</v>
      </c>
      <c r="C259" t="str">
        <f t="shared" ref="C259:C322" si="13">"FFDFD3C0"</f>
        <v>FFDFD3C0</v>
      </c>
      <c r="D259" t="s">
        <v>130</v>
      </c>
      <c r="E259">
        <v>18</v>
      </c>
      <c r="F259">
        <v>1018</v>
      </c>
      <c r="G259" t="s">
        <v>114</v>
      </c>
      <c r="J259" t="s">
        <v>131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>"21:48:21.000"</f>
        <v>21:48:21.000</v>
      </c>
      <c r="T259" t="str">
        <f>"21:48:21.000"</f>
        <v>21:48:21.000</v>
      </c>
      <c r="U259" t="str">
        <f t="shared" si="12"/>
        <v>A4558D</v>
      </c>
      <c r="V259">
        <v>0</v>
      </c>
      <c r="W259">
        <v>0</v>
      </c>
      <c r="X259">
        <v>4</v>
      </c>
      <c r="Z259">
        <v>1</v>
      </c>
      <c r="AA259">
        <v>8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2</v>
      </c>
      <c r="AH259">
        <v>0</v>
      </c>
      <c r="AI259" t="s">
        <v>381</v>
      </c>
      <c r="AJ259">
        <v>48.416511999999997</v>
      </c>
      <c r="AK259" t="s">
        <v>382</v>
      </c>
      <c r="AL259">
        <v>-123.015096</v>
      </c>
      <c r="AM259">
        <v>25</v>
      </c>
      <c r="AN259">
        <v>1100</v>
      </c>
      <c r="AO259" t="s">
        <v>118</v>
      </c>
      <c r="AP259">
        <v>10</v>
      </c>
      <c r="AQ259">
        <v>-135</v>
      </c>
      <c r="AR259">
        <v>0</v>
      </c>
      <c r="AZ259">
        <v>1200</v>
      </c>
      <c r="BA259">
        <v>1</v>
      </c>
      <c r="BB259" t="str">
        <f t="shared" ref="BB259:BB322" si="14">"N379DH  "</f>
        <v xml:space="preserve">N379DH  </v>
      </c>
      <c r="BC259">
        <v>1</v>
      </c>
      <c r="BE259">
        <v>0</v>
      </c>
      <c r="BF259">
        <v>0</v>
      </c>
      <c r="BG259">
        <v>0</v>
      </c>
      <c r="BH259">
        <v>1050</v>
      </c>
      <c r="BI259">
        <v>1</v>
      </c>
      <c r="BJ259">
        <v>0</v>
      </c>
      <c r="BK259">
        <v>0</v>
      </c>
      <c r="BL259">
        <v>0</v>
      </c>
      <c r="BO259">
        <v>0</v>
      </c>
      <c r="BP259">
        <v>0</v>
      </c>
      <c r="BW259" t="str">
        <f>"21:48:21.367"</f>
        <v>21:48:21.367</v>
      </c>
      <c r="CJ259">
        <v>0</v>
      </c>
      <c r="CK259">
        <v>1</v>
      </c>
      <c r="CL259">
        <v>0</v>
      </c>
      <c r="CM259">
        <v>2</v>
      </c>
      <c r="CN259">
        <v>0</v>
      </c>
      <c r="CO259">
        <v>0</v>
      </c>
      <c r="CP259" t="s">
        <v>119</v>
      </c>
      <c r="CQ259">
        <v>259</v>
      </c>
      <c r="CR259">
        <v>0</v>
      </c>
      <c r="CW259">
        <v>3031373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"08/10/2022 21:48:22.620"</f>
        <v>08/10/2022 21:48:22.620</v>
      </c>
      <c r="C260" t="str">
        <f t="shared" si="13"/>
        <v>FFDFD3C0</v>
      </c>
      <c r="D260" t="s">
        <v>113</v>
      </c>
      <c r="E260">
        <v>6</v>
      </c>
      <c r="H260">
        <v>174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>"21:48:22.000"</f>
        <v>21:48:22.000</v>
      </c>
      <c r="T260" t="str">
        <f>"21:48:22.000"</f>
        <v>21:48:22.000</v>
      </c>
      <c r="U260" t="str">
        <f t="shared" si="12"/>
        <v>A4558D</v>
      </c>
      <c r="V260">
        <v>0</v>
      </c>
      <c r="W260">
        <v>0</v>
      </c>
      <c r="X260">
        <v>4</v>
      </c>
      <c r="Z260">
        <v>1</v>
      </c>
      <c r="AA260">
        <v>8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2</v>
      </c>
      <c r="AH260">
        <v>0</v>
      </c>
      <c r="AI260" t="s">
        <v>383</v>
      </c>
      <c r="AJ260">
        <v>48.415889999999997</v>
      </c>
      <c r="AK260" t="s">
        <v>384</v>
      </c>
      <c r="AL260">
        <v>-123.01503200000001</v>
      </c>
      <c r="AM260">
        <v>25</v>
      </c>
      <c r="AN260">
        <v>1100</v>
      </c>
      <c r="AO260" t="s">
        <v>118</v>
      </c>
      <c r="AP260">
        <v>10</v>
      </c>
      <c r="AQ260">
        <v>-135</v>
      </c>
      <c r="AR260">
        <v>0</v>
      </c>
      <c r="AZ260">
        <v>1200</v>
      </c>
      <c r="BA260">
        <v>1</v>
      </c>
      <c r="BB260" t="str">
        <f t="shared" si="14"/>
        <v xml:space="preserve">N379DH  </v>
      </c>
      <c r="BC260">
        <v>1</v>
      </c>
      <c r="BE260">
        <v>0</v>
      </c>
      <c r="BF260">
        <v>0</v>
      </c>
      <c r="BG260">
        <v>0</v>
      </c>
      <c r="BH260">
        <v>1050</v>
      </c>
      <c r="BI260">
        <v>1</v>
      </c>
      <c r="BJ260">
        <v>0</v>
      </c>
      <c r="BK260">
        <v>0</v>
      </c>
      <c r="BL260">
        <v>0</v>
      </c>
      <c r="BO260">
        <v>0</v>
      </c>
      <c r="BP260">
        <v>0</v>
      </c>
      <c r="BW260" t="str">
        <f>"21:48:22.337"</f>
        <v>21:48:22.337</v>
      </c>
      <c r="CJ260">
        <v>0</v>
      </c>
      <c r="CK260">
        <v>1</v>
      </c>
      <c r="CL260">
        <v>0</v>
      </c>
      <c r="CM260">
        <v>2</v>
      </c>
      <c r="CN260">
        <v>0</v>
      </c>
      <c r="CO260">
        <v>1</v>
      </c>
      <c r="CP260" t="s">
        <v>119</v>
      </c>
      <c r="CQ260">
        <v>259</v>
      </c>
      <c r="CR260">
        <v>0</v>
      </c>
      <c r="CW260">
        <v>3031432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"08/10/2022 21:48:22.620"</f>
        <v>08/10/2022 21:48:22.620</v>
      </c>
      <c r="C261" t="str">
        <f t="shared" si="13"/>
        <v>FFDFD3C0</v>
      </c>
      <c r="D261" t="s">
        <v>130</v>
      </c>
      <c r="E261">
        <v>18</v>
      </c>
      <c r="F261">
        <v>1018</v>
      </c>
      <c r="G261" t="s">
        <v>114</v>
      </c>
      <c r="J261" t="s">
        <v>131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>"21:48:22.000"</f>
        <v>21:48:22.000</v>
      </c>
      <c r="T261" t="str">
        <f>"21:48:22.000"</f>
        <v>21:48:22.000</v>
      </c>
      <c r="U261" t="str">
        <f t="shared" si="12"/>
        <v>A4558D</v>
      </c>
      <c r="V261">
        <v>0</v>
      </c>
      <c r="W261">
        <v>0</v>
      </c>
      <c r="X261">
        <v>4</v>
      </c>
      <c r="Z261">
        <v>1</v>
      </c>
      <c r="AA261">
        <v>8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2</v>
      </c>
      <c r="AH261">
        <v>0</v>
      </c>
      <c r="AI261" t="s">
        <v>383</v>
      </c>
      <c r="AJ261">
        <v>48.415889999999997</v>
      </c>
      <c r="AK261" t="s">
        <v>384</v>
      </c>
      <c r="AL261">
        <v>-123.01503200000001</v>
      </c>
      <c r="AM261">
        <v>25</v>
      </c>
      <c r="AN261">
        <v>1100</v>
      </c>
      <c r="AO261" t="s">
        <v>118</v>
      </c>
      <c r="AP261">
        <v>10</v>
      </c>
      <c r="AQ261">
        <v>-135</v>
      </c>
      <c r="AR261">
        <v>0</v>
      </c>
      <c r="AZ261">
        <v>1200</v>
      </c>
      <c r="BA261">
        <v>1</v>
      </c>
      <c r="BB261" t="str">
        <f t="shared" si="14"/>
        <v xml:space="preserve">N379DH  </v>
      </c>
      <c r="BC261">
        <v>1</v>
      </c>
      <c r="BE261">
        <v>0</v>
      </c>
      <c r="BF261">
        <v>0</v>
      </c>
      <c r="BG261">
        <v>0</v>
      </c>
      <c r="BH261">
        <v>1050</v>
      </c>
      <c r="BI261">
        <v>1</v>
      </c>
      <c r="BJ261">
        <v>0</v>
      </c>
      <c r="BK261">
        <v>0</v>
      </c>
      <c r="BL261">
        <v>0</v>
      </c>
      <c r="BO261">
        <v>0</v>
      </c>
      <c r="BP261">
        <v>0</v>
      </c>
      <c r="BW261" t="str">
        <f>"21:48:22.337"</f>
        <v>21:48:22.337</v>
      </c>
      <c r="CJ261">
        <v>0</v>
      </c>
      <c r="CK261">
        <v>1</v>
      </c>
      <c r="CL261">
        <v>0</v>
      </c>
      <c r="CM261">
        <v>2</v>
      </c>
      <c r="CN261">
        <v>0</v>
      </c>
      <c r="CO261">
        <v>1</v>
      </c>
      <c r="CP261" t="s">
        <v>119</v>
      </c>
      <c r="CQ261">
        <v>259</v>
      </c>
      <c r="CR261">
        <v>0</v>
      </c>
      <c r="CW261">
        <v>3031432</v>
      </c>
      <c r="CY261">
        <v>0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"08/10/2022 21:48:23.433"</f>
        <v>08/10/2022 21:48:23.433</v>
      </c>
      <c r="C262" t="str">
        <f t="shared" si="13"/>
        <v>FFDFD3C0</v>
      </c>
      <c r="D262" t="s">
        <v>130</v>
      </c>
      <c r="E262">
        <v>18</v>
      </c>
      <c r="F262">
        <v>1018</v>
      </c>
      <c r="G262" t="s">
        <v>114</v>
      </c>
      <c r="J262" t="s">
        <v>131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>"21:48:23.000"</f>
        <v>21:48:23.000</v>
      </c>
      <c r="T262" t="str">
        <f>"21:48:23.000"</f>
        <v>21:48:23.000</v>
      </c>
      <c r="U262" t="str">
        <f t="shared" si="12"/>
        <v>A4558D</v>
      </c>
      <c r="V262">
        <v>0</v>
      </c>
      <c r="W262">
        <v>0</v>
      </c>
      <c r="X262">
        <v>4</v>
      </c>
      <c r="Z262">
        <v>1</v>
      </c>
      <c r="AA262">
        <v>8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2</v>
      </c>
      <c r="AH262">
        <v>0</v>
      </c>
      <c r="AI262" t="s">
        <v>385</v>
      </c>
      <c r="AJ262">
        <v>48.415267</v>
      </c>
      <c r="AK262" t="s">
        <v>386</v>
      </c>
      <c r="AL262">
        <v>-123.014967</v>
      </c>
      <c r="AM262">
        <v>25</v>
      </c>
      <c r="AN262">
        <v>1100</v>
      </c>
      <c r="AO262" t="s">
        <v>118</v>
      </c>
      <c r="AP262">
        <v>10</v>
      </c>
      <c r="AQ262">
        <v>-135</v>
      </c>
      <c r="AR262">
        <v>0</v>
      </c>
      <c r="AZ262">
        <v>1200</v>
      </c>
      <c r="BA262">
        <v>1</v>
      </c>
      <c r="BB262" t="str">
        <f t="shared" si="14"/>
        <v xml:space="preserve">N379DH  </v>
      </c>
      <c r="BC262">
        <v>1</v>
      </c>
      <c r="BE262">
        <v>0</v>
      </c>
      <c r="BF262">
        <v>0</v>
      </c>
      <c r="BG262">
        <v>0</v>
      </c>
      <c r="BH262">
        <v>1050</v>
      </c>
      <c r="BI262">
        <v>1</v>
      </c>
      <c r="BJ262">
        <v>0</v>
      </c>
      <c r="BK262">
        <v>0</v>
      </c>
      <c r="BL262">
        <v>0</v>
      </c>
      <c r="BO262">
        <v>0</v>
      </c>
      <c r="BP262">
        <v>0</v>
      </c>
      <c r="BW262" t="str">
        <f>"21:48:23.223"</f>
        <v>21:48:23.223</v>
      </c>
      <c r="CJ262">
        <v>0</v>
      </c>
      <c r="CK262">
        <v>1</v>
      </c>
      <c r="CL262">
        <v>0</v>
      </c>
      <c r="CM262">
        <v>2</v>
      </c>
      <c r="CN262">
        <v>0</v>
      </c>
      <c r="CO262">
        <v>1</v>
      </c>
      <c r="CP262" t="s">
        <v>119</v>
      </c>
      <c r="CQ262">
        <v>259</v>
      </c>
      <c r="CR262">
        <v>0</v>
      </c>
      <c r="CW262">
        <v>3031489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"08/10/2022 21:48:23.433"</f>
        <v>08/10/2022 21:48:23.433</v>
      </c>
      <c r="C263" t="str">
        <f t="shared" si="13"/>
        <v>FFDFD3C0</v>
      </c>
      <c r="D263" t="s">
        <v>113</v>
      </c>
      <c r="E263">
        <v>6</v>
      </c>
      <c r="H263">
        <v>174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>"21:48:23.000"</f>
        <v>21:48:23.000</v>
      </c>
      <c r="T263" t="str">
        <f>"21:48:23.000"</f>
        <v>21:48:23.000</v>
      </c>
      <c r="U263" t="str">
        <f t="shared" si="12"/>
        <v>A4558D</v>
      </c>
      <c r="V263">
        <v>0</v>
      </c>
      <c r="W263">
        <v>0</v>
      </c>
      <c r="X263">
        <v>4</v>
      </c>
      <c r="Z263">
        <v>1</v>
      </c>
      <c r="AA263">
        <v>8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2</v>
      </c>
      <c r="AH263">
        <v>0</v>
      </c>
      <c r="AI263" t="s">
        <v>385</v>
      </c>
      <c r="AJ263">
        <v>48.415267</v>
      </c>
      <c r="AK263" t="s">
        <v>386</v>
      </c>
      <c r="AL263">
        <v>-123.014967</v>
      </c>
      <c r="AM263">
        <v>25</v>
      </c>
      <c r="AN263">
        <v>1100</v>
      </c>
      <c r="AO263" t="s">
        <v>118</v>
      </c>
      <c r="AP263">
        <v>10</v>
      </c>
      <c r="AQ263">
        <v>-135</v>
      </c>
      <c r="AR263">
        <v>0</v>
      </c>
      <c r="AZ263">
        <v>1200</v>
      </c>
      <c r="BA263">
        <v>1</v>
      </c>
      <c r="BB263" t="str">
        <f t="shared" si="14"/>
        <v xml:space="preserve">N379DH  </v>
      </c>
      <c r="BC263">
        <v>1</v>
      </c>
      <c r="BE263">
        <v>0</v>
      </c>
      <c r="BF263">
        <v>0</v>
      </c>
      <c r="BG263">
        <v>0</v>
      </c>
      <c r="BH263">
        <v>1050</v>
      </c>
      <c r="BI263">
        <v>1</v>
      </c>
      <c r="BJ263">
        <v>0</v>
      </c>
      <c r="BK263">
        <v>0</v>
      </c>
      <c r="BL263">
        <v>0</v>
      </c>
      <c r="BO263">
        <v>0</v>
      </c>
      <c r="BP263">
        <v>0</v>
      </c>
      <c r="BW263" t="str">
        <f>"21:48:23.223"</f>
        <v>21:48:23.223</v>
      </c>
      <c r="CJ263">
        <v>0</v>
      </c>
      <c r="CK263">
        <v>1</v>
      </c>
      <c r="CL263">
        <v>0</v>
      </c>
      <c r="CM263">
        <v>2</v>
      </c>
      <c r="CN263">
        <v>0</v>
      </c>
      <c r="CO263">
        <v>1</v>
      </c>
      <c r="CP263" t="s">
        <v>119</v>
      </c>
      <c r="CQ263">
        <v>259</v>
      </c>
      <c r="CR263">
        <v>0</v>
      </c>
      <c r="CW263">
        <v>3031489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"08/10/2022 21:48:24.589"</f>
        <v>08/10/2022 21:48:24.589</v>
      </c>
      <c r="C264" t="str">
        <f t="shared" si="13"/>
        <v>FFDFD3C0</v>
      </c>
      <c r="D264" t="s">
        <v>130</v>
      </c>
      <c r="E264">
        <v>18</v>
      </c>
      <c r="F264">
        <v>1018</v>
      </c>
      <c r="G264" t="s">
        <v>114</v>
      </c>
      <c r="J264" t="s">
        <v>131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>"21:48:24.000"</f>
        <v>21:48:24.000</v>
      </c>
      <c r="T264" t="str">
        <f>"21:48:24.000"</f>
        <v>21:48:24.000</v>
      </c>
      <c r="U264" t="str">
        <f t="shared" si="12"/>
        <v>A4558D</v>
      </c>
      <c r="V264">
        <v>0</v>
      </c>
      <c r="W264">
        <v>0</v>
      </c>
      <c r="X264">
        <v>4</v>
      </c>
      <c r="Z264">
        <v>1</v>
      </c>
      <c r="AA264">
        <v>8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2</v>
      </c>
      <c r="AH264">
        <v>0</v>
      </c>
      <c r="AI264" t="s">
        <v>387</v>
      </c>
      <c r="AJ264">
        <v>48.414645</v>
      </c>
      <c r="AK264" t="s">
        <v>388</v>
      </c>
      <c r="AL264">
        <v>-123.014882</v>
      </c>
      <c r="AM264">
        <v>25</v>
      </c>
      <c r="AN264">
        <v>1100</v>
      </c>
      <c r="AO264" t="s">
        <v>118</v>
      </c>
      <c r="AP264">
        <v>9</v>
      </c>
      <c r="AQ264">
        <v>-135</v>
      </c>
      <c r="AR264">
        <v>0</v>
      </c>
      <c r="AZ264">
        <v>1200</v>
      </c>
      <c r="BA264">
        <v>1</v>
      </c>
      <c r="BB264" t="str">
        <f t="shared" si="14"/>
        <v xml:space="preserve">N379DH  </v>
      </c>
      <c r="BC264">
        <v>1</v>
      </c>
      <c r="BE264">
        <v>0</v>
      </c>
      <c r="BF264">
        <v>0</v>
      </c>
      <c r="BG264">
        <v>0</v>
      </c>
      <c r="BH264">
        <v>1050</v>
      </c>
      <c r="BI264">
        <v>1</v>
      </c>
      <c r="BJ264">
        <v>0</v>
      </c>
      <c r="BK264">
        <v>0</v>
      </c>
      <c r="BL264">
        <v>0</v>
      </c>
      <c r="BO264">
        <v>0</v>
      </c>
      <c r="BP264">
        <v>0</v>
      </c>
      <c r="BW264" t="str">
        <f>"21:48:24.395"</f>
        <v>21:48:24.395</v>
      </c>
      <c r="CJ264">
        <v>0</v>
      </c>
      <c r="CK264">
        <v>1</v>
      </c>
      <c r="CL264">
        <v>0</v>
      </c>
      <c r="CM264">
        <v>2</v>
      </c>
      <c r="CN264">
        <v>0</v>
      </c>
      <c r="CO264">
        <v>0</v>
      </c>
      <c r="CP264" t="s">
        <v>119</v>
      </c>
      <c r="CQ264">
        <v>259</v>
      </c>
      <c r="CR264">
        <v>0</v>
      </c>
      <c r="CW264">
        <v>3031578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"08/10/2022 21:48:24.589"</f>
        <v>08/10/2022 21:48:24.589</v>
      </c>
      <c r="C265" t="str">
        <f t="shared" si="13"/>
        <v>FFDFD3C0</v>
      </c>
      <c r="D265" t="s">
        <v>113</v>
      </c>
      <c r="E265">
        <v>6</v>
      </c>
      <c r="H265">
        <v>174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>"21:48:24.000"</f>
        <v>21:48:24.000</v>
      </c>
      <c r="T265" t="str">
        <f>"21:48:24.000"</f>
        <v>21:48:24.000</v>
      </c>
      <c r="U265" t="str">
        <f t="shared" si="12"/>
        <v>A4558D</v>
      </c>
      <c r="V265">
        <v>0</v>
      </c>
      <c r="W265">
        <v>0</v>
      </c>
      <c r="X265">
        <v>4</v>
      </c>
      <c r="Z265">
        <v>1</v>
      </c>
      <c r="AA265">
        <v>8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2</v>
      </c>
      <c r="AH265">
        <v>0</v>
      </c>
      <c r="AI265" t="s">
        <v>387</v>
      </c>
      <c r="AJ265">
        <v>48.414645</v>
      </c>
      <c r="AK265" t="s">
        <v>388</v>
      </c>
      <c r="AL265">
        <v>-123.014882</v>
      </c>
      <c r="AM265">
        <v>25</v>
      </c>
      <c r="AN265">
        <v>1100</v>
      </c>
      <c r="AO265" t="s">
        <v>118</v>
      </c>
      <c r="AP265">
        <v>9</v>
      </c>
      <c r="AQ265">
        <v>-135</v>
      </c>
      <c r="AR265">
        <v>0</v>
      </c>
      <c r="AZ265">
        <v>1200</v>
      </c>
      <c r="BA265">
        <v>1</v>
      </c>
      <c r="BB265" t="str">
        <f t="shared" si="14"/>
        <v xml:space="preserve">N379DH  </v>
      </c>
      <c r="BC265">
        <v>1</v>
      </c>
      <c r="BE265">
        <v>0</v>
      </c>
      <c r="BF265">
        <v>0</v>
      </c>
      <c r="BG265">
        <v>0</v>
      </c>
      <c r="BH265">
        <v>1050</v>
      </c>
      <c r="BI265">
        <v>1</v>
      </c>
      <c r="BJ265">
        <v>0</v>
      </c>
      <c r="BK265">
        <v>0</v>
      </c>
      <c r="BL265">
        <v>0</v>
      </c>
      <c r="BO265">
        <v>0</v>
      </c>
      <c r="BP265">
        <v>0</v>
      </c>
      <c r="BW265" t="str">
        <f>"21:48:24.395"</f>
        <v>21:48:24.395</v>
      </c>
      <c r="CJ265">
        <v>0</v>
      </c>
      <c r="CK265">
        <v>1</v>
      </c>
      <c r="CL265">
        <v>0</v>
      </c>
      <c r="CM265">
        <v>2</v>
      </c>
      <c r="CN265">
        <v>0</v>
      </c>
      <c r="CO265">
        <v>0</v>
      </c>
      <c r="CP265" t="s">
        <v>119</v>
      </c>
      <c r="CQ265">
        <v>259</v>
      </c>
      <c r="CR265">
        <v>0</v>
      </c>
      <c r="CW265">
        <v>3031578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"08/10/2022 21:48:26.074"</f>
        <v>08/10/2022 21:48:26.074</v>
      </c>
      <c r="C266" t="str">
        <f t="shared" si="13"/>
        <v>FFDFD3C0</v>
      </c>
      <c r="D266" t="s">
        <v>113</v>
      </c>
      <c r="E266">
        <v>6</v>
      </c>
      <c r="H266">
        <v>174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>"21:48:25.000"</f>
        <v>21:48:25.000</v>
      </c>
      <c r="T266" t="str">
        <f>"21:48:25.000"</f>
        <v>21:48:25.000</v>
      </c>
      <c r="U266" t="str">
        <f t="shared" si="12"/>
        <v>A4558D</v>
      </c>
      <c r="V266">
        <v>0</v>
      </c>
      <c r="W266">
        <v>0</v>
      </c>
      <c r="X266">
        <v>4</v>
      </c>
      <c r="Z266">
        <v>1</v>
      </c>
      <c r="AA266">
        <v>8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2</v>
      </c>
      <c r="AH266">
        <v>0</v>
      </c>
      <c r="AI266" t="s">
        <v>389</v>
      </c>
      <c r="AJ266">
        <v>48.414023</v>
      </c>
      <c r="AK266" t="s">
        <v>390</v>
      </c>
      <c r="AL266">
        <v>-123.014796</v>
      </c>
      <c r="AM266">
        <v>25</v>
      </c>
      <c r="AN266">
        <v>1100</v>
      </c>
      <c r="AO266" t="s">
        <v>118</v>
      </c>
      <c r="AP266">
        <v>9</v>
      </c>
      <c r="AQ266">
        <v>-135</v>
      </c>
      <c r="AR266">
        <v>0</v>
      </c>
      <c r="AZ266">
        <v>1200</v>
      </c>
      <c r="BA266">
        <v>1</v>
      </c>
      <c r="BB266" t="str">
        <f t="shared" si="14"/>
        <v xml:space="preserve">N379DH  </v>
      </c>
      <c r="BC266">
        <v>1</v>
      </c>
      <c r="BE266">
        <v>0</v>
      </c>
      <c r="BF266">
        <v>0</v>
      </c>
      <c r="BG266">
        <v>0</v>
      </c>
      <c r="BH266">
        <v>1050</v>
      </c>
      <c r="BI266">
        <v>1</v>
      </c>
      <c r="BJ266">
        <v>0</v>
      </c>
      <c r="BK266">
        <v>0</v>
      </c>
      <c r="BL266">
        <v>0</v>
      </c>
      <c r="BO266">
        <v>0</v>
      </c>
      <c r="BP266">
        <v>0</v>
      </c>
      <c r="BW266" t="str">
        <f>"21:48:25.866"</f>
        <v>21:48:25.866</v>
      </c>
      <c r="CJ266">
        <v>0</v>
      </c>
      <c r="CK266">
        <v>1</v>
      </c>
      <c r="CL266">
        <v>0</v>
      </c>
      <c r="CM266">
        <v>2</v>
      </c>
      <c r="CN266">
        <v>0</v>
      </c>
      <c r="CO266">
        <v>0</v>
      </c>
      <c r="CP266" t="s">
        <v>119</v>
      </c>
      <c r="CQ266">
        <v>259</v>
      </c>
      <c r="CR266">
        <v>0</v>
      </c>
      <c r="CW266">
        <v>3031673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"08/10/2022 21:48:26.120"</f>
        <v>08/10/2022 21:48:26.120</v>
      </c>
      <c r="C267" t="str">
        <f t="shared" si="13"/>
        <v>FFDFD3C0</v>
      </c>
      <c r="D267" t="s">
        <v>130</v>
      </c>
      <c r="E267">
        <v>18</v>
      </c>
      <c r="F267">
        <v>1018</v>
      </c>
      <c r="G267" t="s">
        <v>114</v>
      </c>
      <c r="J267" t="s">
        <v>131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>"21:48:25.000"</f>
        <v>21:48:25.000</v>
      </c>
      <c r="T267" t="str">
        <f>"21:48:25.000"</f>
        <v>21:48:25.000</v>
      </c>
      <c r="U267" t="str">
        <f t="shared" si="12"/>
        <v>A4558D</v>
      </c>
      <c r="V267">
        <v>0</v>
      </c>
      <c r="W267">
        <v>0</v>
      </c>
      <c r="X267">
        <v>4</v>
      </c>
      <c r="Z267">
        <v>1</v>
      </c>
      <c r="AA267">
        <v>8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2</v>
      </c>
      <c r="AH267">
        <v>0</v>
      </c>
      <c r="AI267" t="s">
        <v>389</v>
      </c>
      <c r="AJ267">
        <v>48.414023</v>
      </c>
      <c r="AK267" t="s">
        <v>390</v>
      </c>
      <c r="AL267">
        <v>-123.014796</v>
      </c>
      <c r="AM267">
        <v>25</v>
      </c>
      <c r="AN267">
        <v>1100</v>
      </c>
      <c r="AO267" t="s">
        <v>118</v>
      </c>
      <c r="AP267">
        <v>9</v>
      </c>
      <c r="AQ267">
        <v>-135</v>
      </c>
      <c r="AR267">
        <v>0</v>
      </c>
      <c r="AZ267">
        <v>1200</v>
      </c>
      <c r="BA267">
        <v>1</v>
      </c>
      <c r="BB267" t="str">
        <f t="shared" si="14"/>
        <v xml:space="preserve">N379DH  </v>
      </c>
      <c r="BC267">
        <v>1</v>
      </c>
      <c r="BE267">
        <v>0</v>
      </c>
      <c r="BF267">
        <v>0</v>
      </c>
      <c r="BG267">
        <v>0</v>
      </c>
      <c r="BH267">
        <v>1050</v>
      </c>
      <c r="BI267">
        <v>1</v>
      </c>
      <c r="BJ267">
        <v>0</v>
      </c>
      <c r="BK267">
        <v>0</v>
      </c>
      <c r="BL267">
        <v>0</v>
      </c>
      <c r="BO267">
        <v>0</v>
      </c>
      <c r="BP267">
        <v>0</v>
      </c>
      <c r="BW267" t="str">
        <f>"21:48:25.866"</f>
        <v>21:48:25.866</v>
      </c>
      <c r="CJ267">
        <v>0</v>
      </c>
      <c r="CK267">
        <v>1</v>
      </c>
      <c r="CL267">
        <v>0</v>
      </c>
      <c r="CM267">
        <v>2</v>
      </c>
      <c r="CN267">
        <v>0</v>
      </c>
      <c r="CO267">
        <v>0</v>
      </c>
      <c r="CP267" t="s">
        <v>119</v>
      </c>
      <c r="CQ267">
        <v>259</v>
      </c>
      <c r="CR267">
        <v>0</v>
      </c>
      <c r="CW267">
        <v>3031673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"08/10/2022 21:48:26.699"</f>
        <v>08/10/2022 21:48:26.699</v>
      </c>
      <c r="C268" t="str">
        <f t="shared" si="13"/>
        <v>FFDFD3C0</v>
      </c>
      <c r="D268" t="s">
        <v>130</v>
      </c>
      <c r="E268">
        <v>18</v>
      </c>
      <c r="F268">
        <v>1018</v>
      </c>
      <c r="G268" t="s">
        <v>114</v>
      </c>
      <c r="J268" t="s">
        <v>131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>"21:48:26.000"</f>
        <v>21:48:26.000</v>
      </c>
      <c r="T268" t="str">
        <f>"21:48:26.000"</f>
        <v>21:48:26.000</v>
      </c>
      <c r="U268" t="str">
        <f t="shared" si="12"/>
        <v>A4558D</v>
      </c>
      <c r="V268">
        <v>0</v>
      </c>
      <c r="W268">
        <v>0</v>
      </c>
      <c r="X268">
        <v>4</v>
      </c>
      <c r="Z268">
        <v>1</v>
      </c>
      <c r="AA268">
        <v>8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2</v>
      </c>
      <c r="AH268">
        <v>0</v>
      </c>
      <c r="AI268" t="s">
        <v>391</v>
      </c>
      <c r="AJ268">
        <v>48.413401</v>
      </c>
      <c r="AK268" t="s">
        <v>392</v>
      </c>
      <c r="AL268">
        <v>-123.014731</v>
      </c>
      <c r="AM268">
        <v>25</v>
      </c>
      <c r="AN268">
        <v>1100</v>
      </c>
      <c r="AO268" t="s">
        <v>118</v>
      </c>
      <c r="AP268">
        <v>9</v>
      </c>
      <c r="AQ268">
        <v>-135</v>
      </c>
      <c r="AR268">
        <v>0</v>
      </c>
      <c r="AZ268">
        <v>1200</v>
      </c>
      <c r="BA268">
        <v>1</v>
      </c>
      <c r="BB268" t="str">
        <f t="shared" si="14"/>
        <v xml:space="preserve">N379DH  </v>
      </c>
      <c r="BC268">
        <v>1</v>
      </c>
      <c r="BE268">
        <v>0</v>
      </c>
      <c r="BF268">
        <v>0</v>
      </c>
      <c r="BG268">
        <v>0</v>
      </c>
      <c r="BH268">
        <v>1050</v>
      </c>
      <c r="BI268">
        <v>1</v>
      </c>
      <c r="BJ268">
        <v>0</v>
      </c>
      <c r="BK268">
        <v>0</v>
      </c>
      <c r="BL268">
        <v>0</v>
      </c>
      <c r="BO268">
        <v>0</v>
      </c>
      <c r="BP268">
        <v>0</v>
      </c>
      <c r="BW268" t="str">
        <f>"21:48:26.440"</f>
        <v>21:48:26.440</v>
      </c>
      <c r="CJ268">
        <v>0</v>
      </c>
      <c r="CK268">
        <v>1</v>
      </c>
      <c r="CL268">
        <v>0</v>
      </c>
      <c r="CM268">
        <v>2</v>
      </c>
      <c r="CN268">
        <v>0</v>
      </c>
      <c r="CO268">
        <v>0</v>
      </c>
      <c r="CP268" t="s">
        <v>119</v>
      </c>
      <c r="CQ268">
        <v>259</v>
      </c>
      <c r="CR268">
        <v>0</v>
      </c>
      <c r="CW268">
        <v>3031718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"08/10/2022 21:48:26.699"</f>
        <v>08/10/2022 21:48:26.699</v>
      </c>
      <c r="C269" t="str">
        <f t="shared" si="13"/>
        <v>FFDFD3C0</v>
      </c>
      <c r="D269" t="s">
        <v>113</v>
      </c>
      <c r="E269">
        <v>6</v>
      </c>
      <c r="H269">
        <v>174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>"21:48:26.000"</f>
        <v>21:48:26.000</v>
      </c>
      <c r="T269" t="str">
        <f>"21:48:26.000"</f>
        <v>21:48:26.000</v>
      </c>
      <c r="U269" t="str">
        <f t="shared" si="12"/>
        <v>A4558D</v>
      </c>
      <c r="V269">
        <v>0</v>
      </c>
      <c r="W269">
        <v>0</v>
      </c>
      <c r="X269">
        <v>4</v>
      </c>
      <c r="Z269">
        <v>1</v>
      </c>
      <c r="AA269">
        <v>8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2</v>
      </c>
      <c r="AH269">
        <v>0</v>
      </c>
      <c r="AI269" t="s">
        <v>391</v>
      </c>
      <c r="AJ269">
        <v>48.413401</v>
      </c>
      <c r="AK269" t="s">
        <v>392</v>
      </c>
      <c r="AL269">
        <v>-123.014731</v>
      </c>
      <c r="AM269">
        <v>25</v>
      </c>
      <c r="AN269">
        <v>1100</v>
      </c>
      <c r="AO269" t="s">
        <v>118</v>
      </c>
      <c r="AP269">
        <v>9</v>
      </c>
      <c r="AQ269">
        <v>-135</v>
      </c>
      <c r="AR269">
        <v>0</v>
      </c>
      <c r="AZ269">
        <v>1200</v>
      </c>
      <c r="BA269">
        <v>1</v>
      </c>
      <c r="BB269" t="str">
        <f t="shared" si="14"/>
        <v xml:space="preserve">N379DH  </v>
      </c>
      <c r="BC269">
        <v>1</v>
      </c>
      <c r="BE269">
        <v>0</v>
      </c>
      <c r="BF269">
        <v>0</v>
      </c>
      <c r="BG269">
        <v>0</v>
      </c>
      <c r="BH269">
        <v>1050</v>
      </c>
      <c r="BI269">
        <v>1</v>
      </c>
      <c r="BJ269">
        <v>0</v>
      </c>
      <c r="BK269">
        <v>0</v>
      </c>
      <c r="BL269">
        <v>0</v>
      </c>
      <c r="BO269">
        <v>0</v>
      </c>
      <c r="BP269">
        <v>0</v>
      </c>
      <c r="BW269" t="str">
        <f>"21:48:26.440"</f>
        <v>21:48:26.440</v>
      </c>
      <c r="CJ269">
        <v>0</v>
      </c>
      <c r="CK269">
        <v>1</v>
      </c>
      <c r="CL269">
        <v>0</v>
      </c>
      <c r="CM269">
        <v>2</v>
      </c>
      <c r="CN269">
        <v>0</v>
      </c>
      <c r="CO269">
        <v>0</v>
      </c>
      <c r="CP269" t="s">
        <v>119</v>
      </c>
      <c r="CQ269">
        <v>259</v>
      </c>
      <c r="CR269">
        <v>0</v>
      </c>
      <c r="CW269">
        <v>3031718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"08/10/2022 21:48:27.542"</f>
        <v>08/10/2022 21:48:27.542</v>
      </c>
      <c r="C270" t="str">
        <f t="shared" si="13"/>
        <v>FFDFD3C0</v>
      </c>
      <c r="D270" t="s">
        <v>113</v>
      </c>
      <c r="E270">
        <v>6</v>
      </c>
      <c r="H270">
        <v>174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>"21:48:27.000"</f>
        <v>21:48:27.000</v>
      </c>
      <c r="T270" t="str">
        <f>"21:48:27.000"</f>
        <v>21:48:27.000</v>
      </c>
      <c r="U270" t="str">
        <f t="shared" si="12"/>
        <v>A4558D</v>
      </c>
      <c r="V270">
        <v>0</v>
      </c>
      <c r="W270">
        <v>0</v>
      </c>
      <c r="X270">
        <v>4</v>
      </c>
      <c r="Z270">
        <v>1</v>
      </c>
      <c r="AA270">
        <v>8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2</v>
      </c>
      <c r="AH270">
        <v>0</v>
      </c>
      <c r="AI270" t="s">
        <v>393</v>
      </c>
      <c r="AJ270">
        <v>48.412778000000003</v>
      </c>
      <c r="AK270" t="s">
        <v>394</v>
      </c>
      <c r="AL270">
        <v>-123.014667</v>
      </c>
      <c r="AM270">
        <v>25</v>
      </c>
      <c r="AN270">
        <v>1100</v>
      </c>
      <c r="AO270" t="s">
        <v>118</v>
      </c>
      <c r="AP270">
        <v>10</v>
      </c>
      <c r="AQ270">
        <v>-135</v>
      </c>
      <c r="AR270">
        <v>0</v>
      </c>
      <c r="AZ270">
        <v>1200</v>
      </c>
      <c r="BA270">
        <v>1</v>
      </c>
      <c r="BB270" t="str">
        <f t="shared" si="14"/>
        <v xml:space="preserve">N379DH  </v>
      </c>
      <c r="BC270">
        <v>1</v>
      </c>
      <c r="BE270">
        <v>0</v>
      </c>
      <c r="BF270">
        <v>0</v>
      </c>
      <c r="BG270">
        <v>0</v>
      </c>
      <c r="BH270">
        <v>1050</v>
      </c>
      <c r="BI270">
        <v>1</v>
      </c>
      <c r="BJ270">
        <v>0</v>
      </c>
      <c r="BK270">
        <v>0</v>
      </c>
      <c r="BL270">
        <v>0</v>
      </c>
      <c r="BO270">
        <v>0</v>
      </c>
      <c r="BP270">
        <v>0</v>
      </c>
      <c r="BW270" t="str">
        <f>"21:48:27.297"</f>
        <v>21:48:27.297</v>
      </c>
      <c r="CJ270">
        <v>0</v>
      </c>
      <c r="CK270">
        <v>1</v>
      </c>
      <c r="CL270">
        <v>0</v>
      </c>
      <c r="CM270">
        <v>2</v>
      </c>
      <c r="CN270">
        <v>0</v>
      </c>
      <c r="CO270">
        <v>0</v>
      </c>
      <c r="CP270" t="s">
        <v>119</v>
      </c>
      <c r="CQ270">
        <v>259</v>
      </c>
      <c r="CR270">
        <v>0</v>
      </c>
      <c r="CW270">
        <v>3031776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"08/10/2022 21:48:27.542"</f>
        <v>08/10/2022 21:48:27.542</v>
      </c>
      <c r="C271" t="str">
        <f t="shared" si="13"/>
        <v>FFDFD3C0</v>
      </c>
      <c r="D271" t="s">
        <v>130</v>
      </c>
      <c r="E271">
        <v>18</v>
      </c>
      <c r="F271">
        <v>1018</v>
      </c>
      <c r="G271" t="s">
        <v>114</v>
      </c>
      <c r="J271" t="s">
        <v>131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>"21:48:27.000"</f>
        <v>21:48:27.000</v>
      </c>
      <c r="T271" t="str">
        <f>"21:48:27.000"</f>
        <v>21:48:27.000</v>
      </c>
      <c r="U271" t="str">
        <f t="shared" si="12"/>
        <v>A4558D</v>
      </c>
      <c r="V271">
        <v>0</v>
      </c>
      <c r="W271">
        <v>0</v>
      </c>
      <c r="X271">
        <v>4</v>
      </c>
      <c r="Z271">
        <v>1</v>
      </c>
      <c r="AA271">
        <v>8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2</v>
      </c>
      <c r="AH271">
        <v>0</v>
      </c>
      <c r="AI271" t="s">
        <v>393</v>
      </c>
      <c r="AJ271">
        <v>48.412778000000003</v>
      </c>
      <c r="AK271" t="s">
        <v>394</v>
      </c>
      <c r="AL271">
        <v>-123.014667</v>
      </c>
      <c r="AM271">
        <v>25</v>
      </c>
      <c r="AN271">
        <v>1100</v>
      </c>
      <c r="AO271" t="s">
        <v>118</v>
      </c>
      <c r="AP271">
        <v>10</v>
      </c>
      <c r="AQ271">
        <v>-135</v>
      </c>
      <c r="AR271">
        <v>0</v>
      </c>
      <c r="AZ271">
        <v>1200</v>
      </c>
      <c r="BA271">
        <v>1</v>
      </c>
      <c r="BB271" t="str">
        <f t="shared" si="14"/>
        <v xml:space="preserve">N379DH  </v>
      </c>
      <c r="BC271">
        <v>1</v>
      </c>
      <c r="BE271">
        <v>0</v>
      </c>
      <c r="BF271">
        <v>0</v>
      </c>
      <c r="BG271">
        <v>0</v>
      </c>
      <c r="BH271">
        <v>1050</v>
      </c>
      <c r="BI271">
        <v>1</v>
      </c>
      <c r="BJ271">
        <v>0</v>
      </c>
      <c r="BK271">
        <v>0</v>
      </c>
      <c r="BL271">
        <v>0</v>
      </c>
      <c r="BO271">
        <v>0</v>
      </c>
      <c r="BP271">
        <v>0</v>
      </c>
      <c r="BW271" t="str">
        <f>"21:48:27.297"</f>
        <v>21:48:27.297</v>
      </c>
      <c r="CJ271">
        <v>0</v>
      </c>
      <c r="CK271">
        <v>1</v>
      </c>
      <c r="CL271">
        <v>0</v>
      </c>
      <c r="CM271">
        <v>2</v>
      </c>
      <c r="CN271">
        <v>0</v>
      </c>
      <c r="CO271">
        <v>0</v>
      </c>
      <c r="CP271" t="s">
        <v>119</v>
      </c>
      <c r="CQ271">
        <v>259</v>
      </c>
      <c r="CR271">
        <v>0</v>
      </c>
      <c r="CW271">
        <v>3031776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"08/10/2022 21:48:28.778"</f>
        <v>08/10/2022 21:48:28.778</v>
      </c>
      <c r="C272" t="str">
        <f t="shared" si="13"/>
        <v>FFDFD3C0</v>
      </c>
      <c r="D272" t="s">
        <v>130</v>
      </c>
      <c r="E272">
        <v>18</v>
      </c>
      <c r="F272">
        <v>1018</v>
      </c>
      <c r="G272" t="s">
        <v>114</v>
      </c>
      <c r="J272" t="s">
        <v>131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>"21:48:28.000"</f>
        <v>21:48:28.000</v>
      </c>
      <c r="T272" t="str">
        <f>"21:48:28.000"</f>
        <v>21:48:28.000</v>
      </c>
      <c r="U272" t="str">
        <f t="shared" si="12"/>
        <v>A4558D</v>
      </c>
      <c r="V272">
        <v>0</v>
      </c>
      <c r="W272">
        <v>0</v>
      </c>
      <c r="X272">
        <v>4</v>
      </c>
      <c r="Z272">
        <v>1</v>
      </c>
      <c r="AA272">
        <v>8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2</v>
      </c>
      <c r="AH272">
        <v>0</v>
      </c>
      <c r="AI272" t="s">
        <v>395</v>
      </c>
      <c r="AJ272">
        <v>48.412156000000003</v>
      </c>
      <c r="AK272" t="s">
        <v>396</v>
      </c>
      <c r="AL272">
        <v>-123.01460299999999</v>
      </c>
      <c r="AM272">
        <v>25</v>
      </c>
      <c r="AN272">
        <v>1100</v>
      </c>
      <c r="AO272" t="s">
        <v>118</v>
      </c>
      <c r="AP272">
        <v>10</v>
      </c>
      <c r="AQ272">
        <v>-135</v>
      </c>
      <c r="AR272">
        <v>0</v>
      </c>
      <c r="AZ272">
        <v>1200</v>
      </c>
      <c r="BA272">
        <v>1</v>
      </c>
      <c r="BB272" t="str">
        <f t="shared" si="14"/>
        <v xml:space="preserve">N379DH  </v>
      </c>
      <c r="BC272">
        <v>1</v>
      </c>
      <c r="BE272">
        <v>0</v>
      </c>
      <c r="BF272">
        <v>0</v>
      </c>
      <c r="BG272">
        <v>0</v>
      </c>
      <c r="BH272">
        <v>1050</v>
      </c>
      <c r="BI272">
        <v>1</v>
      </c>
      <c r="BJ272">
        <v>0</v>
      </c>
      <c r="BK272">
        <v>0</v>
      </c>
      <c r="BL272">
        <v>0</v>
      </c>
      <c r="BO272">
        <v>0</v>
      </c>
      <c r="BP272">
        <v>0</v>
      </c>
      <c r="BW272" t="str">
        <f>"21:48:28.472"</f>
        <v>21:48:28.472</v>
      </c>
      <c r="CJ272">
        <v>0</v>
      </c>
      <c r="CK272">
        <v>1</v>
      </c>
      <c r="CL272">
        <v>0</v>
      </c>
      <c r="CM272">
        <v>2</v>
      </c>
      <c r="CN272">
        <v>0</v>
      </c>
      <c r="CO272">
        <v>1</v>
      </c>
      <c r="CP272" t="s">
        <v>119</v>
      </c>
      <c r="CQ272">
        <v>259</v>
      </c>
      <c r="CR272">
        <v>0</v>
      </c>
      <c r="CW272">
        <v>3031859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"08/10/2022 21:48:28.778"</f>
        <v>08/10/2022 21:48:28.778</v>
      </c>
      <c r="C273" t="str">
        <f t="shared" si="13"/>
        <v>FFDFD3C0</v>
      </c>
      <c r="D273" t="s">
        <v>113</v>
      </c>
      <c r="E273">
        <v>6</v>
      </c>
      <c r="H273">
        <v>174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>"21:48:28.000"</f>
        <v>21:48:28.000</v>
      </c>
      <c r="T273" t="str">
        <f>"21:48:28.000"</f>
        <v>21:48:28.000</v>
      </c>
      <c r="U273" t="str">
        <f t="shared" si="12"/>
        <v>A4558D</v>
      </c>
      <c r="V273">
        <v>0</v>
      </c>
      <c r="W273">
        <v>0</v>
      </c>
      <c r="X273">
        <v>4</v>
      </c>
      <c r="Z273">
        <v>1</v>
      </c>
      <c r="AA273">
        <v>8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2</v>
      </c>
      <c r="AH273">
        <v>0</v>
      </c>
      <c r="AI273" t="s">
        <v>395</v>
      </c>
      <c r="AJ273">
        <v>48.412156000000003</v>
      </c>
      <c r="AK273" t="s">
        <v>396</v>
      </c>
      <c r="AL273">
        <v>-123.01460299999999</v>
      </c>
      <c r="AM273">
        <v>25</v>
      </c>
      <c r="AN273">
        <v>1100</v>
      </c>
      <c r="AO273" t="s">
        <v>118</v>
      </c>
      <c r="AP273">
        <v>10</v>
      </c>
      <c r="AQ273">
        <v>-135</v>
      </c>
      <c r="AR273">
        <v>0</v>
      </c>
      <c r="AZ273">
        <v>1200</v>
      </c>
      <c r="BA273">
        <v>1</v>
      </c>
      <c r="BB273" t="str">
        <f t="shared" si="14"/>
        <v xml:space="preserve">N379DH  </v>
      </c>
      <c r="BC273">
        <v>1</v>
      </c>
      <c r="BE273">
        <v>0</v>
      </c>
      <c r="BF273">
        <v>0</v>
      </c>
      <c r="BG273">
        <v>0</v>
      </c>
      <c r="BH273">
        <v>1050</v>
      </c>
      <c r="BI273">
        <v>1</v>
      </c>
      <c r="BJ273">
        <v>0</v>
      </c>
      <c r="BK273">
        <v>0</v>
      </c>
      <c r="BL273">
        <v>0</v>
      </c>
      <c r="BO273">
        <v>0</v>
      </c>
      <c r="BP273">
        <v>0</v>
      </c>
      <c r="BW273" t="str">
        <f>"21:48:28.472"</f>
        <v>21:48:28.472</v>
      </c>
      <c r="CJ273">
        <v>0</v>
      </c>
      <c r="CK273">
        <v>1</v>
      </c>
      <c r="CL273">
        <v>0</v>
      </c>
      <c r="CM273">
        <v>2</v>
      </c>
      <c r="CN273">
        <v>0</v>
      </c>
      <c r="CO273">
        <v>1</v>
      </c>
      <c r="CP273" t="s">
        <v>119</v>
      </c>
      <c r="CQ273">
        <v>259</v>
      </c>
      <c r="CR273">
        <v>0</v>
      </c>
      <c r="CW273">
        <v>3031859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"08/10/2022 21:48:29.715"</f>
        <v>08/10/2022 21:48:29.715</v>
      </c>
      <c r="C274" t="str">
        <f t="shared" si="13"/>
        <v>FFDFD3C0</v>
      </c>
      <c r="D274" t="s">
        <v>113</v>
      </c>
      <c r="E274">
        <v>6</v>
      </c>
      <c r="H274">
        <v>174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>"21:48:29.000"</f>
        <v>21:48:29.000</v>
      </c>
      <c r="T274" t="str">
        <f>"21:48:29.000"</f>
        <v>21:48:29.000</v>
      </c>
      <c r="U274" t="str">
        <f t="shared" si="12"/>
        <v>A4558D</v>
      </c>
      <c r="V274">
        <v>0</v>
      </c>
      <c r="W274">
        <v>0</v>
      </c>
      <c r="X274">
        <v>4</v>
      </c>
      <c r="Z274">
        <v>1</v>
      </c>
      <c r="AA274">
        <v>8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2</v>
      </c>
      <c r="AH274">
        <v>0</v>
      </c>
      <c r="AI274" t="s">
        <v>397</v>
      </c>
      <c r="AJ274">
        <v>48.411534000000003</v>
      </c>
      <c r="AK274" t="s">
        <v>398</v>
      </c>
      <c r="AL274">
        <v>-123.014538</v>
      </c>
      <c r="AM274">
        <v>25</v>
      </c>
      <c r="AN274">
        <v>1100</v>
      </c>
      <c r="AO274" t="s">
        <v>118</v>
      </c>
      <c r="AP274">
        <v>10</v>
      </c>
      <c r="AQ274">
        <v>-135</v>
      </c>
      <c r="AR274">
        <v>0</v>
      </c>
      <c r="AZ274">
        <v>1200</v>
      </c>
      <c r="BA274">
        <v>1</v>
      </c>
      <c r="BB274" t="str">
        <f t="shared" si="14"/>
        <v xml:space="preserve">N379DH  </v>
      </c>
      <c r="BC274">
        <v>1</v>
      </c>
      <c r="BE274">
        <v>0</v>
      </c>
      <c r="BF274">
        <v>0</v>
      </c>
      <c r="BG274">
        <v>0</v>
      </c>
      <c r="BH274">
        <v>1050</v>
      </c>
      <c r="BI274">
        <v>1</v>
      </c>
      <c r="BJ274">
        <v>0</v>
      </c>
      <c r="BK274">
        <v>0</v>
      </c>
      <c r="BL274">
        <v>0</v>
      </c>
      <c r="BO274">
        <v>0</v>
      </c>
      <c r="BP274">
        <v>0</v>
      </c>
      <c r="BW274" t="str">
        <f>"21:48:29.515"</f>
        <v>21:48:29.515</v>
      </c>
      <c r="CJ274">
        <v>0</v>
      </c>
      <c r="CK274">
        <v>1</v>
      </c>
      <c r="CL274">
        <v>0</v>
      </c>
      <c r="CM274">
        <v>2</v>
      </c>
      <c r="CN274">
        <v>0</v>
      </c>
      <c r="CO274">
        <v>0</v>
      </c>
      <c r="CP274" t="s">
        <v>119</v>
      </c>
      <c r="CQ274">
        <v>259</v>
      </c>
      <c r="CR274">
        <v>0</v>
      </c>
      <c r="CW274">
        <v>3031925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"08/10/2022 21:48:29.777"</f>
        <v>08/10/2022 21:48:29.777</v>
      </c>
      <c r="C275" t="str">
        <f t="shared" si="13"/>
        <v>FFDFD3C0</v>
      </c>
      <c r="D275" t="s">
        <v>130</v>
      </c>
      <c r="E275">
        <v>18</v>
      </c>
      <c r="F275">
        <v>1018</v>
      </c>
      <c r="G275" t="s">
        <v>114</v>
      </c>
      <c r="J275" t="s">
        <v>131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>"21:48:29.000"</f>
        <v>21:48:29.000</v>
      </c>
      <c r="T275" t="str">
        <f>"21:48:29.000"</f>
        <v>21:48:29.000</v>
      </c>
      <c r="U275" t="str">
        <f t="shared" si="12"/>
        <v>A4558D</v>
      </c>
      <c r="V275">
        <v>0</v>
      </c>
      <c r="W275">
        <v>0</v>
      </c>
      <c r="X275">
        <v>4</v>
      </c>
      <c r="Z275">
        <v>1</v>
      </c>
      <c r="AA275">
        <v>8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2</v>
      </c>
      <c r="AH275">
        <v>0</v>
      </c>
      <c r="AI275" t="s">
        <v>397</v>
      </c>
      <c r="AJ275">
        <v>48.411534000000003</v>
      </c>
      <c r="AK275" t="s">
        <v>398</v>
      </c>
      <c r="AL275">
        <v>-123.014538</v>
      </c>
      <c r="AM275">
        <v>25</v>
      </c>
      <c r="AN275">
        <v>1100</v>
      </c>
      <c r="AO275" t="s">
        <v>118</v>
      </c>
      <c r="AP275">
        <v>10</v>
      </c>
      <c r="AQ275">
        <v>-135</v>
      </c>
      <c r="AR275">
        <v>0</v>
      </c>
      <c r="AZ275">
        <v>1200</v>
      </c>
      <c r="BA275">
        <v>1</v>
      </c>
      <c r="BB275" t="str">
        <f t="shared" si="14"/>
        <v xml:space="preserve">N379DH  </v>
      </c>
      <c r="BC275">
        <v>1</v>
      </c>
      <c r="BE275">
        <v>0</v>
      </c>
      <c r="BF275">
        <v>0</v>
      </c>
      <c r="BG275">
        <v>0</v>
      </c>
      <c r="BH275">
        <v>1050</v>
      </c>
      <c r="BI275">
        <v>1</v>
      </c>
      <c r="BJ275">
        <v>0</v>
      </c>
      <c r="BK275">
        <v>0</v>
      </c>
      <c r="BL275">
        <v>0</v>
      </c>
      <c r="BO275">
        <v>0</v>
      </c>
      <c r="BP275">
        <v>0</v>
      </c>
      <c r="BW275" t="str">
        <f>"21:48:29.515"</f>
        <v>21:48:29.515</v>
      </c>
      <c r="CJ275">
        <v>0</v>
      </c>
      <c r="CK275">
        <v>1</v>
      </c>
      <c r="CL275">
        <v>0</v>
      </c>
      <c r="CM275">
        <v>2</v>
      </c>
      <c r="CN275">
        <v>0</v>
      </c>
      <c r="CO275">
        <v>0</v>
      </c>
      <c r="CP275" t="s">
        <v>119</v>
      </c>
      <c r="CQ275">
        <v>259</v>
      </c>
      <c r="CR275">
        <v>0</v>
      </c>
      <c r="CW275">
        <v>3031925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"08/10/2022 21:48:31.980"</f>
        <v>08/10/2022 21:48:31.980</v>
      </c>
      <c r="C276" t="str">
        <f t="shared" si="13"/>
        <v>FFDFD3C0</v>
      </c>
      <c r="D276" t="s">
        <v>113</v>
      </c>
      <c r="E276">
        <v>6</v>
      </c>
      <c r="H276">
        <v>174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>"21:48:31.000"</f>
        <v>21:48:31.000</v>
      </c>
      <c r="T276" t="str">
        <f>"21:48:31.000"</f>
        <v>21:48:31.000</v>
      </c>
      <c r="U276" t="str">
        <f t="shared" si="12"/>
        <v>A4558D</v>
      </c>
      <c r="V276">
        <v>0</v>
      </c>
      <c r="W276">
        <v>0</v>
      </c>
      <c r="X276">
        <v>4</v>
      </c>
      <c r="Z276">
        <v>1</v>
      </c>
      <c r="AA276">
        <v>8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2</v>
      </c>
      <c r="AH276">
        <v>0</v>
      </c>
      <c r="AI276" t="s">
        <v>399</v>
      </c>
      <c r="AJ276">
        <v>48.410268000000002</v>
      </c>
      <c r="AK276" t="s">
        <v>400</v>
      </c>
      <c r="AL276">
        <v>-123.01441</v>
      </c>
      <c r="AM276">
        <v>25</v>
      </c>
      <c r="AN276">
        <v>1100</v>
      </c>
      <c r="AO276" t="s">
        <v>118</v>
      </c>
      <c r="AP276">
        <v>11</v>
      </c>
      <c r="AQ276">
        <v>-135</v>
      </c>
      <c r="AR276">
        <v>0</v>
      </c>
      <c r="AZ276">
        <v>1200</v>
      </c>
      <c r="BA276">
        <v>1</v>
      </c>
      <c r="BB276" t="str">
        <f t="shared" si="14"/>
        <v xml:space="preserve">N379DH  </v>
      </c>
      <c r="BC276">
        <v>1</v>
      </c>
      <c r="BE276">
        <v>0</v>
      </c>
      <c r="BF276">
        <v>0</v>
      </c>
      <c r="BG276">
        <v>0</v>
      </c>
      <c r="BH276">
        <v>1050</v>
      </c>
      <c r="BI276">
        <v>1</v>
      </c>
      <c r="BJ276">
        <v>0</v>
      </c>
      <c r="BK276">
        <v>0</v>
      </c>
      <c r="BL276">
        <v>0</v>
      </c>
      <c r="BO276">
        <v>0</v>
      </c>
      <c r="BP276">
        <v>0</v>
      </c>
      <c r="BW276" t="str">
        <f>"21:48:31.720"</f>
        <v>21:48:31.720</v>
      </c>
      <c r="CJ276">
        <v>0</v>
      </c>
      <c r="CK276">
        <v>1</v>
      </c>
      <c r="CL276">
        <v>0</v>
      </c>
      <c r="CM276">
        <v>2</v>
      </c>
      <c r="CN276">
        <v>0</v>
      </c>
      <c r="CO276">
        <v>0</v>
      </c>
      <c r="CP276" t="s">
        <v>119</v>
      </c>
      <c r="CQ276">
        <v>259</v>
      </c>
      <c r="CR276">
        <v>0</v>
      </c>
      <c r="CW276">
        <v>3032084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"08/10/2022 21:48:31.980"</f>
        <v>08/10/2022 21:48:31.980</v>
      </c>
      <c r="C277" t="str">
        <f t="shared" si="13"/>
        <v>FFDFD3C0</v>
      </c>
      <c r="D277" t="s">
        <v>130</v>
      </c>
      <c r="E277">
        <v>18</v>
      </c>
      <c r="F277">
        <v>1018</v>
      </c>
      <c r="G277" t="s">
        <v>114</v>
      </c>
      <c r="J277" t="s">
        <v>131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>"21:48:31.000"</f>
        <v>21:48:31.000</v>
      </c>
      <c r="T277" t="str">
        <f>"21:48:31.000"</f>
        <v>21:48:31.000</v>
      </c>
      <c r="U277" t="str">
        <f t="shared" si="12"/>
        <v>A4558D</v>
      </c>
      <c r="V277">
        <v>0</v>
      </c>
      <c r="W277">
        <v>0</v>
      </c>
      <c r="X277">
        <v>4</v>
      </c>
      <c r="Z277">
        <v>1</v>
      </c>
      <c r="AA277">
        <v>8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2</v>
      </c>
      <c r="AH277">
        <v>0</v>
      </c>
      <c r="AI277" t="s">
        <v>399</v>
      </c>
      <c r="AJ277">
        <v>48.410268000000002</v>
      </c>
      <c r="AK277" t="s">
        <v>400</v>
      </c>
      <c r="AL277">
        <v>-123.01441</v>
      </c>
      <c r="AM277">
        <v>25</v>
      </c>
      <c r="AN277">
        <v>1100</v>
      </c>
      <c r="AO277" t="s">
        <v>118</v>
      </c>
      <c r="AP277">
        <v>11</v>
      </c>
      <c r="AQ277">
        <v>-135</v>
      </c>
      <c r="AR277">
        <v>0</v>
      </c>
      <c r="AZ277">
        <v>1200</v>
      </c>
      <c r="BA277">
        <v>1</v>
      </c>
      <c r="BB277" t="str">
        <f t="shared" si="14"/>
        <v xml:space="preserve">N379DH  </v>
      </c>
      <c r="BC277">
        <v>1</v>
      </c>
      <c r="BE277">
        <v>0</v>
      </c>
      <c r="BF277">
        <v>0</v>
      </c>
      <c r="BG277">
        <v>0</v>
      </c>
      <c r="BH277">
        <v>1050</v>
      </c>
      <c r="BI277">
        <v>1</v>
      </c>
      <c r="BJ277">
        <v>0</v>
      </c>
      <c r="BK277">
        <v>0</v>
      </c>
      <c r="BL277">
        <v>0</v>
      </c>
      <c r="BO277">
        <v>0</v>
      </c>
      <c r="BP277">
        <v>0</v>
      </c>
      <c r="BW277" t="str">
        <f>"21:48:31.720"</f>
        <v>21:48:31.720</v>
      </c>
      <c r="CJ277">
        <v>0</v>
      </c>
      <c r="CK277">
        <v>1</v>
      </c>
      <c r="CL277">
        <v>0</v>
      </c>
      <c r="CM277">
        <v>2</v>
      </c>
      <c r="CN277">
        <v>0</v>
      </c>
      <c r="CO277">
        <v>0</v>
      </c>
      <c r="CP277" t="s">
        <v>119</v>
      </c>
      <c r="CQ277">
        <v>259</v>
      </c>
      <c r="CR277">
        <v>0</v>
      </c>
      <c r="CW277">
        <v>3032084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"08/10/2022 21:48:34.137"</f>
        <v>08/10/2022 21:48:34.137</v>
      </c>
      <c r="C278" t="str">
        <f t="shared" si="13"/>
        <v>FFDFD3C0</v>
      </c>
      <c r="D278" t="s">
        <v>113</v>
      </c>
      <c r="E278">
        <v>6</v>
      </c>
      <c r="H278">
        <v>174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>"21:48:33.797"</f>
        <v>21:48:33.797</v>
      </c>
      <c r="T278" t="str">
        <f>"21:48:33.797"</f>
        <v>21:48:33.797</v>
      </c>
      <c r="U278" t="str">
        <f t="shared" si="12"/>
        <v>A4558D</v>
      </c>
      <c r="V278">
        <v>0</v>
      </c>
      <c r="W278">
        <v>0</v>
      </c>
      <c r="X278">
        <v>4</v>
      </c>
      <c r="Z278">
        <v>1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401</v>
      </c>
      <c r="AJ278">
        <v>48.408529999999999</v>
      </c>
      <c r="AK278" t="s">
        <v>402</v>
      </c>
      <c r="AL278">
        <v>-123.01423800000001</v>
      </c>
      <c r="AM278">
        <v>25</v>
      </c>
      <c r="AN278">
        <v>1100</v>
      </c>
      <c r="AO278" t="s">
        <v>118</v>
      </c>
      <c r="AP278">
        <v>11</v>
      </c>
      <c r="AQ278">
        <v>-135</v>
      </c>
      <c r="AR278">
        <v>64</v>
      </c>
      <c r="AZ278">
        <v>1200</v>
      </c>
      <c r="BA278">
        <v>1</v>
      </c>
      <c r="BB278" t="str">
        <f t="shared" si="14"/>
        <v xml:space="preserve">N379DH  </v>
      </c>
      <c r="BC278">
        <v>1</v>
      </c>
      <c r="BE278">
        <v>0</v>
      </c>
      <c r="BF278">
        <v>0</v>
      </c>
      <c r="BG278">
        <v>0</v>
      </c>
      <c r="BH278">
        <v>1075</v>
      </c>
      <c r="BI278">
        <v>1</v>
      </c>
      <c r="BJ278">
        <v>0</v>
      </c>
      <c r="BK278">
        <v>0</v>
      </c>
      <c r="BL278">
        <v>0</v>
      </c>
      <c r="BO278">
        <v>0</v>
      </c>
      <c r="BP278">
        <v>0</v>
      </c>
      <c r="BW278" t="str">
        <f>"21:48:33.911"</f>
        <v>21:48:33.911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1</v>
      </c>
      <c r="CP278" t="s">
        <v>119</v>
      </c>
      <c r="CQ278">
        <v>259</v>
      </c>
      <c r="CR278">
        <v>0</v>
      </c>
      <c r="CW278">
        <v>3032229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"08/10/2022 21:48:34.137"</f>
        <v>08/10/2022 21:48:34.137</v>
      </c>
      <c r="C279" t="str">
        <f t="shared" si="13"/>
        <v>FFDFD3C0</v>
      </c>
      <c r="D279" t="s">
        <v>130</v>
      </c>
      <c r="E279">
        <v>18</v>
      </c>
      <c r="F279">
        <v>1018</v>
      </c>
      <c r="G279" t="s">
        <v>114</v>
      </c>
      <c r="J279" t="s">
        <v>131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>"21:48:33.797"</f>
        <v>21:48:33.797</v>
      </c>
      <c r="T279" t="str">
        <f>"21:48:33.797"</f>
        <v>21:48:33.797</v>
      </c>
      <c r="U279" t="str">
        <f t="shared" si="12"/>
        <v>A4558D</v>
      </c>
      <c r="V279">
        <v>0</v>
      </c>
      <c r="W279">
        <v>0</v>
      </c>
      <c r="X279">
        <v>4</v>
      </c>
      <c r="Z279">
        <v>1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401</v>
      </c>
      <c r="AJ279">
        <v>48.408529999999999</v>
      </c>
      <c r="AK279" t="s">
        <v>402</v>
      </c>
      <c r="AL279">
        <v>-123.01423800000001</v>
      </c>
      <c r="AM279">
        <v>25</v>
      </c>
      <c r="AN279">
        <v>1100</v>
      </c>
      <c r="AO279" t="s">
        <v>118</v>
      </c>
      <c r="AP279">
        <v>11</v>
      </c>
      <c r="AQ279">
        <v>-135</v>
      </c>
      <c r="AR279">
        <v>64</v>
      </c>
      <c r="AZ279">
        <v>1200</v>
      </c>
      <c r="BA279">
        <v>1</v>
      </c>
      <c r="BB279" t="str">
        <f t="shared" si="14"/>
        <v xml:space="preserve">N379DH  </v>
      </c>
      <c r="BC279">
        <v>1</v>
      </c>
      <c r="BE279">
        <v>0</v>
      </c>
      <c r="BF279">
        <v>0</v>
      </c>
      <c r="BG279">
        <v>0</v>
      </c>
      <c r="BH279">
        <v>1075</v>
      </c>
      <c r="BI279">
        <v>1</v>
      </c>
      <c r="BJ279">
        <v>0</v>
      </c>
      <c r="BK279">
        <v>0</v>
      </c>
      <c r="BL279">
        <v>0</v>
      </c>
      <c r="BO279">
        <v>0</v>
      </c>
      <c r="BP279">
        <v>0</v>
      </c>
      <c r="BW279" t="str">
        <f>"21:48:33.911"</f>
        <v>21:48:33.911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1</v>
      </c>
      <c r="CP279" t="s">
        <v>119</v>
      </c>
      <c r="CQ279">
        <v>259</v>
      </c>
      <c r="CR279">
        <v>0</v>
      </c>
      <c r="CW279">
        <v>3032229</v>
      </c>
      <c r="CY279">
        <v>0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"08/10/2022 21:48:36.126"</f>
        <v>08/10/2022 21:48:36.126</v>
      </c>
      <c r="C280" t="str">
        <f t="shared" si="13"/>
        <v>FFDFD3C0</v>
      </c>
      <c r="D280" t="s">
        <v>113</v>
      </c>
      <c r="E280">
        <v>6</v>
      </c>
      <c r="H280">
        <v>174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>"21:48:35.797"</f>
        <v>21:48:35.797</v>
      </c>
      <c r="T280" t="str">
        <f>"21:48:35.797"</f>
        <v>21:48:35.797</v>
      </c>
      <c r="U280" t="str">
        <f t="shared" si="12"/>
        <v>A4558D</v>
      </c>
      <c r="V280">
        <v>0</v>
      </c>
      <c r="W280">
        <v>0</v>
      </c>
      <c r="X280">
        <v>4</v>
      </c>
      <c r="Z280">
        <v>1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403</v>
      </c>
      <c r="AJ280">
        <v>48.407285000000002</v>
      </c>
      <c r="AK280" t="s">
        <v>404</v>
      </c>
      <c r="AL280">
        <v>-123.014088</v>
      </c>
      <c r="AM280">
        <v>25</v>
      </c>
      <c r="AN280">
        <v>1100</v>
      </c>
      <c r="AO280" t="s">
        <v>118</v>
      </c>
      <c r="AP280">
        <v>10</v>
      </c>
      <c r="AQ280">
        <v>-135</v>
      </c>
      <c r="AR280">
        <v>0</v>
      </c>
      <c r="AZ280">
        <v>1200</v>
      </c>
      <c r="BA280">
        <v>1</v>
      </c>
      <c r="BB280" t="str">
        <f t="shared" si="14"/>
        <v xml:space="preserve">N379DH  </v>
      </c>
      <c r="BC280">
        <v>1</v>
      </c>
      <c r="BE280">
        <v>0</v>
      </c>
      <c r="BF280">
        <v>0</v>
      </c>
      <c r="BG280">
        <v>0</v>
      </c>
      <c r="BH280">
        <v>1075</v>
      </c>
      <c r="BI280">
        <v>1</v>
      </c>
      <c r="BJ280">
        <v>0</v>
      </c>
      <c r="BK280">
        <v>0</v>
      </c>
      <c r="BL280">
        <v>0</v>
      </c>
      <c r="BO280">
        <v>0</v>
      </c>
      <c r="BP280">
        <v>0</v>
      </c>
      <c r="BW280" t="str">
        <f>"21:48:35.890"</f>
        <v>21:48:35.890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1</v>
      </c>
      <c r="CP280" t="s">
        <v>119</v>
      </c>
      <c r="CQ280">
        <v>259</v>
      </c>
      <c r="CR280">
        <v>0</v>
      </c>
      <c r="CW280">
        <v>3032362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"08/10/2022 21:48:36.126"</f>
        <v>08/10/2022 21:48:36.126</v>
      </c>
      <c r="C281" t="str">
        <f t="shared" si="13"/>
        <v>FFDFD3C0</v>
      </c>
      <c r="D281" t="s">
        <v>130</v>
      </c>
      <c r="E281">
        <v>18</v>
      </c>
      <c r="F281">
        <v>1018</v>
      </c>
      <c r="G281" t="s">
        <v>114</v>
      </c>
      <c r="J281" t="s">
        <v>131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>"21:48:35.797"</f>
        <v>21:48:35.797</v>
      </c>
      <c r="T281" t="str">
        <f>"21:48:35.797"</f>
        <v>21:48:35.797</v>
      </c>
      <c r="U281" t="str">
        <f t="shared" si="12"/>
        <v>A4558D</v>
      </c>
      <c r="V281">
        <v>0</v>
      </c>
      <c r="W281">
        <v>0</v>
      </c>
      <c r="X281">
        <v>4</v>
      </c>
      <c r="Z281">
        <v>1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403</v>
      </c>
      <c r="AJ281">
        <v>48.407285000000002</v>
      </c>
      <c r="AK281" t="s">
        <v>404</v>
      </c>
      <c r="AL281">
        <v>-123.014088</v>
      </c>
      <c r="AM281">
        <v>25</v>
      </c>
      <c r="AN281">
        <v>1100</v>
      </c>
      <c r="AO281" t="s">
        <v>118</v>
      </c>
      <c r="AP281">
        <v>10</v>
      </c>
      <c r="AQ281">
        <v>-135</v>
      </c>
      <c r="AR281">
        <v>0</v>
      </c>
      <c r="AZ281">
        <v>1200</v>
      </c>
      <c r="BA281">
        <v>1</v>
      </c>
      <c r="BB281" t="str">
        <f t="shared" si="14"/>
        <v xml:space="preserve">N379DH  </v>
      </c>
      <c r="BC281">
        <v>1</v>
      </c>
      <c r="BE281">
        <v>0</v>
      </c>
      <c r="BF281">
        <v>0</v>
      </c>
      <c r="BG281">
        <v>0</v>
      </c>
      <c r="BH281">
        <v>1075</v>
      </c>
      <c r="BI281">
        <v>1</v>
      </c>
      <c r="BJ281">
        <v>0</v>
      </c>
      <c r="BK281">
        <v>0</v>
      </c>
      <c r="BL281">
        <v>0</v>
      </c>
      <c r="BO281">
        <v>0</v>
      </c>
      <c r="BP281">
        <v>0</v>
      </c>
      <c r="BW281" t="str">
        <f>"21:48:35.890"</f>
        <v>21:48:35.890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1</v>
      </c>
      <c r="CP281" t="s">
        <v>119</v>
      </c>
      <c r="CQ281">
        <v>259</v>
      </c>
      <c r="CR281">
        <v>0</v>
      </c>
      <c r="CW281">
        <v>3032362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"08/10/2022 21:48:37.095"</f>
        <v>08/10/2022 21:48:37.095</v>
      </c>
      <c r="C282" t="str">
        <f t="shared" si="13"/>
        <v>FFDFD3C0</v>
      </c>
      <c r="D282" t="s">
        <v>113</v>
      </c>
      <c r="E282">
        <v>6</v>
      </c>
      <c r="H282">
        <v>174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>"21:48:36.797"</f>
        <v>21:48:36.797</v>
      </c>
      <c r="T282" t="str">
        <f>"21:48:36.797"</f>
        <v>21:48:36.797</v>
      </c>
      <c r="U282" t="str">
        <f t="shared" si="12"/>
        <v>A4558D</v>
      </c>
      <c r="V282">
        <v>0</v>
      </c>
      <c r="W282">
        <v>0</v>
      </c>
      <c r="X282">
        <v>4</v>
      </c>
      <c r="Z282">
        <v>1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405</v>
      </c>
      <c r="AJ282">
        <v>48.406663000000002</v>
      </c>
      <c r="AK282" t="s">
        <v>406</v>
      </c>
      <c r="AL282">
        <v>-123.01402299999999</v>
      </c>
      <c r="AM282">
        <v>25</v>
      </c>
      <c r="AN282">
        <v>1100</v>
      </c>
      <c r="AO282" t="s">
        <v>118</v>
      </c>
      <c r="AP282">
        <v>10</v>
      </c>
      <c r="AQ282">
        <v>-135</v>
      </c>
      <c r="AR282">
        <v>0</v>
      </c>
      <c r="AZ282">
        <v>1200</v>
      </c>
      <c r="BA282">
        <v>1</v>
      </c>
      <c r="BB282" t="str">
        <f t="shared" si="14"/>
        <v xml:space="preserve">N379DH  </v>
      </c>
      <c r="BC282">
        <v>1</v>
      </c>
      <c r="BE282">
        <v>0</v>
      </c>
      <c r="BF282">
        <v>0</v>
      </c>
      <c r="BG282">
        <v>0</v>
      </c>
      <c r="BH282">
        <v>1075</v>
      </c>
      <c r="BI282">
        <v>1</v>
      </c>
      <c r="BJ282">
        <v>0</v>
      </c>
      <c r="BK282">
        <v>0</v>
      </c>
      <c r="BL282">
        <v>0</v>
      </c>
      <c r="BO282">
        <v>0</v>
      </c>
      <c r="BP282">
        <v>0</v>
      </c>
      <c r="BW282" t="str">
        <f>"21:48:36.871"</f>
        <v>21:48:36.871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1</v>
      </c>
      <c r="CP282" t="s">
        <v>119</v>
      </c>
      <c r="CQ282">
        <v>259</v>
      </c>
      <c r="CR282">
        <v>0</v>
      </c>
      <c r="CW282">
        <v>3032431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"08/10/2022 21:48:37.095"</f>
        <v>08/10/2022 21:48:37.095</v>
      </c>
      <c r="C283" t="str">
        <f t="shared" si="13"/>
        <v>FFDFD3C0</v>
      </c>
      <c r="D283" t="s">
        <v>130</v>
      </c>
      <c r="E283">
        <v>18</v>
      </c>
      <c r="F283">
        <v>1018</v>
      </c>
      <c r="G283" t="s">
        <v>114</v>
      </c>
      <c r="J283" t="s">
        <v>131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>"21:48:36.797"</f>
        <v>21:48:36.797</v>
      </c>
      <c r="T283" t="str">
        <f>"21:48:36.797"</f>
        <v>21:48:36.797</v>
      </c>
      <c r="U283" t="str">
        <f t="shared" si="12"/>
        <v>A4558D</v>
      </c>
      <c r="V283">
        <v>0</v>
      </c>
      <c r="W283">
        <v>0</v>
      </c>
      <c r="X283">
        <v>4</v>
      </c>
      <c r="Z283">
        <v>1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405</v>
      </c>
      <c r="AJ283">
        <v>48.406663000000002</v>
      </c>
      <c r="AK283" t="s">
        <v>406</v>
      </c>
      <c r="AL283">
        <v>-123.01402299999999</v>
      </c>
      <c r="AM283">
        <v>25</v>
      </c>
      <c r="AN283">
        <v>1100</v>
      </c>
      <c r="AO283" t="s">
        <v>118</v>
      </c>
      <c r="AP283">
        <v>10</v>
      </c>
      <c r="AQ283">
        <v>-135</v>
      </c>
      <c r="AR283">
        <v>0</v>
      </c>
      <c r="AZ283">
        <v>1200</v>
      </c>
      <c r="BA283">
        <v>1</v>
      </c>
      <c r="BB283" t="str">
        <f t="shared" si="14"/>
        <v xml:space="preserve">N379DH  </v>
      </c>
      <c r="BC283">
        <v>1</v>
      </c>
      <c r="BE283">
        <v>0</v>
      </c>
      <c r="BF283">
        <v>0</v>
      </c>
      <c r="BG283">
        <v>0</v>
      </c>
      <c r="BH283">
        <v>1075</v>
      </c>
      <c r="BI283">
        <v>1</v>
      </c>
      <c r="BJ283">
        <v>0</v>
      </c>
      <c r="BK283">
        <v>0</v>
      </c>
      <c r="BL283">
        <v>0</v>
      </c>
      <c r="BO283">
        <v>0</v>
      </c>
      <c r="BP283">
        <v>0</v>
      </c>
      <c r="BW283" t="str">
        <f>"21:48:36.871"</f>
        <v>21:48:36.871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1</v>
      </c>
      <c r="CP283" t="s">
        <v>119</v>
      </c>
      <c r="CQ283">
        <v>259</v>
      </c>
      <c r="CR283">
        <v>0</v>
      </c>
      <c r="CW283">
        <v>3032431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"08/10/2022 21:48:37.970"</f>
        <v>08/10/2022 21:48:37.970</v>
      </c>
      <c r="C284" t="str">
        <f t="shared" si="13"/>
        <v>FFDFD3C0</v>
      </c>
      <c r="D284" t="s">
        <v>130</v>
      </c>
      <c r="E284">
        <v>18</v>
      </c>
      <c r="F284">
        <v>1018</v>
      </c>
      <c r="G284" t="s">
        <v>114</v>
      </c>
      <c r="J284" t="s">
        <v>131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>"21:48:37.594"</f>
        <v>21:48:37.594</v>
      </c>
      <c r="T284" t="str">
        <f>"21:48:37.594"</f>
        <v>21:48:37.594</v>
      </c>
      <c r="U284" t="str">
        <f t="shared" si="12"/>
        <v>A4558D</v>
      </c>
      <c r="V284">
        <v>0</v>
      </c>
      <c r="W284">
        <v>0</v>
      </c>
      <c r="X284">
        <v>4</v>
      </c>
      <c r="Z284">
        <v>1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407</v>
      </c>
      <c r="AJ284">
        <v>48.406168999999998</v>
      </c>
      <c r="AK284" t="s">
        <v>408</v>
      </c>
      <c r="AL284">
        <v>-123.013959</v>
      </c>
      <c r="AM284">
        <v>25</v>
      </c>
      <c r="AN284">
        <v>1100</v>
      </c>
      <c r="AO284" t="s">
        <v>118</v>
      </c>
      <c r="AP284">
        <v>10</v>
      </c>
      <c r="AQ284">
        <v>-135</v>
      </c>
      <c r="AR284">
        <v>-64</v>
      </c>
      <c r="AZ284">
        <v>1200</v>
      </c>
      <c r="BA284">
        <v>1</v>
      </c>
      <c r="BB284" t="str">
        <f t="shared" si="14"/>
        <v xml:space="preserve">N379DH  </v>
      </c>
      <c r="BC284">
        <v>1</v>
      </c>
      <c r="BE284">
        <v>0</v>
      </c>
      <c r="BF284">
        <v>0</v>
      </c>
      <c r="BG284">
        <v>0</v>
      </c>
      <c r="BH284">
        <v>1075</v>
      </c>
      <c r="BI284">
        <v>1</v>
      </c>
      <c r="BJ284">
        <v>0</v>
      </c>
      <c r="BK284">
        <v>0</v>
      </c>
      <c r="BL284">
        <v>0</v>
      </c>
      <c r="BO284">
        <v>0</v>
      </c>
      <c r="BP284">
        <v>0</v>
      </c>
      <c r="BW284" t="str">
        <f>"21:48:37.655"</f>
        <v>21:48:37.655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0</v>
      </c>
      <c r="CP284" t="s">
        <v>119</v>
      </c>
      <c r="CQ284">
        <v>259</v>
      </c>
      <c r="CR284">
        <v>0</v>
      </c>
      <c r="CW284">
        <v>3032482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"08/10/2022 21:48:37.970"</f>
        <v>08/10/2022 21:48:37.970</v>
      </c>
      <c r="C285" t="str">
        <f t="shared" si="13"/>
        <v>FFDFD3C0</v>
      </c>
      <c r="D285" t="s">
        <v>113</v>
      </c>
      <c r="E285">
        <v>6</v>
      </c>
      <c r="H285">
        <v>174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>"21:48:37.594"</f>
        <v>21:48:37.594</v>
      </c>
      <c r="T285" t="str">
        <f>"21:48:37.594"</f>
        <v>21:48:37.594</v>
      </c>
      <c r="U285" t="str">
        <f t="shared" si="12"/>
        <v>A4558D</v>
      </c>
      <c r="V285">
        <v>0</v>
      </c>
      <c r="W285">
        <v>0</v>
      </c>
      <c r="X285">
        <v>4</v>
      </c>
      <c r="Z285">
        <v>1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407</v>
      </c>
      <c r="AJ285">
        <v>48.406168999999998</v>
      </c>
      <c r="AK285" t="s">
        <v>408</v>
      </c>
      <c r="AL285">
        <v>-123.013959</v>
      </c>
      <c r="AM285">
        <v>25</v>
      </c>
      <c r="AN285">
        <v>1100</v>
      </c>
      <c r="AO285" t="s">
        <v>118</v>
      </c>
      <c r="AP285">
        <v>10</v>
      </c>
      <c r="AQ285">
        <v>-135</v>
      </c>
      <c r="AR285">
        <v>-64</v>
      </c>
      <c r="AZ285">
        <v>1200</v>
      </c>
      <c r="BA285">
        <v>1</v>
      </c>
      <c r="BB285" t="str">
        <f t="shared" si="14"/>
        <v xml:space="preserve">N379DH  </v>
      </c>
      <c r="BC285">
        <v>1</v>
      </c>
      <c r="BE285">
        <v>0</v>
      </c>
      <c r="BF285">
        <v>0</v>
      </c>
      <c r="BG285">
        <v>0</v>
      </c>
      <c r="BH285">
        <v>1075</v>
      </c>
      <c r="BI285">
        <v>1</v>
      </c>
      <c r="BJ285">
        <v>0</v>
      </c>
      <c r="BK285">
        <v>0</v>
      </c>
      <c r="BL285">
        <v>0</v>
      </c>
      <c r="BO285">
        <v>0</v>
      </c>
      <c r="BP285">
        <v>0</v>
      </c>
      <c r="BW285" t="str">
        <f>"21:48:37.655"</f>
        <v>21:48:37.655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0</v>
      </c>
      <c r="CP285" t="s">
        <v>119</v>
      </c>
      <c r="CQ285">
        <v>259</v>
      </c>
      <c r="CR285">
        <v>0</v>
      </c>
      <c r="CW285">
        <v>3032482</v>
      </c>
      <c r="CY285">
        <v>0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"08/10/2022 21:48:38.564"</f>
        <v>08/10/2022 21:48:38.564</v>
      </c>
      <c r="C286" t="str">
        <f t="shared" si="13"/>
        <v>FFDFD3C0</v>
      </c>
      <c r="D286" t="s">
        <v>130</v>
      </c>
      <c r="E286">
        <v>18</v>
      </c>
      <c r="F286">
        <v>1018</v>
      </c>
      <c r="G286" t="s">
        <v>114</v>
      </c>
      <c r="J286" t="s">
        <v>131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>"21:48:38.195"</f>
        <v>21:48:38.195</v>
      </c>
      <c r="T286" t="str">
        <f>"21:48:38.195"</f>
        <v>21:48:38.195</v>
      </c>
      <c r="U286" t="str">
        <f t="shared" si="12"/>
        <v>A4558D</v>
      </c>
      <c r="V286">
        <v>0</v>
      </c>
      <c r="W286">
        <v>0</v>
      </c>
      <c r="X286">
        <v>4</v>
      </c>
      <c r="Z286">
        <v>1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409</v>
      </c>
      <c r="AJ286">
        <v>48.405783</v>
      </c>
      <c r="AK286" t="s">
        <v>410</v>
      </c>
      <c r="AL286">
        <v>-123.01391599999999</v>
      </c>
      <c r="AM286">
        <v>25</v>
      </c>
      <c r="AN286">
        <v>1100</v>
      </c>
      <c r="AO286" t="s">
        <v>118</v>
      </c>
      <c r="AP286">
        <v>10</v>
      </c>
      <c r="AQ286">
        <v>-135</v>
      </c>
      <c r="AR286">
        <v>0</v>
      </c>
      <c r="AZ286">
        <v>1200</v>
      </c>
      <c r="BA286">
        <v>1</v>
      </c>
      <c r="BB286" t="str">
        <f t="shared" si="14"/>
        <v xml:space="preserve">N379DH  </v>
      </c>
      <c r="BC286">
        <v>1</v>
      </c>
      <c r="BE286">
        <v>0</v>
      </c>
      <c r="BF286">
        <v>0</v>
      </c>
      <c r="BG286">
        <v>0</v>
      </c>
      <c r="BH286">
        <v>1075</v>
      </c>
      <c r="BI286">
        <v>1</v>
      </c>
      <c r="BJ286">
        <v>0</v>
      </c>
      <c r="BK286">
        <v>0</v>
      </c>
      <c r="BL286">
        <v>0</v>
      </c>
      <c r="BO286">
        <v>0</v>
      </c>
      <c r="BP286">
        <v>0</v>
      </c>
      <c r="BW286" t="str">
        <f>"21:48:38.238"</f>
        <v>21:48:38.238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0</v>
      </c>
      <c r="CP286" t="s">
        <v>119</v>
      </c>
      <c r="CQ286">
        <v>259</v>
      </c>
      <c r="CR286">
        <v>0</v>
      </c>
      <c r="CW286">
        <v>3032530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"08/10/2022 21:48:38.564"</f>
        <v>08/10/2022 21:48:38.564</v>
      </c>
      <c r="C287" t="str">
        <f t="shared" si="13"/>
        <v>FFDFD3C0</v>
      </c>
      <c r="D287" t="s">
        <v>113</v>
      </c>
      <c r="E287">
        <v>6</v>
      </c>
      <c r="H287">
        <v>174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>"21:48:38.195"</f>
        <v>21:48:38.195</v>
      </c>
      <c r="T287" t="str">
        <f>"21:48:38.195"</f>
        <v>21:48:38.195</v>
      </c>
      <c r="U287" t="str">
        <f t="shared" si="12"/>
        <v>A4558D</v>
      </c>
      <c r="V287">
        <v>0</v>
      </c>
      <c r="W287">
        <v>0</v>
      </c>
      <c r="X287">
        <v>4</v>
      </c>
      <c r="Z287">
        <v>1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409</v>
      </c>
      <c r="AJ287">
        <v>48.405783</v>
      </c>
      <c r="AK287" t="s">
        <v>410</v>
      </c>
      <c r="AL287">
        <v>-123.01391599999999</v>
      </c>
      <c r="AM287">
        <v>25</v>
      </c>
      <c r="AN287">
        <v>1100</v>
      </c>
      <c r="AO287" t="s">
        <v>118</v>
      </c>
      <c r="AP287">
        <v>10</v>
      </c>
      <c r="AQ287">
        <v>-135</v>
      </c>
      <c r="AR287">
        <v>0</v>
      </c>
      <c r="AZ287">
        <v>1200</v>
      </c>
      <c r="BA287">
        <v>1</v>
      </c>
      <c r="BB287" t="str">
        <f t="shared" si="14"/>
        <v xml:space="preserve">N379DH  </v>
      </c>
      <c r="BC287">
        <v>1</v>
      </c>
      <c r="BE287">
        <v>0</v>
      </c>
      <c r="BF287">
        <v>0</v>
      </c>
      <c r="BG287">
        <v>0</v>
      </c>
      <c r="BH287">
        <v>1075</v>
      </c>
      <c r="BI287">
        <v>1</v>
      </c>
      <c r="BJ287">
        <v>0</v>
      </c>
      <c r="BK287">
        <v>0</v>
      </c>
      <c r="BL287">
        <v>0</v>
      </c>
      <c r="BO287">
        <v>0</v>
      </c>
      <c r="BP287">
        <v>0</v>
      </c>
      <c r="BW287" t="str">
        <f>"21:48:38.238"</f>
        <v>21:48:38.238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0</v>
      </c>
      <c r="CP287" t="s">
        <v>119</v>
      </c>
      <c r="CQ287">
        <v>259</v>
      </c>
      <c r="CR287">
        <v>0</v>
      </c>
      <c r="CW287">
        <v>3032530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"08/10/2022 21:48:39.450"</f>
        <v>08/10/2022 21:48:39.450</v>
      </c>
      <c r="C288" t="str">
        <f t="shared" si="13"/>
        <v>FFDFD3C0</v>
      </c>
      <c r="D288" t="s">
        <v>130</v>
      </c>
      <c r="E288">
        <v>18</v>
      </c>
      <c r="F288">
        <v>1018</v>
      </c>
      <c r="G288" t="s">
        <v>114</v>
      </c>
      <c r="J288" t="s">
        <v>131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>"21:48:39.195"</f>
        <v>21:48:39.195</v>
      </c>
      <c r="T288" t="str">
        <f>"21:48:39.195"</f>
        <v>21:48:39.195</v>
      </c>
      <c r="U288" t="str">
        <f t="shared" si="12"/>
        <v>A4558D</v>
      </c>
      <c r="V288">
        <v>0</v>
      </c>
      <c r="W288">
        <v>0</v>
      </c>
      <c r="X288">
        <v>4</v>
      </c>
      <c r="Z288">
        <v>1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411</v>
      </c>
      <c r="AJ288">
        <v>48.405161</v>
      </c>
      <c r="AK288" t="s">
        <v>412</v>
      </c>
      <c r="AL288">
        <v>-123.013852</v>
      </c>
      <c r="AM288">
        <v>25</v>
      </c>
      <c r="AN288">
        <v>1100</v>
      </c>
      <c r="AO288" t="s">
        <v>118</v>
      </c>
      <c r="AP288">
        <v>10</v>
      </c>
      <c r="AQ288">
        <v>-135</v>
      </c>
      <c r="AR288">
        <v>0</v>
      </c>
      <c r="AZ288">
        <v>1200</v>
      </c>
      <c r="BA288">
        <v>1</v>
      </c>
      <c r="BB288" t="str">
        <f t="shared" si="14"/>
        <v xml:space="preserve">N379DH  </v>
      </c>
      <c r="BC288">
        <v>1</v>
      </c>
      <c r="BE288">
        <v>0</v>
      </c>
      <c r="BF288">
        <v>0</v>
      </c>
      <c r="BG288">
        <v>0</v>
      </c>
      <c r="BH288">
        <v>1075</v>
      </c>
      <c r="BI288">
        <v>1</v>
      </c>
      <c r="BJ288">
        <v>0</v>
      </c>
      <c r="BK288">
        <v>0</v>
      </c>
      <c r="BL288">
        <v>0</v>
      </c>
      <c r="BO288">
        <v>0</v>
      </c>
      <c r="BP288">
        <v>0</v>
      </c>
      <c r="BW288" t="str">
        <f>"21:48:39.208"</f>
        <v>21:48:39.208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0</v>
      </c>
      <c r="CP288" t="s">
        <v>119</v>
      </c>
      <c r="CQ288">
        <v>259</v>
      </c>
      <c r="CR288">
        <v>0</v>
      </c>
      <c r="CW288">
        <v>3032595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"08/10/2022 21:48:39.450"</f>
        <v>08/10/2022 21:48:39.450</v>
      </c>
      <c r="C289" t="str">
        <f t="shared" si="13"/>
        <v>FFDFD3C0</v>
      </c>
      <c r="D289" t="s">
        <v>113</v>
      </c>
      <c r="E289">
        <v>6</v>
      </c>
      <c r="H289">
        <v>174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>"21:48:39.195"</f>
        <v>21:48:39.195</v>
      </c>
      <c r="T289" t="str">
        <f>"21:48:39.195"</f>
        <v>21:48:39.195</v>
      </c>
      <c r="U289" t="str">
        <f t="shared" si="12"/>
        <v>A4558D</v>
      </c>
      <c r="V289">
        <v>0</v>
      </c>
      <c r="W289">
        <v>0</v>
      </c>
      <c r="X289">
        <v>4</v>
      </c>
      <c r="Z289">
        <v>1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411</v>
      </c>
      <c r="AJ289">
        <v>48.405161</v>
      </c>
      <c r="AK289" t="s">
        <v>412</v>
      </c>
      <c r="AL289">
        <v>-123.013852</v>
      </c>
      <c r="AM289">
        <v>25</v>
      </c>
      <c r="AN289">
        <v>1100</v>
      </c>
      <c r="AO289" t="s">
        <v>118</v>
      </c>
      <c r="AP289">
        <v>10</v>
      </c>
      <c r="AQ289">
        <v>-135</v>
      </c>
      <c r="AR289">
        <v>0</v>
      </c>
      <c r="AZ289">
        <v>1200</v>
      </c>
      <c r="BA289">
        <v>1</v>
      </c>
      <c r="BB289" t="str">
        <f t="shared" si="14"/>
        <v xml:space="preserve">N379DH  </v>
      </c>
      <c r="BC289">
        <v>1</v>
      </c>
      <c r="BE289">
        <v>0</v>
      </c>
      <c r="BF289">
        <v>0</v>
      </c>
      <c r="BG289">
        <v>0</v>
      </c>
      <c r="BH289">
        <v>1075</v>
      </c>
      <c r="BI289">
        <v>1</v>
      </c>
      <c r="BJ289">
        <v>0</v>
      </c>
      <c r="BK289">
        <v>0</v>
      </c>
      <c r="BL289">
        <v>0</v>
      </c>
      <c r="BO289">
        <v>0</v>
      </c>
      <c r="BP289">
        <v>0</v>
      </c>
      <c r="BW289" t="str">
        <f>"21:48:39.208"</f>
        <v>21:48:39.208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0</v>
      </c>
      <c r="CP289" t="s">
        <v>119</v>
      </c>
      <c r="CQ289">
        <v>259</v>
      </c>
      <c r="CR289">
        <v>0</v>
      </c>
      <c r="CW289">
        <v>3032595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"08/10/2022 21:48:41.825"</f>
        <v>08/10/2022 21:48:41.825</v>
      </c>
      <c r="C290" t="str">
        <f t="shared" si="13"/>
        <v>FFDFD3C0</v>
      </c>
      <c r="D290" t="s">
        <v>113</v>
      </c>
      <c r="E290">
        <v>6</v>
      </c>
      <c r="H290">
        <v>174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>"21:48:41.398"</f>
        <v>21:48:41.398</v>
      </c>
      <c r="T290" t="str">
        <f>"21:48:41.398"</f>
        <v>21:48:41.398</v>
      </c>
      <c r="U290" t="str">
        <f t="shared" si="12"/>
        <v>A4558D</v>
      </c>
      <c r="V290">
        <v>0</v>
      </c>
      <c r="W290">
        <v>0</v>
      </c>
      <c r="X290">
        <v>4</v>
      </c>
      <c r="Z290">
        <v>1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413</v>
      </c>
      <c r="AJ290">
        <v>48.403787999999999</v>
      </c>
      <c r="AK290" t="s">
        <v>414</v>
      </c>
      <c r="AL290">
        <v>-123.013701</v>
      </c>
      <c r="AM290">
        <v>25</v>
      </c>
      <c r="AN290">
        <v>1100</v>
      </c>
      <c r="AO290" t="s">
        <v>118</v>
      </c>
      <c r="AP290">
        <v>10</v>
      </c>
      <c r="AQ290">
        <v>-135</v>
      </c>
      <c r="AR290">
        <v>0</v>
      </c>
      <c r="AZ290">
        <v>1200</v>
      </c>
      <c r="BA290">
        <v>1</v>
      </c>
      <c r="BB290" t="str">
        <f t="shared" si="14"/>
        <v xml:space="preserve">N379DH  </v>
      </c>
      <c r="BC290">
        <v>1</v>
      </c>
      <c r="BE290">
        <v>0</v>
      </c>
      <c r="BF290">
        <v>0</v>
      </c>
      <c r="BG290">
        <v>0</v>
      </c>
      <c r="BH290">
        <v>1075</v>
      </c>
      <c r="BI290">
        <v>1</v>
      </c>
      <c r="BJ290">
        <v>0</v>
      </c>
      <c r="BK290">
        <v>0</v>
      </c>
      <c r="BL290">
        <v>0</v>
      </c>
      <c r="BO290">
        <v>0</v>
      </c>
      <c r="BP290">
        <v>0</v>
      </c>
      <c r="BW290" t="str">
        <f>"21:48:41.548"</f>
        <v>21:48:41.548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1</v>
      </c>
      <c r="CP290" t="s">
        <v>119</v>
      </c>
      <c r="CQ290">
        <v>259</v>
      </c>
      <c r="CR290">
        <v>0</v>
      </c>
      <c r="CW290">
        <v>3032766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"08/10/2022 21:48:41.825"</f>
        <v>08/10/2022 21:48:41.825</v>
      </c>
      <c r="C291" t="str">
        <f t="shared" si="13"/>
        <v>FFDFD3C0</v>
      </c>
      <c r="D291" t="s">
        <v>130</v>
      </c>
      <c r="E291">
        <v>18</v>
      </c>
      <c r="F291">
        <v>1018</v>
      </c>
      <c r="G291" t="s">
        <v>114</v>
      </c>
      <c r="J291" t="s">
        <v>131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>"21:48:41.398"</f>
        <v>21:48:41.398</v>
      </c>
      <c r="T291" t="str">
        <f>"21:48:41.398"</f>
        <v>21:48:41.398</v>
      </c>
      <c r="U291" t="str">
        <f t="shared" si="12"/>
        <v>A4558D</v>
      </c>
      <c r="V291">
        <v>0</v>
      </c>
      <c r="W291">
        <v>0</v>
      </c>
      <c r="X291">
        <v>4</v>
      </c>
      <c r="Z291">
        <v>1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413</v>
      </c>
      <c r="AJ291">
        <v>48.403787999999999</v>
      </c>
      <c r="AK291" t="s">
        <v>414</v>
      </c>
      <c r="AL291">
        <v>-123.013701</v>
      </c>
      <c r="AM291">
        <v>25</v>
      </c>
      <c r="AN291">
        <v>1100</v>
      </c>
      <c r="AO291" t="s">
        <v>118</v>
      </c>
      <c r="AP291">
        <v>10</v>
      </c>
      <c r="AQ291">
        <v>-135</v>
      </c>
      <c r="AR291">
        <v>0</v>
      </c>
      <c r="AZ291">
        <v>1200</v>
      </c>
      <c r="BA291">
        <v>1</v>
      </c>
      <c r="BB291" t="str">
        <f t="shared" si="14"/>
        <v xml:space="preserve">N379DH  </v>
      </c>
      <c r="BC291">
        <v>1</v>
      </c>
      <c r="BE291">
        <v>0</v>
      </c>
      <c r="BF291">
        <v>0</v>
      </c>
      <c r="BG291">
        <v>0</v>
      </c>
      <c r="BH291">
        <v>1075</v>
      </c>
      <c r="BI291">
        <v>1</v>
      </c>
      <c r="BJ291">
        <v>0</v>
      </c>
      <c r="BK291">
        <v>0</v>
      </c>
      <c r="BL291">
        <v>0</v>
      </c>
      <c r="BO291">
        <v>0</v>
      </c>
      <c r="BP291">
        <v>0</v>
      </c>
      <c r="BW291" t="str">
        <f>"21:48:41.548"</f>
        <v>21:48:41.548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1</v>
      </c>
      <c r="CP291" t="s">
        <v>119</v>
      </c>
      <c r="CQ291">
        <v>259</v>
      </c>
      <c r="CR291">
        <v>0</v>
      </c>
      <c r="CW291">
        <v>3032766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"08/10/2022 21:48:43.481"</f>
        <v>08/10/2022 21:48:43.481</v>
      </c>
      <c r="C292" t="str">
        <f t="shared" si="13"/>
        <v>FFDFD3C0</v>
      </c>
      <c r="D292" t="s">
        <v>113</v>
      </c>
      <c r="E292">
        <v>6</v>
      </c>
      <c r="H292">
        <v>174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>"21:48:43.195"</f>
        <v>21:48:43.195</v>
      </c>
      <c r="T292" t="str">
        <f>"21:48:43.195"</f>
        <v>21:48:43.195</v>
      </c>
      <c r="U292" t="str">
        <f t="shared" si="12"/>
        <v>A4558D</v>
      </c>
      <c r="V292">
        <v>0</v>
      </c>
      <c r="W292">
        <v>0</v>
      </c>
      <c r="X292">
        <v>4</v>
      </c>
      <c r="Z292">
        <v>1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415</v>
      </c>
      <c r="AJ292">
        <v>48.402672000000003</v>
      </c>
      <c r="AK292" t="s">
        <v>416</v>
      </c>
      <c r="AL292">
        <v>-123.01357299999999</v>
      </c>
      <c r="AM292">
        <v>25</v>
      </c>
      <c r="AN292">
        <v>1100</v>
      </c>
      <c r="AO292" t="s">
        <v>118</v>
      </c>
      <c r="AP292">
        <v>10</v>
      </c>
      <c r="AQ292">
        <v>-135</v>
      </c>
      <c r="AR292">
        <v>0</v>
      </c>
      <c r="AZ292">
        <v>1200</v>
      </c>
      <c r="BA292">
        <v>1</v>
      </c>
      <c r="BB292" t="str">
        <f t="shared" si="14"/>
        <v xml:space="preserve">N379DH  </v>
      </c>
      <c r="BC292">
        <v>1</v>
      </c>
      <c r="BE292">
        <v>0</v>
      </c>
      <c r="BF292">
        <v>0</v>
      </c>
      <c r="BG292">
        <v>0</v>
      </c>
      <c r="BH292">
        <v>1075</v>
      </c>
      <c r="BI292">
        <v>1</v>
      </c>
      <c r="BJ292">
        <v>0</v>
      </c>
      <c r="BK292">
        <v>0</v>
      </c>
      <c r="BL292">
        <v>0</v>
      </c>
      <c r="BO292">
        <v>0</v>
      </c>
      <c r="BP292">
        <v>0</v>
      </c>
      <c r="BW292" t="str">
        <f>"21:48:43.275"</f>
        <v>21:48:43.275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1</v>
      </c>
      <c r="CP292" t="s">
        <v>119</v>
      </c>
      <c r="CQ292">
        <v>259</v>
      </c>
      <c r="CR292">
        <v>0</v>
      </c>
      <c r="CW292">
        <v>3032880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"08/10/2022 21:48:43.544"</f>
        <v>08/10/2022 21:48:43.544</v>
      </c>
      <c r="C293" t="str">
        <f t="shared" si="13"/>
        <v>FFDFD3C0</v>
      </c>
      <c r="D293" t="s">
        <v>130</v>
      </c>
      <c r="E293">
        <v>18</v>
      </c>
      <c r="F293">
        <v>1018</v>
      </c>
      <c r="G293" t="s">
        <v>114</v>
      </c>
      <c r="J293" t="s">
        <v>131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>"21:48:43.195"</f>
        <v>21:48:43.195</v>
      </c>
      <c r="T293" t="str">
        <f>"21:48:43.195"</f>
        <v>21:48:43.195</v>
      </c>
      <c r="U293" t="str">
        <f t="shared" si="12"/>
        <v>A4558D</v>
      </c>
      <c r="V293">
        <v>0</v>
      </c>
      <c r="W293">
        <v>0</v>
      </c>
      <c r="X293">
        <v>4</v>
      </c>
      <c r="Z293">
        <v>1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415</v>
      </c>
      <c r="AJ293">
        <v>48.402672000000003</v>
      </c>
      <c r="AK293" t="s">
        <v>416</v>
      </c>
      <c r="AL293">
        <v>-123.01357299999999</v>
      </c>
      <c r="AM293">
        <v>25</v>
      </c>
      <c r="AN293">
        <v>1100</v>
      </c>
      <c r="AO293" t="s">
        <v>118</v>
      </c>
      <c r="AP293">
        <v>10</v>
      </c>
      <c r="AQ293">
        <v>-135</v>
      </c>
      <c r="AR293">
        <v>0</v>
      </c>
      <c r="AZ293">
        <v>1200</v>
      </c>
      <c r="BA293">
        <v>1</v>
      </c>
      <c r="BB293" t="str">
        <f t="shared" si="14"/>
        <v xml:space="preserve">N379DH  </v>
      </c>
      <c r="BC293">
        <v>1</v>
      </c>
      <c r="BE293">
        <v>0</v>
      </c>
      <c r="BF293">
        <v>0</v>
      </c>
      <c r="BG293">
        <v>0</v>
      </c>
      <c r="BH293">
        <v>1075</v>
      </c>
      <c r="BI293">
        <v>1</v>
      </c>
      <c r="BJ293">
        <v>0</v>
      </c>
      <c r="BK293">
        <v>0</v>
      </c>
      <c r="BL293">
        <v>0</v>
      </c>
      <c r="BO293">
        <v>0</v>
      </c>
      <c r="BP293">
        <v>0</v>
      </c>
      <c r="BW293" t="str">
        <f>"21:48:43.275"</f>
        <v>21:48:43.275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1</v>
      </c>
      <c r="CP293" t="s">
        <v>119</v>
      </c>
      <c r="CQ293">
        <v>259</v>
      </c>
      <c r="CR293">
        <v>0</v>
      </c>
      <c r="CW293">
        <v>3032880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"08/10/2022 21:48:44.544"</f>
        <v>08/10/2022 21:48:44.544</v>
      </c>
      <c r="C294" t="str">
        <f t="shared" si="13"/>
        <v>FFDFD3C0</v>
      </c>
      <c r="D294" t="s">
        <v>113</v>
      </c>
      <c r="E294">
        <v>6</v>
      </c>
      <c r="H294">
        <v>174</v>
      </c>
      <c r="I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>"21:48:44.195"</f>
        <v>21:48:44.195</v>
      </c>
      <c r="T294" t="str">
        <f>"21:48:44.195"</f>
        <v>21:48:44.195</v>
      </c>
      <c r="U294" t="str">
        <f t="shared" si="12"/>
        <v>A4558D</v>
      </c>
      <c r="V294">
        <v>0</v>
      </c>
      <c r="W294">
        <v>0</v>
      </c>
      <c r="X294">
        <v>4</v>
      </c>
      <c r="Z294">
        <v>1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417</v>
      </c>
      <c r="AJ294">
        <v>48.402028000000001</v>
      </c>
      <c r="AK294" t="s">
        <v>418</v>
      </c>
      <c r="AL294">
        <v>-123.013487</v>
      </c>
      <c r="AM294">
        <v>25</v>
      </c>
      <c r="AN294">
        <v>1100</v>
      </c>
      <c r="AO294" t="s">
        <v>118</v>
      </c>
      <c r="AP294">
        <v>11</v>
      </c>
      <c r="AQ294">
        <v>-135</v>
      </c>
      <c r="AR294">
        <v>0</v>
      </c>
      <c r="AZ294">
        <v>1200</v>
      </c>
      <c r="BA294">
        <v>1</v>
      </c>
      <c r="BB294" t="str">
        <f t="shared" si="14"/>
        <v xml:space="preserve">N379DH  </v>
      </c>
      <c r="BC294">
        <v>1</v>
      </c>
      <c r="BE294">
        <v>0</v>
      </c>
      <c r="BF294">
        <v>0</v>
      </c>
      <c r="BG294">
        <v>0</v>
      </c>
      <c r="BH294">
        <v>1075</v>
      </c>
      <c r="BI294">
        <v>1</v>
      </c>
      <c r="BJ294">
        <v>0</v>
      </c>
      <c r="BK294">
        <v>0</v>
      </c>
      <c r="BL294">
        <v>0</v>
      </c>
      <c r="BO294">
        <v>0</v>
      </c>
      <c r="BP294">
        <v>0</v>
      </c>
      <c r="BW294" t="str">
        <f>"21:48:44.263"</f>
        <v>21:48:44.263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1</v>
      </c>
      <c r="CP294" t="s">
        <v>119</v>
      </c>
      <c r="CQ294">
        <v>259</v>
      </c>
      <c r="CR294">
        <v>0</v>
      </c>
      <c r="CW294">
        <v>3032948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"08/10/2022 21:48:44.544"</f>
        <v>08/10/2022 21:48:44.544</v>
      </c>
      <c r="C295" t="str">
        <f t="shared" si="13"/>
        <v>FFDFD3C0</v>
      </c>
      <c r="D295" t="s">
        <v>130</v>
      </c>
      <c r="E295">
        <v>18</v>
      </c>
      <c r="F295">
        <v>1018</v>
      </c>
      <c r="G295" t="s">
        <v>114</v>
      </c>
      <c r="J295" t="s">
        <v>131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>"21:48:44.195"</f>
        <v>21:48:44.195</v>
      </c>
      <c r="T295" t="str">
        <f>"21:48:44.195"</f>
        <v>21:48:44.195</v>
      </c>
      <c r="U295" t="str">
        <f t="shared" si="12"/>
        <v>A4558D</v>
      </c>
      <c r="V295">
        <v>0</v>
      </c>
      <c r="W295">
        <v>0</v>
      </c>
      <c r="X295">
        <v>4</v>
      </c>
      <c r="Z295">
        <v>1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417</v>
      </c>
      <c r="AJ295">
        <v>48.402028000000001</v>
      </c>
      <c r="AK295" t="s">
        <v>418</v>
      </c>
      <c r="AL295">
        <v>-123.013487</v>
      </c>
      <c r="AM295">
        <v>25</v>
      </c>
      <c r="AN295">
        <v>1100</v>
      </c>
      <c r="AO295" t="s">
        <v>118</v>
      </c>
      <c r="AP295">
        <v>11</v>
      </c>
      <c r="AQ295">
        <v>-135</v>
      </c>
      <c r="AR295">
        <v>0</v>
      </c>
      <c r="AZ295">
        <v>1200</v>
      </c>
      <c r="BA295">
        <v>1</v>
      </c>
      <c r="BB295" t="str">
        <f t="shared" si="14"/>
        <v xml:space="preserve">N379DH  </v>
      </c>
      <c r="BC295">
        <v>1</v>
      </c>
      <c r="BE295">
        <v>0</v>
      </c>
      <c r="BF295">
        <v>0</v>
      </c>
      <c r="BG295">
        <v>0</v>
      </c>
      <c r="BH295">
        <v>1075</v>
      </c>
      <c r="BI295">
        <v>1</v>
      </c>
      <c r="BJ295">
        <v>0</v>
      </c>
      <c r="BK295">
        <v>0</v>
      </c>
      <c r="BL295">
        <v>0</v>
      </c>
      <c r="BO295">
        <v>0</v>
      </c>
      <c r="BP295">
        <v>0</v>
      </c>
      <c r="BW295" t="str">
        <f>"21:48:44.263"</f>
        <v>21:48:44.263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1</v>
      </c>
      <c r="CP295" t="s">
        <v>119</v>
      </c>
      <c r="CQ295">
        <v>259</v>
      </c>
      <c r="CR295">
        <v>0</v>
      </c>
      <c r="CW295">
        <v>3032948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"08/10/2022 21:48:45.888"</f>
        <v>08/10/2022 21:48:45.888</v>
      </c>
      <c r="C296" t="str">
        <f t="shared" si="13"/>
        <v>FFDFD3C0</v>
      </c>
      <c r="D296" t="s">
        <v>113</v>
      </c>
      <c r="E296">
        <v>6</v>
      </c>
      <c r="H296">
        <v>174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>"21:48:45.398"</f>
        <v>21:48:45.398</v>
      </c>
      <c r="T296" t="str">
        <f>"21:48:45.398"</f>
        <v>21:48:45.398</v>
      </c>
      <c r="U296" t="str">
        <f t="shared" si="12"/>
        <v>A4558D</v>
      </c>
      <c r="V296">
        <v>0</v>
      </c>
      <c r="W296">
        <v>0</v>
      </c>
      <c r="X296">
        <v>4</v>
      </c>
      <c r="Z296">
        <v>1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419</v>
      </c>
      <c r="AJ296">
        <v>48.401299000000002</v>
      </c>
      <c r="AK296" t="s">
        <v>420</v>
      </c>
      <c r="AL296">
        <v>-123.013401</v>
      </c>
      <c r="AM296">
        <v>25</v>
      </c>
      <c r="AN296">
        <v>1100</v>
      </c>
      <c r="AO296" t="s">
        <v>118</v>
      </c>
      <c r="AP296">
        <v>11</v>
      </c>
      <c r="AQ296">
        <v>-135</v>
      </c>
      <c r="AR296">
        <v>0</v>
      </c>
      <c r="AZ296">
        <v>1200</v>
      </c>
      <c r="BA296">
        <v>1</v>
      </c>
      <c r="BB296" t="str">
        <f t="shared" si="14"/>
        <v xml:space="preserve">N379DH  </v>
      </c>
      <c r="BC296">
        <v>1</v>
      </c>
      <c r="BE296">
        <v>0</v>
      </c>
      <c r="BF296">
        <v>0</v>
      </c>
      <c r="BG296">
        <v>0</v>
      </c>
      <c r="BH296">
        <v>1075</v>
      </c>
      <c r="BI296">
        <v>1</v>
      </c>
      <c r="BJ296">
        <v>0</v>
      </c>
      <c r="BK296">
        <v>0</v>
      </c>
      <c r="BL296">
        <v>0</v>
      </c>
      <c r="BO296">
        <v>0</v>
      </c>
      <c r="BP296">
        <v>0</v>
      </c>
      <c r="BW296" t="str">
        <f>"21:48:45.589"</f>
        <v>21:48:45.589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0</v>
      </c>
      <c r="CP296" t="s">
        <v>119</v>
      </c>
      <c r="CQ296">
        <v>259</v>
      </c>
      <c r="CR296">
        <v>0</v>
      </c>
      <c r="CW296">
        <v>3033047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"08/10/2022 21:48:45.903"</f>
        <v>08/10/2022 21:48:45.903</v>
      </c>
      <c r="C297" t="str">
        <f t="shared" si="13"/>
        <v>FFDFD3C0</v>
      </c>
      <c r="D297" t="s">
        <v>130</v>
      </c>
      <c r="E297">
        <v>18</v>
      </c>
      <c r="F297">
        <v>1018</v>
      </c>
      <c r="G297" t="s">
        <v>114</v>
      </c>
      <c r="J297" t="s">
        <v>131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>"21:48:45.398"</f>
        <v>21:48:45.398</v>
      </c>
      <c r="T297" t="str">
        <f>"21:48:45.398"</f>
        <v>21:48:45.398</v>
      </c>
      <c r="U297" t="str">
        <f t="shared" si="12"/>
        <v>A4558D</v>
      </c>
      <c r="V297">
        <v>0</v>
      </c>
      <c r="W297">
        <v>0</v>
      </c>
      <c r="X297">
        <v>4</v>
      </c>
      <c r="Z297">
        <v>1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419</v>
      </c>
      <c r="AJ297">
        <v>48.401299000000002</v>
      </c>
      <c r="AK297" t="s">
        <v>420</v>
      </c>
      <c r="AL297">
        <v>-123.013401</v>
      </c>
      <c r="AM297">
        <v>25</v>
      </c>
      <c r="AN297">
        <v>1100</v>
      </c>
      <c r="AO297" t="s">
        <v>118</v>
      </c>
      <c r="AP297">
        <v>11</v>
      </c>
      <c r="AQ297">
        <v>-135</v>
      </c>
      <c r="AR297">
        <v>0</v>
      </c>
      <c r="AZ297">
        <v>1200</v>
      </c>
      <c r="BA297">
        <v>1</v>
      </c>
      <c r="BB297" t="str">
        <f t="shared" si="14"/>
        <v xml:space="preserve">N379DH  </v>
      </c>
      <c r="BC297">
        <v>1</v>
      </c>
      <c r="BE297">
        <v>0</v>
      </c>
      <c r="BF297">
        <v>0</v>
      </c>
      <c r="BG297">
        <v>0</v>
      </c>
      <c r="BH297">
        <v>1075</v>
      </c>
      <c r="BI297">
        <v>1</v>
      </c>
      <c r="BJ297">
        <v>0</v>
      </c>
      <c r="BK297">
        <v>0</v>
      </c>
      <c r="BL297">
        <v>0</v>
      </c>
      <c r="BO297">
        <v>0</v>
      </c>
      <c r="BP297">
        <v>0</v>
      </c>
      <c r="BW297" t="str">
        <f>"21:48:45.589"</f>
        <v>21:48:45.589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0</v>
      </c>
      <c r="CP297" t="s">
        <v>119</v>
      </c>
      <c r="CQ297">
        <v>259</v>
      </c>
      <c r="CR297">
        <v>0</v>
      </c>
      <c r="CW297">
        <v>3033047</v>
      </c>
      <c r="CY297">
        <v>0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"08/10/2022 21:48:46.841"</f>
        <v>08/10/2022 21:48:46.841</v>
      </c>
      <c r="C298" t="str">
        <f t="shared" si="13"/>
        <v>FFDFD3C0</v>
      </c>
      <c r="D298" t="s">
        <v>113</v>
      </c>
      <c r="E298">
        <v>6</v>
      </c>
      <c r="H298">
        <v>174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>"21:48:46.398"</f>
        <v>21:48:46.398</v>
      </c>
      <c r="T298" t="str">
        <f>"21:48:46.398"</f>
        <v>21:48:46.398</v>
      </c>
      <c r="U298" t="str">
        <f t="shared" si="12"/>
        <v>A4558D</v>
      </c>
      <c r="V298">
        <v>0</v>
      </c>
      <c r="W298">
        <v>0</v>
      </c>
      <c r="X298">
        <v>4</v>
      </c>
      <c r="Z298">
        <v>1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421</v>
      </c>
      <c r="AJ298">
        <v>48.400675999999997</v>
      </c>
      <c r="AK298" t="s">
        <v>422</v>
      </c>
      <c r="AL298">
        <v>-123.01331500000001</v>
      </c>
      <c r="AM298">
        <v>25</v>
      </c>
      <c r="AN298">
        <v>1100</v>
      </c>
      <c r="AO298" t="s">
        <v>118</v>
      </c>
      <c r="AP298">
        <v>11</v>
      </c>
      <c r="AQ298">
        <v>-135</v>
      </c>
      <c r="AR298">
        <v>0</v>
      </c>
      <c r="AZ298">
        <v>1200</v>
      </c>
      <c r="BA298">
        <v>1</v>
      </c>
      <c r="BB298" t="str">
        <f t="shared" si="14"/>
        <v xml:space="preserve">N379DH  </v>
      </c>
      <c r="BC298">
        <v>1</v>
      </c>
      <c r="BE298">
        <v>0</v>
      </c>
      <c r="BF298">
        <v>0</v>
      </c>
      <c r="BG298">
        <v>0</v>
      </c>
      <c r="BH298">
        <v>1050</v>
      </c>
      <c r="BI298">
        <v>1</v>
      </c>
      <c r="BJ298">
        <v>0</v>
      </c>
      <c r="BK298">
        <v>0</v>
      </c>
      <c r="BL298">
        <v>0</v>
      </c>
      <c r="BO298">
        <v>0</v>
      </c>
      <c r="BP298">
        <v>0</v>
      </c>
      <c r="BW298" t="str">
        <f>"21:48:46.578"</f>
        <v>21:48:46.578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2</v>
      </c>
      <c r="CP298" t="s">
        <v>119</v>
      </c>
      <c r="CQ298">
        <v>259</v>
      </c>
      <c r="CR298">
        <v>0</v>
      </c>
      <c r="CW298">
        <v>3033110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"08/10/2022 21:48:46.841"</f>
        <v>08/10/2022 21:48:46.841</v>
      </c>
      <c r="C299" t="str">
        <f t="shared" si="13"/>
        <v>FFDFD3C0</v>
      </c>
      <c r="D299" t="s">
        <v>130</v>
      </c>
      <c r="E299">
        <v>18</v>
      </c>
      <c r="F299">
        <v>1018</v>
      </c>
      <c r="G299" t="s">
        <v>114</v>
      </c>
      <c r="J299" t="s">
        <v>131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>"21:48:46.398"</f>
        <v>21:48:46.398</v>
      </c>
      <c r="T299" t="str">
        <f>"21:48:46.398"</f>
        <v>21:48:46.398</v>
      </c>
      <c r="U299" t="str">
        <f t="shared" si="12"/>
        <v>A4558D</v>
      </c>
      <c r="V299">
        <v>0</v>
      </c>
      <c r="W299">
        <v>0</v>
      </c>
      <c r="X299">
        <v>4</v>
      </c>
      <c r="Z299">
        <v>1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421</v>
      </c>
      <c r="AJ299">
        <v>48.400675999999997</v>
      </c>
      <c r="AK299" t="s">
        <v>422</v>
      </c>
      <c r="AL299">
        <v>-123.01331500000001</v>
      </c>
      <c r="AM299">
        <v>25</v>
      </c>
      <c r="AN299">
        <v>1100</v>
      </c>
      <c r="AO299" t="s">
        <v>118</v>
      </c>
      <c r="AP299">
        <v>11</v>
      </c>
      <c r="AQ299">
        <v>-135</v>
      </c>
      <c r="AR299">
        <v>0</v>
      </c>
      <c r="AZ299">
        <v>1200</v>
      </c>
      <c r="BA299">
        <v>1</v>
      </c>
      <c r="BB299" t="str">
        <f t="shared" si="14"/>
        <v xml:space="preserve">N379DH  </v>
      </c>
      <c r="BC299">
        <v>1</v>
      </c>
      <c r="BE299">
        <v>0</v>
      </c>
      <c r="BF299">
        <v>0</v>
      </c>
      <c r="BG299">
        <v>0</v>
      </c>
      <c r="BH299">
        <v>1050</v>
      </c>
      <c r="BI299">
        <v>1</v>
      </c>
      <c r="BJ299">
        <v>0</v>
      </c>
      <c r="BK299">
        <v>0</v>
      </c>
      <c r="BL299">
        <v>0</v>
      </c>
      <c r="BO299">
        <v>0</v>
      </c>
      <c r="BP299">
        <v>0</v>
      </c>
      <c r="BW299" t="str">
        <f>"21:48:46.578"</f>
        <v>21:48:46.578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2</v>
      </c>
      <c r="CP299" t="s">
        <v>119</v>
      </c>
      <c r="CQ299">
        <v>259</v>
      </c>
      <c r="CR299">
        <v>0</v>
      </c>
      <c r="CW299">
        <v>3033110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"08/10/2022 21:48:47.778"</f>
        <v>08/10/2022 21:48:47.778</v>
      </c>
      <c r="C300" t="str">
        <f t="shared" si="13"/>
        <v>FFDFD3C0</v>
      </c>
      <c r="D300" t="s">
        <v>130</v>
      </c>
      <c r="E300">
        <v>18</v>
      </c>
      <c r="F300">
        <v>1018</v>
      </c>
      <c r="G300" t="s">
        <v>114</v>
      </c>
      <c r="J300" t="s">
        <v>131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>"21:48:47.398"</f>
        <v>21:48:47.398</v>
      </c>
      <c r="T300" t="str">
        <f>"21:48:47.398"</f>
        <v>21:48:47.398</v>
      </c>
      <c r="U300" t="str">
        <f t="shared" si="12"/>
        <v>A4558D</v>
      </c>
      <c r="V300">
        <v>0</v>
      </c>
      <c r="W300">
        <v>0</v>
      </c>
      <c r="X300">
        <v>4</v>
      </c>
      <c r="Z300">
        <v>1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423</v>
      </c>
      <c r="AJ300">
        <v>48.400033000000001</v>
      </c>
      <c r="AK300" t="s">
        <v>424</v>
      </c>
      <c r="AL300">
        <v>-123.013251</v>
      </c>
      <c r="AM300">
        <v>25</v>
      </c>
      <c r="AN300">
        <v>1100</v>
      </c>
      <c r="AO300" t="s">
        <v>118</v>
      </c>
      <c r="AP300">
        <v>11</v>
      </c>
      <c r="AQ300">
        <v>-135</v>
      </c>
      <c r="AR300">
        <v>0</v>
      </c>
      <c r="AZ300">
        <v>1200</v>
      </c>
      <c r="BA300">
        <v>1</v>
      </c>
      <c r="BB300" t="str">
        <f t="shared" si="14"/>
        <v xml:space="preserve">N379DH  </v>
      </c>
      <c r="BC300">
        <v>1</v>
      </c>
      <c r="BE300">
        <v>0</v>
      </c>
      <c r="BF300">
        <v>0</v>
      </c>
      <c r="BG300">
        <v>0</v>
      </c>
      <c r="BH300">
        <v>1050</v>
      </c>
      <c r="BI300">
        <v>1</v>
      </c>
      <c r="BJ300">
        <v>0</v>
      </c>
      <c r="BK300">
        <v>0</v>
      </c>
      <c r="BL300">
        <v>0</v>
      </c>
      <c r="BO300">
        <v>0</v>
      </c>
      <c r="BP300">
        <v>0</v>
      </c>
      <c r="BW300" t="str">
        <f>"21:48:47.490"</f>
        <v>21:48:47.490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1</v>
      </c>
      <c r="CP300" t="s">
        <v>119</v>
      </c>
      <c r="CQ300">
        <v>259</v>
      </c>
      <c r="CR300">
        <v>0</v>
      </c>
      <c r="CW300">
        <v>3033168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"08/10/2022 21:48:47.794"</f>
        <v>08/10/2022 21:48:47.794</v>
      </c>
      <c r="C301" t="str">
        <f t="shared" si="13"/>
        <v>FFDFD3C0</v>
      </c>
      <c r="D301" t="s">
        <v>113</v>
      </c>
      <c r="E301">
        <v>6</v>
      </c>
      <c r="H301">
        <v>174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>"21:48:47.398"</f>
        <v>21:48:47.398</v>
      </c>
      <c r="T301" t="str">
        <f>"21:48:47.398"</f>
        <v>21:48:47.398</v>
      </c>
      <c r="U301" t="str">
        <f t="shared" si="12"/>
        <v>A4558D</v>
      </c>
      <c r="V301">
        <v>0</v>
      </c>
      <c r="W301">
        <v>0</v>
      </c>
      <c r="X301">
        <v>4</v>
      </c>
      <c r="Z301">
        <v>1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423</v>
      </c>
      <c r="AJ301">
        <v>48.400033000000001</v>
      </c>
      <c r="AK301" t="s">
        <v>424</v>
      </c>
      <c r="AL301">
        <v>-123.013251</v>
      </c>
      <c r="AM301">
        <v>25</v>
      </c>
      <c r="AN301">
        <v>1100</v>
      </c>
      <c r="AO301" t="s">
        <v>118</v>
      </c>
      <c r="AP301">
        <v>11</v>
      </c>
      <c r="AQ301">
        <v>-135</v>
      </c>
      <c r="AR301">
        <v>0</v>
      </c>
      <c r="AZ301">
        <v>1200</v>
      </c>
      <c r="BA301">
        <v>1</v>
      </c>
      <c r="BB301" t="str">
        <f t="shared" si="14"/>
        <v xml:space="preserve">N379DH  </v>
      </c>
      <c r="BC301">
        <v>1</v>
      </c>
      <c r="BE301">
        <v>0</v>
      </c>
      <c r="BF301">
        <v>0</v>
      </c>
      <c r="BG301">
        <v>0</v>
      </c>
      <c r="BH301">
        <v>1050</v>
      </c>
      <c r="BI301">
        <v>1</v>
      </c>
      <c r="BJ301">
        <v>0</v>
      </c>
      <c r="BK301">
        <v>0</v>
      </c>
      <c r="BL301">
        <v>0</v>
      </c>
      <c r="BO301">
        <v>0</v>
      </c>
      <c r="BP301">
        <v>0</v>
      </c>
      <c r="BW301" t="str">
        <f>"21:48:47.490"</f>
        <v>21:48:47.490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1</v>
      </c>
      <c r="CP301" t="s">
        <v>119</v>
      </c>
      <c r="CQ301">
        <v>259</v>
      </c>
      <c r="CR301">
        <v>0</v>
      </c>
      <c r="CW301">
        <v>3033168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"08/10/2022 21:48:48.700"</f>
        <v>08/10/2022 21:48:48.700</v>
      </c>
      <c r="C302" t="str">
        <f t="shared" si="13"/>
        <v>FFDFD3C0</v>
      </c>
      <c r="D302" t="s">
        <v>130</v>
      </c>
      <c r="E302">
        <v>18</v>
      </c>
      <c r="F302">
        <v>1018</v>
      </c>
      <c r="G302" t="s">
        <v>114</v>
      </c>
      <c r="J302" t="s">
        <v>131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>"21:48:48.398"</f>
        <v>21:48:48.398</v>
      </c>
      <c r="T302" t="str">
        <f>"21:48:48.398"</f>
        <v>21:48:48.398</v>
      </c>
      <c r="U302" t="str">
        <f t="shared" si="12"/>
        <v>A4558D</v>
      </c>
      <c r="V302">
        <v>0</v>
      </c>
      <c r="W302">
        <v>0</v>
      </c>
      <c r="X302">
        <v>4</v>
      </c>
      <c r="Z302">
        <v>1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425</v>
      </c>
      <c r="AJ302">
        <v>48.399410000000003</v>
      </c>
      <c r="AK302" t="s">
        <v>426</v>
      </c>
      <c r="AL302">
        <v>-123.013165</v>
      </c>
      <c r="AM302">
        <v>25</v>
      </c>
      <c r="AN302">
        <v>1100</v>
      </c>
      <c r="AO302" t="s">
        <v>118</v>
      </c>
      <c r="AP302">
        <v>11</v>
      </c>
      <c r="AQ302">
        <v>-135</v>
      </c>
      <c r="AR302">
        <v>0</v>
      </c>
      <c r="AZ302">
        <v>1200</v>
      </c>
      <c r="BA302">
        <v>1</v>
      </c>
      <c r="BB302" t="str">
        <f t="shared" si="14"/>
        <v xml:space="preserve">N379DH  </v>
      </c>
      <c r="BC302">
        <v>1</v>
      </c>
      <c r="BE302">
        <v>0</v>
      </c>
      <c r="BF302">
        <v>0</v>
      </c>
      <c r="BG302">
        <v>0</v>
      </c>
      <c r="BH302">
        <v>1075</v>
      </c>
      <c r="BI302">
        <v>1</v>
      </c>
      <c r="BJ302">
        <v>0</v>
      </c>
      <c r="BK302">
        <v>0</v>
      </c>
      <c r="BL302">
        <v>0</v>
      </c>
      <c r="BO302">
        <v>0</v>
      </c>
      <c r="BP302">
        <v>0</v>
      </c>
      <c r="BW302" t="str">
        <f>"21:48:48.481"</f>
        <v>21:48:48.481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1</v>
      </c>
      <c r="CP302" t="s">
        <v>119</v>
      </c>
      <c r="CQ302">
        <v>259</v>
      </c>
      <c r="CR302">
        <v>0</v>
      </c>
      <c r="CW302">
        <v>3033238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"08/10/2022 21:48:48.732"</f>
        <v>08/10/2022 21:48:48.732</v>
      </c>
      <c r="C303" t="str">
        <f t="shared" si="13"/>
        <v>FFDFD3C0</v>
      </c>
      <c r="D303" t="s">
        <v>113</v>
      </c>
      <c r="E303">
        <v>6</v>
      </c>
      <c r="H303">
        <v>174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>"21:48:48.398"</f>
        <v>21:48:48.398</v>
      </c>
      <c r="T303" t="str">
        <f>"21:48:48.398"</f>
        <v>21:48:48.398</v>
      </c>
      <c r="U303" t="str">
        <f t="shared" si="12"/>
        <v>A4558D</v>
      </c>
      <c r="V303">
        <v>0</v>
      </c>
      <c r="W303">
        <v>0</v>
      </c>
      <c r="X303">
        <v>4</v>
      </c>
      <c r="Z303">
        <v>1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425</v>
      </c>
      <c r="AJ303">
        <v>48.399410000000003</v>
      </c>
      <c r="AK303" t="s">
        <v>426</v>
      </c>
      <c r="AL303">
        <v>-123.013165</v>
      </c>
      <c r="AM303">
        <v>25</v>
      </c>
      <c r="AN303">
        <v>1100</v>
      </c>
      <c r="AO303" t="s">
        <v>118</v>
      </c>
      <c r="AP303">
        <v>11</v>
      </c>
      <c r="AQ303">
        <v>-135</v>
      </c>
      <c r="AR303">
        <v>0</v>
      </c>
      <c r="AZ303">
        <v>1200</v>
      </c>
      <c r="BA303">
        <v>1</v>
      </c>
      <c r="BB303" t="str">
        <f t="shared" si="14"/>
        <v xml:space="preserve">N379DH  </v>
      </c>
      <c r="BC303">
        <v>1</v>
      </c>
      <c r="BE303">
        <v>0</v>
      </c>
      <c r="BF303">
        <v>0</v>
      </c>
      <c r="BG303">
        <v>0</v>
      </c>
      <c r="BH303">
        <v>1075</v>
      </c>
      <c r="BI303">
        <v>1</v>
      </c>
      <c r="BJ303">
        <v>0</v>
      </c>
      <c r="BK303">
        <v>0</v>
      </c>
      <c r="BL303">
        <v>0</v>
      </c>
      <c r="BO303">
        <v>0</v>
      </c>
      <c r="BP303">
        <v>0</v>
      </c>
      <c r="BW303" t="str">
        <f>"21:48:48.481"</f>
        <v>21:48:48.481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1</v>
      </c>
      <c r="CP303" t="s">
        <v>119</v>
      </c>
      <c r="CQ303">
        <v>259</v>
      </c>
      <c r="CR303">
        <v>0</v>
      </c>
      <c r="CW303">
        <v>3033238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"08/10/2022 21:48:49.607"</f>
        <v>08/10/2022 21:48:49.607</v>
      </c>
      <c r="C304" t="str">
        <f t="shared" si="13"/>
        <v>FFDFD3C0</v>
      </c>
      <c r="D304" t="s">
        <v>113</v>
      </c>
      <c r="E304">
        <v>6</v>
      </c>
      <c r="H304">
        <v>174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>"21:48:49.195"</f>
        <v>21:48:49.195</v>
      </c>
      <c r="T304" t="str">
        <f>"21:48:49.195"</f>
        <v>21:48:49.195</v>
      </c>
      <c r="U304" t="str">
        <f t="shared" si="12"/>
        <v>A4558D</v>
      </c>
      <c r="V304">
        <v>0</v>
      </c>
      <c r="W304">
        <v>0</v>
      </c>
      <c r="X304">
        <v>4</v>
      </c>
      <c r="Z304">
        <v>1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427</v>
      </c>
      <c r="AJ304">
        <v>48.398916999999997</v>
      </c>
      <c r="AK304" t="s">
        <v>428</v>
      </c>
      <c r="AL304">
        <v>-123.01310100000001</v>
      </c>
      <c r="AM304">
        <v>25</v>
      </c>
      <c r="AN304">
        <v>1100</v>
      </c>
      <c r="AO304" t="s">
        <v>118</v>
      </c>
      <c r="AP304">
        <v>11</v>
      </c>
      <c r="AQ304">
        <v>-135</v>
      </c>
      <c r="AR304">
        <v>0</v>
      </c>
      <c r="AZ304">
        <v>1200</v>
      </c>
      <c r="BA304">
        <v>1</v>
      </c>
      <c r="BB304" t="str">
        <f t="shared" si="14"/>
        <v xml:space="preserve">N379DH  </v>
      </c>
      <c r="BC304">
        <v>1</v>
      </c>
      <c r="BE304">
        <v>0</v>
      </c>
      <c r="BF304">
        <v>0</v>
      </c>
      <c r="BG304">
        <v>0</v>
      </c>
      <c r="BH304">
        <v>1075</v>
      </c>
      <c r="BI304">
        <v>1</v>
      </c>
      <c r="BJ304">
        <v>0</v>
      </c>
      <c r="BK304">
        <v>0</v>
      </c>
      <c r="BL304">
        <v>0</v>
      </c>
      <c r="BO304">
        <v>0</v>
      </c>
      <c r="BP304">
        <v>0</v>
      </c>
      <c r="BW304" t="str">
        <f>"21:48:49.378"</f>
        <v>21:48:49.378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1</v>
      </c>
      <c r="CP304" t="s">
        <v>119</v>
      </c>
      <c r="CQ304">
        <v>259</v>
      </c>
      <c r="CR304">
        <v>0</v>
      </c>
      <c r="CW304">
        <v>3033311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"08/10/2022 21:48:49.607"</f>
        <v>08/10/2022 21:48:49.607</v>
      </c>
      <c r="C305" t="str">
        <f t="shared" si="13"/>
        <v>FFDFD3C0</v>
      </c>
      <c r="D305" t="s">
        <v>130</v>
      </c>
      <c r="E305">
        <v>18</v>
      </c>
      <c r="F305">
        <v>1018</v>
      </c>
      <c r="G305" t="s">
        <v>114</v>
      </c>
      <c r="J305" t="s">
        <v>131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>"21:48:49.195"</f>
        <v>21:48:49.195</v>
      </c>
      <c r="T305" t="str">
        <f>"21:48:49.195"</f>
        <v>21:48:49.195</v>
      </c>
      <c r="U305" t="str">
        <f t="shared" si="12"/>
        <v>A4558D</v>
      </c>
      <c r="V305">
        <v>0</v>
      </c>
      <c r="W305">
        <v>0</v>
      </c>
      <c r="X305">
        <v>4</v>
      </c>
      <c r="Z305">
        <v>1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427</v>
      </c>
      <c r="AJ305">
        <v>48.398916999999997</v>
      </c>
      <c r="AK305" t="s">
        <v>428</v>
      </c>
      <c r="AL305">
        <v>-123.01310100000001</v>
      </c>
      <c r="AM305">
        <v>25</v>
      </c>
      <c r="AN305">
        <v>1100</v>
      </c>
      <c r="AO305" t="s">
        <v>118</v>
      </c>
      <c r="AP305">
        <v>11</v>
      </c>
      <c r="AQ305">
        <v>-135</v>
      </c>
      <c r="AR305">
        <v>0</v>
      </c>
      <c r="AZ305">
        <v>1200</v>
      </c>
      <c r="BA305">
        <v>1</v>
      </c>
      <c r="BB305" t="str">
        <f t="shared" si="14"/>
        <v xml:space="preserve">N379DH  </v>
      </c>
      <c r="BC305">
        <v>1</v>
      </c>
      <c r="BE305">
        <v>0</v>
      </c>
      <c r="BF305">
        <v>0</v>
      </c>
      <c r="BG305">
        <v>0</v>
      </c>
      <c r="BH305">
        <v>1075</v>
      </c>
      <c r="BI305">
        <v>1</v>
      </c>
      <c r="BJ305">
        <v>0</v>
      </c>
      <c r="BK305">
        <v>0</v>
      </c>
      <c r="BL305">
        <v>0</v>
      </c>
      <c r="BO305">
        <v>0</v>
      </c>
      <c r="BP305">
        <v>0</v>
      </c>
      <c r="BW305" t="str">
        <f>"21:48:49.378"</f>
        <v>21:48:49.378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1</v>
      </c>
      <c r="CP305" t="s">
        <v>119</v>
      </c>
      <c r="CQ305">
        <v>259</v>
      </c>
      <c r="CR305">
        <v>0</v>
      </c>
      <c r="CW305">
        <v>3033311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"08/10/2022 21:48:51.013"</f>
        <v>08/10/2022 21:48:51.013</v>
      </c>
      <c r="C306" t="str">
        <f t="shared" si="13"/>
        <v>FFDFD3C0</v>
      </c>
      <c r="D306" t="s">
        <v>113</v>
      </c>
      <c r="E306">
        <v>6</v>
      </c>
      <c r="H306">
        <v>174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>"21:48:50.594"</f>
        <v>21:48:50.594</v>
      </c>
      <c r="T306" t="str">
        <f>"21:48:50.594"</f>
        <v>21:48:50.594</v>
      </c>
      <c r="U306" t="str">
        <f t="shared" si="12"/>
        <v>A4558D</v>
      </c>
      <c r="V306">
        <v>0</v>
      </c>
      <c r="W306">
        <v>0</v>
      </c>
      <c r="X306">
        <v>4</v>
      </c>
      <c r="Z306">
        <v>1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429</v>
      </c>
      <c r="AJ306">
        <v>48.398037000000002</v>
      </c>
      <c r="AK306" t="s">
        <v>430</v>
      </c>
      <c r="AL306">
        <v>-123.01299299999999</v>
      </c>
      <c r="AM306">
        <v>25</v>
      </c>
      <c r="AN306">
        <v>1100</v>
      </c>
      <c r="AO306" t="s">
        <v>118</v>
      </c>
      <c r="AP306">
        <v>11</v>
      </c>
      <c r="AQ306">
        <v>-135</v>
      </c>
      <c r="AR306">
        <v>0</v>
      </c>
      <c r="AZ306">
        <v>1200</v>
      </c>
      <c r="BA306">
        <v>1</v>
      </c>
      <c r="BB306" t="str">
        <f t="shared" si="14"/>
        <v xml:space="preserve">N379DH  </v>
      </c>
      <c r="BC306">
        <v>1</v>
      </c>
      <c r="BE306">
        <v>0</v>
      </c>
      <c r="BF306">
        <v>0</v>
      </c>
      <c r="BG306">
        <v>0</v>
      </c>
      <c r="BH306">
        <v>1075</v>
      </c>
      <c r="BI306">
        <v>1</v>
      </c>
      <c r="BJ306">
        <v>0</v>
      </c>
      <c r="BK306">
        <v>0</v>
      </c>
      <c r="BL306">
        <v>0</v>
      </c>
      <c r="BO306">
        <v>0</v>
      </c>
      <c r="BP306">
        <v>0</v>
      </c>
      <c r="BW306" t="str">
        <f>"21:48:50.772"</f>
        <v>21:48:50.772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1</v>
      </c>
      <c r="CP306" t="s">
        <v>119</v>
      </c>
      <c r="CQ306">
        <v>259</v>
      </c>
      <c r="CR306">
        <v>0</v>
      </c>
      <c r="CW306">
        <v>3033396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"08/10/2022 21:48:51.013"</f>
        <v>08/10/2022 21:48:51.013</v>
      </c>
      <c r="C307" t="str">
        <f t="shared" si="13"/>
        <v>FFDFD3C0</v>
      </c>
      <c r="D307" t="s">
        <v>130</v>
      </c>
      <c r="E307">
        <v>18</v>
      </c>
      <c r="F307">
        <v>1018</v>
      </c>
      <c r="G307" t="s">
        <v>114</v>
      </c>
      <c r="J307" t="s">
        <v>131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>"21:48:50.594"</f>
        <v>21:48:50.594</v>
      </c>
      <c r="T307" t="str">
        <f>"21:48:50.594"</f>
        <v>21:48:50.594</v>
      </c>
      <c r="U307" t="str">
        <f t="shared" si="12"/>
        <v>A4558D</v>
      </c>
      <c r="V307">
        <v>0</v>
      </c>
      <c r="W307">
        <v>0</v>
      </c>
      <c r="X307">
        <v>4</v>
      </c>
      <c r="Z307">
        <v>1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429</v>
      </c>
      <c r="AJ307">
        <v>48.398037000000002</v>
      </c>
      <c r="AK307" t="s">
        <v>430</v>
      </c>
      <c r="AL307">
        <v>-123.01299299999999</v>
      </c>
      <c r="AM307">
        <v>25</v>
      </c>
      <c r="AN307">
        <v>1100</v>
      </c>
      <c r="AO307" t="s">
        <v>118</v>
      </c>
      <c r="AP307">
        <v>11</v>
      </c>
      <c r="AQ307">
        <v>-135</v>
      </c>
      <c r="AR307">
        <v>0</v>
      </c>
      <c r="AZ307">
        <v>1200</v>
      </c>
      <c r="BA307">
        <v>1</v>
      </c>
      <c r="BB307" t="str">
        <f t="shared" si="14"/>
        <v xml:space="preserve">N379DH  </v>
      </c>
      <c r="BC307">
        <v>1</v>
      </c>
      <c r="BE307">
        <v>0</v>
      </c>
      <c r="BF307">
        <v>0</v>
      </c>
      <c r="BG307">
        <v>0</v>
      </c>
      <c r="BH307">
        <v>1075</v>
      </c>
      <c r="BI307">
        <v>1</v>
      </c>
      <c r="BJ307">
        <v>0</v>
      </c>
      <c r="BK307">
        <v>0</v>
      </c>
      <c r="BL307">
        <v>0</v>
      </c>
      <c r="BO307">
        <v>0</v>
      </c>
      <c r="BP307">
        <v>0</v>
      </c>
      <c r="BW307" t="str">
        <f>"21:48:50.772"</f>
        <v>21:48:50.772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1</v>
      </c>
      <c r="CP307" t="s">
        <v>119</v>
      </c>
      <c r="CQ307">
        <v>259</v>
      </c>
      <c r="CR307">
        <v>0</v>
      </c>
      <c r="CW307">
        <v>3033396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"08/10/2022 21:48:52.185"</f>
        <v>08/10/2022 21:48:52.185</v>
      </c>
      <c r="C308" t="str">
        <f t="shared" si="13"/>
        <v>FFDFD3C0</v>
      </c>
      <c r="D308" t="s">
        <v>113</v>
      </c>
      <c r="E308">
        <v>6</v>
      </c>
      <c r="H308">
        <v>174</v>
      </c>
      <c r="I308" t="s">
        <v>114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>"21:48:51.797"</f>
        <v>21:48:51.797</v>
      </c>
      <c r="T308" t="str">
        <f>"21:48:51.797"</f>
        <v>21:48:51.797</v>
      </c>
      <c r="U308" t="str">
        <f t="shared" si="12"/>
        <v>A4558D</v>
      </c>
      <c r="V308">
        <v>0</v>
      </c>
      <c r="W308">
        <v>0</v>
      </c>
      <c r="X308">
        <v>4</v>
      </c>
      <c r="Z308">
        <v>1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431</v>
      </c>
      <c r="AJ308">
        <v>48.397286000000001</v>
      </c>
      <c r="AK308" t="s">
        <v>432</v>
      </c>
      <c r="AL308">
        <v>-123.012908</v>
      </c>
      <c r="AM308">
        <v>25</v>
      </c>
      <c r="AN308">
        <v>1100</v>
      </c>
      <c r="AO308" t="s">
        <v>118</v>
      </c>
      <c r="AP308">
        <v>11</v>
      </c>
      <c r="AQ308">
        <v>-135</v>
      </c>
      <c r="AR308">
        <v>0</v>
      </c>
      <c r="AZ308">
        <v>1200</v>
      </c>
      <c r="BA308">
        <v>1</v>
      </c>
      <c r="BB308" t="str">
        <f t="shared" si="14"/>
        <v xml:space="preserve">N379DH  </v>
      </c>
      <c r="BC308">
        <v>1</v>
      </c>
      <c r="BE308">
        <v>0</v>
      </c>
      <c r="BF308">
        <v>0</v>
      </c>
      <c r="BG308">
        <v>0</v>
      </c>
      <c r="BH308">
        <v>1075</v>
      </c>
      <c r="BI308">
        <v>1</v>
      </c>
      <c r="BJ308">
        <v>0</v>
      </c>
      <c r="BK308">
        <v>0</v>
      </c>
      <c r="BL308">
        <v>0</v>
      </c>
      <c r="BO308">
        <v>0</v>
      </c>
      <c r="BP308">
        <v>0</v>
      </c>
      <c r="BW308" t="str">
        <f>"21:48:51.854"</f>
        <v>21:48:51.854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1</v>
      </c>
      <c r="CP308" t="s">
        <v>119</v>
      </c>
      <c r="CQ308">
        <v>259</v>
      </c>
      <c r="CR308">
        <v>0</v>
      </c>
      <c r="CW308">
        <v>3033472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"08/10/2022 21:48:52.185"</f>
        <v>08/10/2022 21:48:52.185</v>
      </c>
      <c r="C309" t="str">
        <f t="shared" si="13"/>
        <v>FFDFD3C0</v>
      </c>
      <c r="D309" t="s">
        <v>130</v>
      </c>
      <c r="E309">
        <v>18</v>
      </c>
      <c r="F309">
        <v>1018</v>
      </c>
      <c r="G309" t="s">
        <v>114</v>
      </c>
      <c r="J309" t="s">
        <v>131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>"21:48:51.797"</f>
        <v>21:48:51.797</v>
      </c>
      <c r="T309" t="str">
        <f>"21:48:51.797"</f>
        <v>21:48:51.797</v>
      </c>
      <c r="U309" t="str">
        <f t="shared" si="12"/>
        <v>A4558D</v>
      </c>
      <c r="V309">
        <v>0</v>
      </c>
      <c r="W309">
        <v>0</v>
      </c>
      <c r="X309">
        <v>4</v>
      </c>
      <c r="Z309">
        <v>1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431</v>
      </c>
      <c r="AJ309">
        <v>48.397286000000001</v>
      </c>
      <c r="AK309" t="s">
        <v>432</v>
      </c>
      <c r="AL309">
        <v>-123.012908</v>
      </c>
      <c r="AM309">
        <v>25</v>
      </c>
      <c r="AN309">
        <v>1100</v>
      </c>
      <c r="AO309" t="s">
        <v>118</v>
      </c>
      <c r="AP309">
        <v>11</v>
      </c>
      <c r="AQ309">
        <v>-135</v>
      </c>
      <c r="AR309">
        <v>0</v>
      </c>
      <c r="AZ309">
        <v>1200</v>
      </c>
      <c r="BA309">
        <v>1</v>
      </c>
      <c r="BB309" t="str">
        <f t="shared" si="14"/>
        <v xml:space="preserve">N379DH  </v>
      </c>
      <c r="BC309">
        <v>1</v>
      </c>
      <c r="BE309">
        <v>0</v>
      </c>
      <c r="BF309">
        <v>0</v>
      </c>
      <c r="BG309">
        <v>0</v>
      </c>
      <c r="BH309">
        <v>1075</v>
      </c>
      <c r="BI309">
        <v>1</v>
      </c>
      <c r="BJ309">
        <v>0</v>
      </c>
      <c r="BK309">
        <v>0</v>
      </c>
      <c r="BL309">
        <v>0</v>
      </c>
      <c r="BO309">
        <v>0</v>
      </c>
      <c r="BP309">
        <v>0</v>
      </c>
      <c r="BW309" t="str">
        <f>"21:48:51.854"</f>
        <v>21:48:51.854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1</v>
      </c>
      <c r="CP309" t="s">
        <v>119</v>
      </c>
      <c r="CQ309">
        <v>259</v>
      </c>
      <c r="CR309">
        <v>0</v>
      </c>
      <c r="CW309">
        <v>3033472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"08/10/2022 21:48:52.482"</f>
        <v>08/10/2022 21:48:52.482</v>
      </c>
      <c r="C310" t="str">
        <f t="shared" si="13"/>
        <v>FFDFD3C0</v>
      </c>
      <c r="D310" t="s">
        <v>130</v>
      </c>
      <c r="E310">
        <v>18</v>
      </c>
      <c r="F310">
        <v>1018</v>
      </c>
      <c r="G310" t="s">
        <v>114</v>
      </c>
      <c r="J310" t="s">
        <v>131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>"21:48:52.195"</f>
        <v>21:48:52.195</v>
      </c>
      <c r="T310" t="str">
        <f>"21:48:52.195"</f>
        <v>21:48:52.195</v>
      </c>
      <c r="U310" t="str">
        <f t="shared" si="12"/>
        <v>A4558D</v>
      </c>
      <c r="V310">
        <v>0</v>
      </c>
      <c r="W310">
        <v>0</v>
      </c>
      <c r="X310">
        <v>4</v>
      </c>
      <c r="Z310">
        <v>1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433</v>
      </c>
      <c r="AJ310">
        <v>48.397027999999999</v>
      </c>
      <c r="AK310" t="s">
        <v>434</v>
      </c>
      <c r="AL310">
        <v>-123.01288599999999</v>
      </c>
      <c r="AM310">
        <v>25</v>
      </c>
      <c r="AN310">
        <v>1100</v>
      </c>
      <c r="AO310" t="s">
        <v>118</v>
      </c>
      <c r="AP310">
        <v>11</v>
      </c>
      <c r="AQ310">
        <v>-135</v>
      </c>
      <c r="AR310">
        <v>0</v>
      </c>
      <c r="AZ310">
        <v>1200</v>
      </c>
      <c r="BA310">
        <v>1</v>
      </c>
      <c r="BB310" t="str">
        <f t="shared" si="14"/>
        <v xml:space="preserve">N379DH  </v>
      </c>
      <c r="BC310">
        <v>1</v>
      </c>
      <c r="BE310">
        <v>0</v>
      </c>
      <c r="BF310">
        <v>0</v>
      </c>
      <c r="BG310">
        <v>0</v>
      </c>
      <c r="BH310">
        <v>1075</v>
      </c>
      <c r="BI310">
        <v>1</v>
      </c>
      <c r="BJ310">
        <v>0</v>
      </c>
      <c r="BK310">
        <v>0</v>
      </c>
      <c r="BL310">
        <v>0</v>
      </c>
      <c r="BO310">
        <v>0</v>
      </c>
      <c r="BP310">
        <v>0</v>
      </c>
      <c r="BW310" t="str">
        <f>"21:48:52.249"</f>
        <v>21:48:52.249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1</v>
      </c>
      <c r="CP310" t="s">
        <v>119</v>
      </c>
      <c r="CQ310">
        <v>259</v>
      </c>
      <c r="CR310">
        <v>0</v>
      </c>
      <c r="CW310">
        <v>3033502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"08/10/2022 21:48:52.482"</f>
        <v>08/10/2022 21:48:52.482</v>
      </c>
      <c r="C311" t="str">
        <f t="shared" si="13"/>
        <v>FFDFD3C0</v>
      </c>
      <c r="D311" t="s">
        <v>113</v>
      </c>
      <c r="E311">
        <v>6</v>
      </c>
      <c r="H311">
        <v>174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>"21:48:52.195"</f>
        <v>21:48:52.195</v>
      </c>
      <c r="T311" t="str">
        <f>"21:48:52.195"</f>
        <v>21:48:52.195</v>
      </c>
      <c r="U311" t="str">
        <f t="shared" si="12"/>
        <v>A4558D</v>
      </c>
      <c r="V311">
        <v>0</v>
      </c>
      <c r="W311">
        <v>0</v>
      </c>
      <c r="X311">
        <v>4</v>
      </c>
      <c r="Z311">
        <v>1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433</v>
      </c>
      <c r="AJ311">
        <v>48.397027999999999</v>
      </c>
      <c r="AK311" t="s">
        <v>434</v>
      </c>
      <c r="AL311">
        <v>-123.01288599999999</v>
      </c>
      <c r="AM311">
        <v>25</v>
      </c>
      <c r="AN311">
        <v>1100</v>
      </c>
      <c r="AO311" t="s">
        <v>118</v>
      </c>
      <c r="AP311">
        <v>11</v>
      </c>
      <c r="AQ311">
        <v>-135</v>
      </c>
      <c r="AR311">
        <v>0</v>
      </c>
      <c r="AZ311">
        <v>1200</v>
      </c>
      <c r="BA311">
        <v>1</v>
      </c>
      <c r="BB311" t="str">
        <f t="shared" si="14"/>
        <v xml:space="preserve">N379DH  </v>
      </c>
      <c r="BC311">
        <v>1</v>
      </c>
      <c r="BE311">
        <v>0</v>
      </c>
      <c r="BF311">
        <v>0</v>
      </c>
      <c r="BG311">
        <v>0</v>
      </c>
      <c r="BH311">
        <v>1075</v>
      </c>
      <c r="BI311">
        <v>1</v>
      </c>
      <c r="BJ311">
        <v>0</v>
      </c>
      <c r="BK311">
        <v>0</v>
      </c>
      <c r="BL311">
        <v>0</v>
      </c>
      <c r="BO311">
        <v>0</v>
      </c>
      <c r="BP311">
        <v>0</v>
      </c>
      <c r="BW311" t="str">
        <f>"21:48:52.249"</f>
        <v>21:48:52.249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1</v>
      </c>
      <c r="CP311" t="s">
        <v>119</v>
      </c>
      <c r="CQ311">
        <v>259</v>
      </c>
      <c r="CR311">
        <v>0</v>
      </c>
      <c r="CW311">
        <v>3033502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"08/10/2022 21:48:54.013"</f>
        <v>08/10/2022 21:48:54.013</v>
      </c>
      <c r="C312" t="str">
        <f t="shared" si="13"/>
        <v>FFDFD3C0</v>
      </c>
      <c r="D312" t="s">
        <v>113</v>
      </c>
      <c r="E312">
        <v>6</v>
      </c>
      <c r="H312">
        <v>174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>"21:48:53.594"</f>
        <v>21:48:53.594</v>
      </c>
      <c r="T312" t="str">
        <f>"21:48:53.594"</f>
        <v>21:48:53.594</v>
      </c>
      <c r="U312" t="str">
        <f t="shared" si="12"/>
        <v>A4558D</v>
      </c>
      <c r="V312">
        <v>0</v>
      </c>
      <c r="W312">
        <v>0</v>
      </c>
      <c r="X312">
        <v>4</v>
      </c>
      <c r="Z312">
        <v>1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435</v>
      </c>
      <c r="AJ312">
        <v>48.396169999999998</v>
      </c>
      <c r="AK312" t="s">
        <v>436</v>
      </c>
      <c r="AL312">
        <v>-123.01277899999999</v>
      </c>
      <c r="AM312">
        <v>25</v>
      </c>
      <c r="AN312">
        <v>1100</v>
      </c>
      <c r="AO312" t="s">
        <v>118</v>
      </c>
      <c r="AP312">
        <v>11</v>
      </c>
      <c r="AQ312">
        <v>-135</v>
      </c>
      <c r="AR312">
        <v>0</v>
      </c>
      <c r="AZ312">
        <v>1200</v>
      </c>
      <c r="BA312">
        <v>1</v>
      </c>
      <c r="BB312" t="str">
        <f t="shared" si="14"/>
        <v xml:space="preserve">N379DH  </v>
      </c>
      <c r="BC312">
        <v>1</v>
      </c>
      <c r="BE312">
        <v>0</v>
      </c>
      <c r="BF312">
        <v>0</v>
      </c>
      <c r="BG312">
        <v>0</v>
      </c>
      <c r="BH312">
        <v>1075</v>
      </c>
      <c r="BI312">
        <v>1</v>
      </c>
      <c r="BJ312">
        <v>0</v>
      </c>
      <c r="BK312">
        <v>0</v>
      </c>
      <c r="BL312">
        <v>0</v>
      </c>
      <c r="BO312">
        <v>0</v>
      </c>
      <c r="BP312">
        <v>0</v>
      </c>
      <c r="BW312" t="str">
        <f>"21:48:53.717"</f>
        <v>21:48:53.717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2</v>
      </c>
      <c r="CP312" t="s">
        <v>119</v>
      </c>
      <c r="CQ312">
        <v>259</v>
      </c>
      <c r="CR312">
        <v>0</v>
      </c>
      <c r="CW312">
        <v>3033609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"08/10/2022 21:48:54.013"</f>
        <v>08/10/2022 21:48:54.013</v>
      </c>
      <c r="C313" t="str">
        <f t="shared" si="13"/>
        <v>FFDFD3C0</v>
      </c>
      <c r="D313" t="s">
        <v>130</v>
      </c>
      <c r="E313">
        <v>18</v>
      </c>
      <c r="F313">
        <v>1018</v>
      </c>
      <c r="G313" t="s">
        <v>114</v>
      </c>
      <c r="J313" t="s">
        <v>131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>"21:48:53.594"</f>
        <v>21:48:53.594</v>
      </c>
      <c r="T313" t="str">
        <f>"21:48:53.594"</f>
        <v>21:48:53.594</v>
      </c>
      <c r="U313" t="str">
        <f t="shared" si="12"/>
        <v>A4558D</v>
      </c>
      <c r="V313">
        <v>0</v>
      </c>
      <c r="W313">
        <v>0</v>
      </c>
      <c r="X313">
        <v>4</v>
      </c>
      <c r="Z313">
        <v>1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435</v>
      </c>
      <c r="AJ313">
        <v>48.396169999999998</v>
      </c>
      <c r="AK313" t="s">
        <v>436</v>
      </c>
      <c r="AL313">
        <v>-123.01277899999999</v>
      </c>
      <c r="AM313">
        <v>25</v>
      </c>
      <c r="AN313">
        <v>1100</v>
      </c>
      <c r="AO313" t="s">
        <v>118</v>
      </c>
      <c r="AP313">
        <v>11</v>
      </c>
      <c r="AQ313">
        <v>-135</v>
      </c>
      <c r="AR313">
        <v>0</v>
      </c>
      <c r="AZ313">
        <v>1200</v>
      </c>
      <c r="BA313">
        <v>1</v>
      </c>
      <c r="BB313" t="str">
        <f t="shared" si="14"/>
        <v xml:space="preserve">N379DH  </v>
      </c>
      <c r="BC313">
        <v>1</v>
      </c>
      <c r="BE313">
        <v>0</v>
      </c>
      <c r="BF313">
        <v>0</v>
      </c>
      <c r="BG313">
        <v>0</v>
      </c>
      <c r="BH313">
        <v>1075</v>
      </c>
      <c r="BI313">
        <v>1</v>
      </c>
      <c r="BJ313">
        <v>0</v>
      </c>
      <c r="BK313">
        <v>0</v>
      </c>
      <c r="BL313">
        <v>0</v>
      </c>
      <c r="BO313">
        <v>0</v>
      </c>
      <c r="BP313">
        <v>0</v>
      </c>
      <c r="BW313" t="str">
        <f>"21:48:53.717"</f>
        <v>21:48:53.717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2</v>
      </c>
      <c r="CP313" t="s">
        <v>119</v>
      </c>
      <c r="CQ313">
        <v>259</v>
      </c>
      <c r="CR313">
        <v>0</v>
      </c>
      <c r="CW313">
        <v>3033609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"08/10/2022 21:48:54.997"</f>
        <v>08/10/2022 21:48:54.997</v>
      </c>
      <c r="C314" t="str">
        <f t="shared" si="13"/>
        <v>FFDFD3C0</v>
      </c>
      <c r="D314" t="s">
        <v>130</v>
      </c>
      <c r="E314">
        <v>18</v>
      </c>
      <c r="F314">
        <v>1018</v>
      </c>
      <c r="G314" t="s">
        <v>114</v>
      </c>
      <c r="J314" t="s">
        <v>131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>"21:48:54.594"</f>
        <v>21:48:54.594</v>
      </c>
      <c r="T314" t="str">
        <f>"21:48:54.594"</f>
        <v>21:48:54.594</v>
      </c>
      <c r="U314" t="str">
        <f t="shared" si="12"/>
        <v>A4558D</v>
      </c>
      <c r="V314">
        <v>0</v>
      </c>
      <c r="W314">
        <v>0</v>
      </c>
      <c r="X314">
        <v>4</v>
      </c>
      <c r="Z314">
        <v>1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437</v>
      </c>
      <c r="AJ314">
        <v>48.395525999999997</v>
      </c>
      <c r="AK314" t="s">
        <v>438</v>
      </c>
      <c r="AL314">
        <v>-123.012693</v>
      </c>
      <c r="AM314">
        <v>25</v>
      </c>
      <c r="AN314">
        <v>1100</v>
      </c>
      <c r="AO314" t="s">
        <v>118</v>
      </c>
      <c r="AP314">
        <v>11</v>
      </c>
      <c r="AQ314">
        <v>-135</v>
      </c>
      <c r="AR314">
        <v>0</v>
      </c>
      <c r="AZ314">
        <v>1200</v>
      </c>
      <c r="BA314">
        <v>1</v>
      </c>
      <c r="BB314" t="str">
        <f t="shared" si="14"/>
        <v xml:space="preserve">N379DH  </v>
      </c>
      <c r="BC314">
        <v>1</v>
      </c>
      <c r="BE314">
        <v>0</v>
      </c>
      <c r="BF314">
        <v>0</v>
      </c>
      <c r="BG314">
        <v>0</v>
      </c>
      <c r="BH314">
        <v>1050</v>
      </c>
      <c r="BI314">
        <v>1</v>
      </c>
      <c r="BJ314">
        <v>0</v>
      </c>
      <c r="BK314">
        <v>0</v>
      </c>
      <c r="BL314">
        <v>0</v>
      </c>
      <c r="BO314">
        <v>0</v>
      </c>
      <c r="BP314">
        <v>0</v>
      </c>
      <c r="BW314" t="str">
        <f>"21:48:54.714"</f>
        <v>21:48:54.714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1</v>
      </c>
      <c r="CP314" t="s">
        <v>119</v>
      </c>
      <c r="CQ314">
        <v>259</v>
      </c>
      <c r="CR314">
        <v>0</v>
      </c>
      <c r="CW314">
        <v>3033688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"08/10/2022 21:48:54.997"</f>
        <v>08/10/2022 21:48:54.997</v>
      </c>
      <c r="C315" t="str">
        <f t="shared" si="13"/>
        <v>FFDFD3C0</v>
      </c>
      <c r="D315" t="s">
        <v>113</v>
      </c>
      <c r="E315">
        <v>6</v>
      </c>
      <c r="H315">
        <v>174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>"21:48:54.594"</f>
        <v>21:48:54.594</v>
      </c>
      <c r="T315" t="str">
        <f>"21:48:54.594"</f>
        <v>21:48:54.594</v>
      </c>
      <c r="U315" t="str">
        <f t="shared" si="12"/>
        <v>A4558D</v>
      </c>
      <c r="V315">
        <v>0</v>
      </c>
      <c r="W315">
        <v>0</v>
      </c>
      <c r="X315">
        <v>4</v>
      </c>
      <c r="Z315">
        <v>1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437</v>
      </c>
      <c r="AJ315">
        <v>48.395525999999997</v>
      </c>
      <c r="AK315" t="s">
        <v>438</v>
      </c>
      <c r="AL315">
        <v>-123.012693</v>
      </c>
      <c r="AM315">
        <v>25</v>
      </c>
      <c r="AN315">
        <v>1100</v>
      </c>
      <c r="AO315" t="s">
        <v>118</v>
      </c>
      <c r="AP315">
        <v>11</v>
      </c>
      <c r="AQ315">
        <v>-135</v>
      </c>
      <c r="AR315">
        <v>0</v>
      </c>
      <c r="AZ315">
        <v>1200</v>
      </c>
      <c r="BA315">
        <v>1</v>
      </c>
      <c r="BB315" t="str">
        <f t="shared" si="14"/>
        <v xml:space="preserve">N379DH  </v>
      </c>
      <c r="BC315">
        <v>1</v>
      </c>
      <c r="BE315">
        <v>0</v>
      </c>
      <c r="BF315">
        <v>0</v>
      </c>
      <c r="BG315">
        <v>0</v>
      </c>
      <c r="BH315">
        <v>1050</v>
      </c>
      <c r="BI315">
        <v>1</v>
      </c>
      <c r="BJ315">
        <v>0</v>
      </c>
      <c r="BK315">
        <v>0</v>
      </c>
      <c r="BL315">
        <v>0</v>
      </c>
      <c r="BO315">
        <v>0</v>
      </c>
      <c r="BP315">
        <v>0</v>
      </c>
      <c r="BW315" t="str">
        <f>"21:48:54.714"</f>
        <v>21:48:54.714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1</v>
      </c>
      <c r="CP315" t="s">
        <v>119</v>
      </c>
      <c r="CQ315">
        <v>259</v>
      </c>
      <c r="CR315">
        <v>0</v>
      </c>
      <c r="CW315">
        <v>3033688</v>
      </c>
      <c r="CY315">
        <v>0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"08/10/2022 21:48:55.966"</f>
        <v>08/10/2022 21:48:55.966</v>
      </c>
      <c r="C316" t="str">
        <f t="shared" si="13"/>
        <v>FFDFD3C0</v>
      </c>
      <c r="D316" t="s">
        <v>130</v>
      </c>
      <c r="E316">
        <v>18</v>
      </c>
      <c r="F316">
        <v>1018</v>
      </c>
      <c r="G316" t="s">
        <v>114</v>
      </c>
      <c r="J316" t="s">
        <v>131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>"21:48:55.594"</f>
        <v>21:48:55.594</v>
      </c>
      <c r="T316" t="str">
        <f>"21:48:55.594"</f>
        <v>21:48:55.594</v>
      </c>
      <c r="U316" t="str">
        <f t="shared" si="12"/>
        <v>A4558D</v>
      </c>
      <c r="V316">
        <v>0</v>
      </c>
      <c r="W316">
        <v>0</v>
      </c>
      <c r="X316">
        <v>4</v>
      </c>
      <c r="Z316">
        <v>1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439</v>
      </c>
      <c r="AJ316">
        <v>48.394903999999997</v>
      </c>
      <c r="AK316" t="s">
        <v>440</v>
      </c>
      <c r="AL316">
        <v>-123.012629</v>
      </c>
      <c r="AM316">
        <v>25</v>
      </c>
      <c r="AN316">
        <v>1100</v>
      </c>
      <c r="AO316" t="s">
        <v>118</v>
      </c>
      <c r="AP316">
        <v>11</v>
      </c>
      <c r="AQ316">
        <v>-135</v>
      </c>
      <c r="AR316">
        <v>0</v>
      </c>
      <c r="AZ316">
        <v>1200</v>
      </c>
      <c r="BA316">
        <v>1</v>
      </c>
      <c r="BB316" t="str">
        <f t="shared" si="14"/>
        <v xml:space="preserve">N379DH  </v>
      </c>
      <c r="BC316">
        <v>1</v>
      </c>
      <c r="BE316">
        <v>0</v>
      </c>
      <c r="BF316">
        <v>0</v>
      </c>
      <c r="BG316">
        <v>0</v>
      </c>
      <c r="BH316">
        <v>1050</v>
      </c>
      <c r="BI316">
        <v>1</v>
      </c>
      <c r="BJ316">
        <v>0</v>
      </c>
      <c r="BK316">
        <v>0</v>
      </c>
      <c r="BL316">
        <v>0</v>
      </c>
      <c r="BO316">
        <v>0</v>
      </c>
      <c r="BP316">
        <v>0</v>
      </c>
      <c r="BW316" t="str">
        <f>"21:48:55.767"</f>
        <v>21:48:55.767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0</v>
      </c>
      <c r="CP316" t="s">
        <v>119</v>
      </c>
      <c r="CQ316">
        <v>259</v>
      </c>
      <c r="CR316">
        <v>0</v>
      </c>
      <c r="CW316">
        <v>3033755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"08/10/2022 21:48:56.029"</f>
        <v>08/10/2022 21:48:56.029</v>
      </c>
      <c r="C317" t="str">
        <f t="shared" si="13"/>
        <v>FFDFD3C0</v>
      </c>
      <c r="D317" t="s">
        <v>113</v>
      </c>
      <c r="E317">
        <v>6</v>
      </c>
      <c r="H317">
        <v>174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>"21:48:55.594"</f>
        <v>21:48:55.594</v>
      </c>
      <c r="T317" t="str">
        <f>"21:48:55.594"</f>
        <v>21:48:55.594</v>
      </c>
      <c r="U317" t="str">
        <f t="shared" si="12"/>
        <v>A4558D</v>
      </c>
      <c r="V317">
        <v>0</v>
      </c>
      <c r="W317">
        <v>0</v>
      </c>
      <c r="X317">
        <v>4</v>
      </c>
      <c r="Z317">
        <v>1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439</v>
      </c>
      <c r="AJ317">
        <v>48.394903999999997</v>
      </c>
      <c r="AK317" t="s">
        <v>440</v>
      </c>
      <c r="AL317">
        <v>-123.012629</v>
      </c>
      <c r="AM317">
        <v>25</v>
      </c>
      <c r="AN317">
        <v>1100</v>
      </c>
      <c r="AO317" t="s">
        <v>118</v>
      </c>
      <c r="AP317">
        <v>11</v>
      </c>
      <c r="AQ317">
        <v>-135</v>
      </c>
      <c r="AR317">
        <v>0</v>
      </c>
      <c r="AZ317">
        <v>1200</v>
      </c>
      <c r="BA317">
        <v>1</v>
      </c>
      <c r="BB317" t="str">
        <f t="shared" si="14"/>
        <v xml:space="preserve">N379DH  </v>
      </c>
      <c r="BC317">
        <v>1</v>
      </c>
      <c r="BE317">
        <v>0</v>
      </c>
      <c r="BF317">
        <v>0</v>
      </c>
      <c r="BG317">
        <v>0</v>
      </c>
      <c r="BH317">
        <v>1050</v>
      </c>
      <c r="BI317">
        <v>1</v>
      </c>
      <c r="BJ317">
        <v>0</v>
      </c>
      <c r="BK317">
        <v>0</v>
      </c>
      <c r="BL317">
        <v>0</v>
      </c>
      <c r="BO317">
        <v>0</v>
      </c>
      <c r="BP317">
        <v>0</v>
      </c>
      <c r="BW317" t="str">
        <f>"21:48:55.767"</f>
        <v>21:48:55.767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0</v>
      </c>
      <c r="CP317" t="s">
        <v>119</v>
      </c>
      <c r="CQ317">
        <v>259</v>
      </c>
      <c r="CR317">
        <v>0</v>
      </c>
      <c r="CW317">
        <v>3033755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"08/10/2022 21:48:57.060"</f>
        <v>08/10/2022 21:48:57.060</v>
      </c>
      <c r="C318" t="str">
        <f t="shared" si="13"/>
        <v>FFDFD3C0</v>
      </c>
      <c r="D318" t="s">
        <v>130</v>
      </c>
      <c r="E318">
        <v>18</v>
      </c>
      <c r="F318">
        <v>1018</v>
      </c>
      <c r="G318" t="s">
        <v>114</v>
      </c>
      <c r="J318" t="s">
        <v>131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>"21:48:56.594"</f>
        <v>21:48:56.594</v>
      </c>
      <c r="T318" t="str">
        <f>"21:48:56.594"</f>
        <v>21:48:56.594</v>
      </c>
      <c r="U318" t="str">
        <f t="shared" si="12"/>
        <v>A4558D</v>
      </c>
      <c r="V318">
        <v>0</v>
      </c>
      <c r="W318">
        <v>0</v>
      </c>
      <c r="X318">
        <v>4</v>
      </c>
      <c r="Z318">
        <v>1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441</v>
      </c>
      <c r="AJ318">
        <v>48.394281999999997</v>
      </c>
      <c r="AK318" t="s">
        <v>442</v>
      </c>
      <c r="AL318">
        <v>-123.01254299999999</v>
      </c>
      <c r="AM318">
        <v>25</v>
      </c>
      <c r="AN318">
        <v>1100</v>
      </c>
      <c r="AO318" t="s">
        <v>118</v>
      </c>
      <c r="AP318">
        <v>11</v>
      </c>
      <c r="AQ318">
        <v>-135</v>
      </c>
      <c r="AR318">
        <v>0</v>
      </c>
      <c r="AZ318">
        <v>1200</v>
      </c>
      <c r="BA318">
        <v>1</v>
      </c>
      <c r="BB318" t="str">
        <f t="shared" si="14"/>
        <v xml:space="preserve">N379DH  </v>
      </c>
      <c r="BC318">
        <v>1</v>
      </c>
      <c r="BE318">
        <v>0</v>
      </c>
      <c r="BF318">
        <v>0</v>
      </c>
      <c r="BG318">
        <v>0</v>
      </c>
      <c r="BH318">
        <v>1050</v>
      </c>
      <c r="BI318">
        <v>1</v>
      </c>
      <c r="BJ318">
        <v>0</v>
      </c>
      <c r="BK318">
        <v>0</v>
      </c>
      <c r="BL318">
        <v>0</v>
      </c>
      <c r="BO318">
        <v>0</v>
      </c>
      <c r="BP318">
        <v>0</v>
      </c>
      <c r="BW318" t="str">
        <f>"21:48:56.765"</f>
        <v>21:48:56.765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2</v>
      </c>
      <c r="CP318" t="s">
        <v>119</v>
      </c>
      <c r="CQ318">
        <v>259</v>
      </c>
      <c r="CR318">
        <v>0</v>
      </c>
      <c r="CW318">
        <v>3033830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"08/10/2022 21:48:57.060"</f>
        <v>08/10/2022 21:48:57.060</v>
      </c>
      <c r="C319" t="str">
        <f t="shared" si="13"/>
        <v>FFDFD3C0</v>
      </c>
      <c r="D319" t="s">
        <v>113</v>
      </c>
      <c r="E319">
        <v>6</v>
      </c>
      <c r="H319">
        <v>174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>"21:48:56.594"</f>
        <v>21:48:56.594</v>
      </c>
      <c r="T319" t="str">
        <f>"21:48:56.594"</f>
        <v>21:48:56.594</v>
      </c>
      <c r="U319" t="str">
        <f t="shared" si="12"/>
        <v>A4558D</v>
      </c>
      <c r="V319">
        <v>0</v>
      </c>
      <c r="W319">
        <v>0</v>
      </c>
      <c r="X319">
        <v>4</v>
      </c>
      <c r="Z319">
        <v>1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441</v>
      </c>
      <c r="AJ319">
        <v>48.394281999999997</v>
      </c>
      <c r="AK319" t="s">
        <v>442</v>
      </c>
      <c r="AL319">
        <v>-123.01254299999999</v>
      </c>
      <c r="AM319">
        <v>25</v>
      </c>
      <c r="AN319">
        <v>1100</v>
      </c>
      <c r="AO319" t="s">
        <v>118</v>
      </c>
      <c r="AP319">
        <v>11</v>
      </c>
      <c r="AQ319">
        <v>-135</v>
      </c>
      <c r="AR319">
        <v>0</v>
      </c>
      <c r="AZ319">
        <v>1200</v>
      </c>
      <c r="BA319">
        <v>1</v>
      </c>
      <c r="BB319" t="str">
        <f t="shared" si="14"/>
        <v xml:space="preserve">N379DH  </v>
      </c>
      <c r="BC319">
        <v>1</v>
      </c>
      <c r="BE319">
        <v>0</v>
      </c>
      <c r="BF319">
        <v>0</v>
      </c>
      <c r="BG319">
        <v>0</v>
      </c>
      <c r="BH319">
        <v>1050</v>
      </c>
      <c r="BI319">
        <v>1</v>
      </c>
      <c r="BJ319">
        <v>0</v>
      </c>
      <c r="BK319">
        <v>0</v>
      </c>
      <c r="BL319">
        <v>0</v>
      </c>
      <c r="BO319">
        <v>0</v>
      </c>
      <c r="BP319">
        <v>0</v>
      </c>
      <c r="BW319" t="str">
        <f>"21:48:56.765"</f>
        <v>21:48:56.765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2</v>
      </c>
      <c r="CP319" t="s">
        <v>119</v>
      </c>
      <c r="CQ319">
        <v>259</v>
      </c>
      <c r="CR319">
        <v>0</v>
      </c>
      <c r="CW319">
        <v>3033830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"08/10/2022 21:48:57.982"</f>
        <v>08/10/2022 21:48:57.982</v>
      </c>
      <c r="C320" t="str">
        <f t="shared" si="13"/>
        <v>FFDFD3C0</v>
      </c>
      <c r="D320" t="s">
        <v>130</v>
      </c>
      <c r="E320">
        <v>18</v>
      </c>
      <c r="F320">
        <v>1018</v>
      </c>
      <c r="G320" t="s">
        <v>114</v>
      </c>
      <c r="J320" t="s">
        <v>131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>"21:48:57.594"</f>
        <v>21:48:57.594</v>
      </c>
      <c r="T320" t="str">
        <f>"21:48:57.594"</f>
        <v>21:48:57.594</v>
      </c>
      <c r="U320" t="str">
        <f t="shared" si="12"/>
        <v>A4558D</v>
      </c>
      <c r="V320">
        <v>0</v>
      </c>
      <c r="W320">
        <v>0</v>
      </c>
      <c r="X320">
        <v>4</v>
      </c>
      <c r="Z320">
        <v>1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443</v>
      </c>
      <c r="AJ320">
        <v>48.393659999999997</v>
      </c>
      <c r="AK320" t="s">
        <v>444</v>
      </c>
      <c r="AL320">
        <v>-123.012478</v>
      </c>
      <c r="AM320">
        <v>25</v>
      </c>
      <c r="AN320">
        <v>1100</v>
      </c>
      <c r="AO320" t="s">
        <v>118</v>
      </c>
      <c r="AP320">
        <v>12</v>
      </c>
      <c r="AQ320">
        <v>-135</v>
      </c>
      <c r="AR320">
        <v>0</v>
      </c>
      <c r="AZ320">
        <v>1200</v>
      </c>
      <c r="BA320">
        <v>1</v>
      </c>
      <c r="BB320" t="str">
        <f t="shared" si="14"/>
        <v xml:space="preserve">N379DH  </v>
      </c>
      <c r="BC320">
        <v>1</v>
      </c>
      <c r="BE320">
        <v>0</v>
      </c>
      <c r="BF320">
        <v>0</v>
      </c>
      <c r="BG320">
        <v>0</v>
      </c>
      <c r="BH320">
        <v>1050</v>
      </c>
      <c r="BI320">
        <v>1</v>
      </c>
      <c r="BJ320">
        <v>0</v>
      </c>
      <c r="BK320">
        <v>0</v>
      </c>
      <c r="BL320">
        <v>0</v>
      </c>
      <c r="BO320">
        <v>0</v>
      </c>
      <c r="BP320">
        <v>0</v>
      </c>
      <c r="BW320" t="str">
        <f>"21:48:57.604"</f>
        <v>21:48:57.604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2</v>
      </c>
      <c r="CP320" t="s">
        <v>119</v>
      </c>
      <c r="CQ320">
        <v>259</v>
      </c>
      <c r="CR320">
        <v>0</v>
      </c>
      <c r="CW320">
        <v>3033890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"08/10/2022 21:48:57.982"</f>
        <v>08/10/2022 21:48:57.982</v>
      </c>
      <c r="C321" t="str">
        <f t="shared" si="13"/>
        <v>FFDFD3C0</v>
      </c>
      <c r="D321" t="s">
        <v>113</v>
      </c>
      <c r="E321">
        <v>6</v>
      </c>
      <c r="H321">
        <v>174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>"21:48:57.594"</f>
        <v>21:48:57.594</v>
      </c>
      <c r="T321" t="str">
        <f>"21:48:57.594"</f>
        <v>21:48:57.594</v>
      </c>
      <c r="U321" t="str">
        <f t="shared" si="12"/>
        <v>A4558D</v>
      </c>
      <c r="V321">
        <v>0</v>
      </c>
      <c r="W321">
        <v>0</v>
      </c>
      <c r="X321">
        <v>4</v>
      </c>
      <c r="Z321">
        <v>1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443</v>
      </c>
      <c r="AJ321">
        <v>48.393659999999997</v>
      </c>
      <c r="AK321" t="s">
        <v>444</v>
      </c>
      <c r="AL321">
        <v>-123.012478</v>
      </c>
      <c r="AM321">
        <v>25</v>
      </c>
      <c r="AN321">
        <v>1100</v>
      </c>
      <c r="AO321" t="s">
        <v>118</v>
      </c>
      <c r="AP321">
        <v>12</v>
      </c>
      <c r="AQ321">
        <v>-135</v>
      </c>
      <c r="AR321">
        <v>0</v>
      </c>
      <c r="AZ321">
        <v>1200</v>
      </c>
      <c r="BA321">
        <v>1</v>
      </c>
      <c r="BB321" t="str">
        <f t="shared" si="14"/>
        <v xml:space="preserve">N379DH  </v>
      </c>
      <c r="BC321">
        <v>1</v>
      </c>
      <c r="BE321">
        <v>0</v>
      </c>
      <c r="BF321">
        <v>0</v>
      </c>
      <c r="BG321">
        <v>0</v>
      </c>
      <c r="BH321">
        <v>1050</v>
      </c>
      <c r="BI321">
        <v>1</v>
      </c>
      <c r="BJ321">
        <v>0</v>
      </c>
      <c r="BK321">
        <v>0</v>
      </c>
      <c r="BL321">
        <v>0</v>
      </c>
      <c r="BO321">
        <v>0</v>
      </c>
      <c r="BP321">
        <v>0</v>
      </c>
      <c r="BW321" t="str">
        <f>"21:48:57.604"</f>
        <v>21:48:57.604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2</v>
      </c>
      <c r="CP321" t="s">
        <v>119</v>
      </c>
      <c r="CQ321">
        <v>259</v>
      </c>
      <c r="CR321">
        <v>0</v>
      </c>
      <c r="CW321">
        <v>3033890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"08/10/2022 21:48:59.060"</f>
        <v>08/10/2022 21:48:59.060</v>
      </c>
      <c r="C322" t="str">
        <f t="shared" si="13"/>
        <v>FFDFD3C0</v>
      </c>
      <c r="D322" t="s">
        <v>130</v>
      </c>
      <c r="E322">
        <v>18</v>
      </c>
      <c r="F322">
        <v>1018</v>
      </c>
      <c r="G322" t="s">
        <v>114</v>
      </c>
      <c r="J322" t="s">
        <v>131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>"21:48:58.797"</f>
        <v>21:48:58.797</v>
      </c>
      <c r="T322" t="str">
        <f>"21:48:58.797"</f>
        <v>21:48:58.797</v>
      </c>
      <c r="U322" t="str">
        <f t="shared" ref="U322:U385" si="15">"A4558D"</f>
        <v>A4558D</v>
      </c>
      <c r="V322">
        <v>0</v>
      </c>
      <c r="W322">
        <v>0</v>
      </c>
      <c r="X322">
        <v>4</v>
      </c>
      <c r="Z322">
        <v>1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445</v>
      </c>
      <c r="AJ322">
        <v>48.392909000000003</v>
      </c>
      <c r="AK322" t="s">
        <v>446</v>
      </c>
      <c r="AL322">
        <v>-123.012371</v>
      </c>
      <c r="AM322">
        <v>25</v>
      </c>
      <c r="AN322">
        <v>1100</v>
      </c>
      <c r="AO322" t="s">
        <v>118</v>
      </c>
      <c r="AP322">
        <v>12</v>
      </c>
      <c r="AQ322">
        <v>-135</v>
      </c>
      <c r="AR322">
        <v>64</v>
      </c>
      <c r="AZ322">
        <v>1200</v>
      </c>
      <c r="BA322">
        <v>1</v>
      </c>
      <c r="BB322" t="str">
        <f t="shared" si="14"/>
        <v xml:space="preserve">N379DH  </v>
      </c>
      <c r="BC322">
        <v>1</v>
      </c>
      <c r="BE322">
        <v>0</v>
      </c>
      <c r="BF322">
        <v>0</v>
      </c>
      <c r="BG322">
        <v>0</v>
      </c>
      <c r="BH322">
        <v>1050</v>
      </c>
      <c r="BI322">
        <v>1</v>
      </c>
      <c r="BJ322">
        <v>0</v>
      </c>
      <c r="BK322">
        <v>0</v>
      </c>
      <c r="BL322">
        <v>0</v>
      </c>
      <c r="BO322">
        <v>0</v>
      </c>
      <c r="BP322">
        <v>0</v>
      </c>
      <c r="BW322" t="str">
        <f>"21:48:58.804"</f>
        <v>21:48:58.804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2</v>
      </c>
      <c r="CP322" t="s">
        <v>119</v>
      </c>
      <c r="CQ322">
        <v>259</v>
      </c>
      <c r="CR322">
        <v>0</v>
      </c>
      <c r="CW322">
        <v>3033994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"08/10/2022 21:48:59.060"</f>
        <v>08/10/2022 21:48:59.060</v>
      </c>
      <c r="C323" t="str">
        <f t="shared" ref="C323:C386" si="16">"FFDFD3C0"</f>
        <v>FFDFD3C0</v>
      </c>
      <c r="D323" t="s">
        <v>113</v>
      </c>
      <c r="E323">
        <v>6</v>
      </c>
      <c r="H323">
        <v>174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>"21:48:58.797"</f>
        <v>21:48:58.797</v>
      </c>
      <c r="T323" t="str">
        <f>"21:48:58.797"</f>
        <v>21:48:58.797</v>
      </c>
      <c r="U323" t="str">
        <f t="shared" si="15"/>
        <v>A4558D</v>
      </c>
      <c r="V323">
        <v>0</v>
      </c>
      <c r="W323">
        <v>0</v>
      </c>
      <c r="X323">
        <v>4</v>
      </c>
      <c r="Z323">
        <v>1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445</v>
      </c>
      <c r="AJ323">
        <v>48.392909000000003</v>
      </c>
      <c r="AK323" t="s">
        <v>446</v>
      </c>
      <c r="AL323">
        <v>-123.012371</v>
      </c>
      <c r="AM323">
        <v>25</v>
      </c>
      <c r="AN323">
        <v>1100</v>
      </c>
      <c r="AO323" t="s">
        <v>118</v>
      </c>
      <c r="AP323">
        <v>12</v>
      </c>
      <c r="AQ323">
        <v>-135</v>
      </c>
      <c r="AR323">
        <v>64</v>
      </c>
      <c r="AZ323">
        <v>1200</v>
      </c>
      <c r="BA323">
        <v>1</v>
      </c>
      <c r="BB323" t="str">
        <f t="shared" ref="BB323:BB386" si="17">"N379DH  "</f>
        <v xml:space="preserve">N379DH  </v>
      </c>
      <c r="BC323">
        <v>1</v>
      </c>
      <c r="BE323">
        <v>0</v>
      </c>
      <c r="BF323">
        <v>0</v>
      </c>
      <c r="BG323">
        <v>0</v>
      </c>
      <c r="BH323">
        <v>1050</v>
      </c>
      <c r="BI323">
        <v>1</v>
      </c>
      <c r="BJ323">
        <v>0</v>
      </c>
      <c r="BK323">
        <v>0</v>
      </c>
      <c r="BL323">
        <v>0</v>
      </c>
      <c r="BO323">
        <v>0</v>
      </c>
      <c r="BP323">
        <v>0</v>
      </c>
      <c r="BW323" t="str">
        <f>"21:48:58.804"</f>
        <v>21:48:58.804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2</v>
      </c>
      <c r="CP323" t="s">
        <v>119</v>
      </c>
      <c r="CQ323">
        <v>259</v>
      </c>
      <c r="CR323">
        <v>0</v>
      </c>
      <c r="CW323">
        <v>3033994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"08/10/2022 21:48:59.888"</f>
        <v>08/10/2022 21:48:59.888</v>
      </c>
      <c r="C324" t="str">
        <f t="shared" si="16"/>
        <v>FFDFD3C0</v>
      </c>
      <c r="D324" t="s">
        <v>130</v>
      </c>
      <c r="E324">
        <v>18</v>
      </c>
      <c r="F324">
        <v>1018</v>
      </c>
      <c r="G324" t="s">
        <v>114</v>
      </c>
      <c r="J324" t="s">
        <v>131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>"21:48:59.594"</f>
        <v>21:48:59.594</v>
      </c>
      <c r="T324" t="str">
        <f>"21:48:59.594"</f>
        <v>21:48:59.594</v>
      </c>
      <c r="U324" t="str">
        <f t="shared" si="15"/>
        <v>A4558D</v>
      </c>
      <c r="V324">
        <v>0</v>
      </c>
      <c r="W324">
        <v>0</v>
      </c>
      <c r="X324">
        <v>4</v>
      </c>
      <c r="Z324">
        <v>1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447</v>
      </c>
      <c r="AJ324">
        <v>48.392415</v>
      </c>
      <c r="AK324" t="s">
        <v>448</v>
      </c>
      <c r="AL324">
        <v>-123.01228500000001</v>
      </c>
      <c r="AM324">
        <v>25</v>
      </c>
      <c r="AN324">
        <v>1100</v>
      </c>
      <c r="AO324" t="s">
        <v>118</v>
      </c>
      <c r="AP324">
        <v>12</v>
      </c>
      <c r="AQ324">
        <v>-135</v>
      </c>
      <c r="AR324">
        <v>0</v>
      </c>
      <c r="AZ324">
        <v>1200</v>
      </c>
      <c r="BA324">
        <v>1</v>
      </c>
      <c r="BB324" t="str">
        <f t="shared" si="17"/>
        <v xml:space="preserve">N379DH  </v>
      </c>
      <c r="BC324">
        <v>1</v>
      </c>
      <c r="BE324">
        <v>0</v>
      </c>
      <c r="BF324">
        <v>0</v>
      </c>
      <c r="BG324">
        <v>0</v>
      </c>
      <c r="BH324">
        <v>1075</v>
      </c>
      <c r="BI324">
        <v>1</v>
      </c>
      <c r="BJ324">
        <v>0</v>
      </c>
      <c r="BK324">
        <v>0</v>
      </c>
      <c r="BL324">
        <v>0</v>
      </c>
      <c r="BO324">
        <v>0</v>
      </c>
      <c r="BP324">
        <v>0</v>
      </c>
      <c r="BW324" t="str">
        <f>"21:48:59.628"</f>
        <v>21:48:59.628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2</v>
      </c>
      <c r="CP324" t="s">
        <v>119</v>
      </c>
      <c r="CQ324">
        <v>259</v>
      </c>
      <c r="CR324">
        <v>0</v>
      </c>
      <c r="CW324">
        <v>3034056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"08/10/2022 21:48:59.920"</f>
        <v>08/10/2022 21:48:59.920</v>
      </c>
      <c r="C325" t="str">
        <f t="shared" si="16"/>
        <v>FFDFD3C0</v>
      </c>
      <c r="D325" t="s">
        <v>113</v>
      </c>
      <c r="E325">
        <v>6</v>
      </c>
      <c r="H325">
        <v>174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>"21:48:59.594"</f>
        <v>21:48:59.594</v>
      </c>
      <c r="T325" t="str">
        <f>"21:48:59.594"</f>
        <v>21:48:59.594</v>
      </c>
      <c r="U325" t="str">
        <f t="shared" si="15"/>
        <v>A4558D</v>
      </c>
      <c r="V325">
        <v>0</v>
      </c>
      <c r="W325">
        <v>0</v>
      </c>
      <c r="X325">
        <v>4</v>
      </c>
      <c r="Z325">
        <v>1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447</v>
      </c>
      <c r="AJ325">
        <v>48.392415</v>
      </c>
      <c r="AK325" t="s">
        <v>448</v>
      </c>
      <c r="AL325">
        <v>-123.01228500000001</v>
      </c>
      <c r="AM325">
        <v>25</v>
      </c>
      <c r="AN325">
        <v>1100</v>
      </c>
      <c r="AO325" t="s">
        <v>118</v>
      </c>
      <c r="AP325">
        <v>12</v>
      </c>
      <c r="AQ325">
        <v>-135</v>
      </c>
      <c r="AR325">
        <v>0</v>
      </c>
      <c r="AZ325">
        <v>1200</v>
      </c>
      <c r="BA325">
        <v>1</v>
      </c>
      <c r="BB325" t="str">
        <f t="shared" si="17"/>
        <v xml:space="preserve">N379DH  </v>
      </c>
      <c r="BC325">
        <v>1</v>
      </c>
      <c r="BE325">
        <v>0</v>
      </c>
      <c r="BF325">
        <v>0</v>
      </c>
      <c r="BG325">
        <v>0</v>
      </c>
      <c r="BH325">
        <v>1075</v>
      </c>
      <c r="BI325">
        <v>1</v>
      </c>
      <c r="BJ325">
        <v>0</v>
      </c>
      <c r="BK325">
        <v>0</v>
      </c>
      <c r="BL325">
        <v>0</v>
      </c>
      <c r="BO325">
        <v>0</v>
      </c>
      <c r="BP325">
        <v>0</v>
      </c>
      <c r="BW325" t="str">
        <f>"21:48:59.628"</f>
        <v>21:48:59.628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2</v>
      </c>
      <c r="CP325" t="s">
        <v>119</v>
      </c>
      <c r="CQ325">
        <v>259</v>
      </c>
      <c r="CR325">
        <v>0</v>
      </c>
      <c r="CW325">
        <v>3034056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"08/10/2022 21:49:00.498"</f>
        <v>08/10/2022 21:49:00.498</v>
      </c>
      <c r="C326" t="str">
        <f t="shared" si="16"/>
        <v>FFDFD3C0</v>
      </c>
      <c r="D326" t="s">
        <v>113</v>
      </c>
      <c r="E326">
        <v>6</v>
      </c>
      <c r="H326">
        <v>174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>"21:49:00.195"</f>
        <v>21:49:00.195</v>
      </c>
      <c r="T326" t="str">
        <f>"21:49:00.195"</f>
        <v>21:49:00.195</v>
      </c>
      <c r="U326" t="str">
        <f t="shared" si="15"/>
        <v>A4558D</v>
      </c>
      <c r="V326">
        <v>0</v>
      </c>
      <c r="W326">
        <v>0</v>
      </c>
      <c r="X326">
        <v>4</v>
      </c>
      <c r="Z326">
        <v>1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449</v>
      </c>
      <c r="AJ326">
        <v>48.392029000000001</v>
      </c>
      <c r="AK326" t="s">
        <v>450</v>
      </c>
      <c r="AL326">
        <v>-123.012264</v>
      </c>
      <c r="AM326">
        <v>25</v>
      </c>
      <c r="AN326">
        <v>1100</v>
      </c>
      <c r="AO326" t="s">
        <v>118</v>
      </c>
      <c r="AP326">
        <v>13</v>
      </c>
      <c r="AQ326">
        <v>-135</v>
      </c>
      <c r="AR326">
        <v>64</v>
      </c>
      <c r="AZ326">
        <v>1200</v>
      </c>
      <c r="BA326">
        <v>1</v>
      </c>
      <c r="BB326" t="str">
        <f t="shared" si="17"/>
        <v xml:space="preserve">N379DH  </v>
      </c>
      <c r="BC326">
        <v>1</v>
      </c>
      <c r="BE326">
        <v>0</v>
      </c>
      <c r="BF326">
        <v>0</v>
      </c>
      <c r="BG326">
        <v>0</v>
      </c>
      <c r="BH326">
        <v>1075</v>
      </c>
      <c r="BI326">
        <v>1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>"21:49:00.231"</f>
        <v>21:49:00.231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2</v>
      </c>
      <c r="CP326" t="s">
        <v>119</v>
      </c>
      <c r="CQ326">
        <v>259</v>
      </c>
      <c r="CR326">
        <v>0</v>
      </c>
      <c r="CW326">
        <v>3034098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"08/10/2022 21:49:00.498"</f>
        <v>08/10/2022 21:49:00.498</v>
      </c>
      <c r="C327" t="str">
        <f t="shared" si="16"/>
        <v>FFDFD3C0</v>
      </c>
      <c r="D327" t="s">
        <v>130</v>
      </c>
      <c r="E327">
        <v>18</v>
      </c>
      <c r="F327">
        <v>1018</v>
      </c>
      <c r="G327" t="s">
        <v>114</v>
      </c>
      <c r="J327" t="s">
        <v>131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>"21:49:00.195"</f>
        <v>21:49:00.195</v>
      </c>
      <c r="T327" t="str">
        <f>"21:49:00.195"</f>
        <v>21:49:00.195</v>
      </c>
      <c r="U327" t="str">
        <f t="shared" si="15"/>
        <v>A4558D</v>
      </c>
      <c r="V327">
        <v>0</v>
      </c>
      <c r="W327">
        <v>0</v>
      </c>
      <c r="X327">
        <v>4</v>
      </c>
      <c r="Z327">
        <v>1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449</v>
      </c>
      <c r="AJ327">
        <v>48.392029000000001</v>
      </c>
      <c r="AK327" t="s">
        <v>450</v>
      </c>
      <c r="AL327">
        <v>-123.012264</v>
      </c>
      <c r="AM327">
        <v>25</v>
      </c>
      <c r="AN327">
        <v>1100</v>
      </c>
      <c r="AO327" t="s">
        <v>118</v>
      </c>
      <c r="AP327">
        <v>13</v>
      </c>
      <c r="AQ327">
        <v>-135</v>
      </c>
      <c r="AR327">
        <v>64</v>
      </c>
      <c r="AZ327">
        <v>1200</v>
      </c>
      <c r="BA327">
        <v>1</v>
      </c>
      <c r="BB327" t="str">
        <f t="shared" si="17"/>
        <v xml:space="preserve">N379DH  </v>
      </c>
      <c r="BC327">
        <v>1</v>
      </c>
      <c r="BE327">
        <v>0</v>
      </c>
      <c r="BF327">
        <v>0</v>
      </c>
      <c r="BG327">
        <v>0</v>
      </c>
      <c r="BH327">
        <v>1075</v>
      </c>
      <c r="BI327">
        <v>1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>"21:49:00.231"</f>
        <v>21:49:00.231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2</v>
      </c>
      <c r="CP327" t="s">
        <v>119</v>
      </c>
      <c r="CQ327">
        <v>259</v>
      </c>
      <c r="CR327">
        <v>0</v>
      </c>
      <c r="CW327">
        <v>3034098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"08/10/2022 21:49:01.448"</f>
        <v>08/10/2022 21:49:01.448</v>
      </c>
      <c r="C328" t="str">
        <f t="shared" si="16"/>
        <v>FFDFD3C0</v>
      </c>
      <c r="D328" t="s">
        <v>113</v>
      </c>
      <c r="E328">
        <v>6</v>
      </c>
      <c r="H328">
        <v>174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>"21:49:01.195"</f>
        <v>21:49:01.195</v>
      </c>
      <c r="T328" t="str">
        <f>"21:49:01.195"</f>
        <v>21:49:01.195</v>
      </c>
      <c r="U328" t="str">
        <f t="shared" si="15"/>
        <v>A4558D</v>
      </c>
      <c r="V328">
        <v>0</v>
      </c>
      <c r="W328">
        <v>0</v>
      </c>
      <c r="X328">
        <v>4</v>
      </c>
      <c r="Z328">
        <v>1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451</v>
      </c>
      <c r="AJ328">
        <v>48.391407000000001</v>
      </c>
      <c r="AK328" t="s">
        <v>452</v>
      </c>
      <c r="AL328">
        <v>-123.012156</v>
      </c>
      <c r="AM328">
        <v>25</v>
      </c>
      <c r="AN328">
        <v>1100</v>
      </c>
      <c r="AO328" t="s">
        <v>118</v>
      </c>
      <c r="AP328">
        <v>13</v>
      </c>
      <c r="AQ328">
        <v>-135</v>
      </c>
      <c r="AR328">
        <v>64</v>
      </c>
      <c r="AZ328">
        <v>1200</v>
      </c>
      <c r="BA328">
        <v>1</v>
      </c>
      <c r="BB328" t="str">
        <f t="shared" si="17"/>
        <v xml:space="preserve">N379DH  </v>
      </c>
      <c r="BC328">
        <v>1</v>
      </c>
      <c r="BE328">
        <v>0</v>
      </c>
      <c r="BF328">
        <v>0</v>
      </c>
      <c r="BG328">
        <v>0</v>
      </c>
      <c r="BH328">
        <v>1075</v>
      </c>
      <c r="BI328">
        <v>1</v>
      </c>
      <c r="BJ328">
        <v>0</v>
      </c>
      <c r="BK328">
        <v>0</v>
      </c>
      <c r="BL328">
        <v>0</v>
      </c>
      <c r="BO328">
        <v>0</v>
      </c>
      <c r="BP328">
        <v>0</v>
      </c>
      <c r="BW328" t="str">
        <f>"21:49:01.240"</f>
        <v>21:49:01.240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3</v>
      </c>
      <c r="CP328" t="s">
        <v>119</v>
      </c>
      <c r="CQ328">
        <v>259</v>
      </c>
      <c r="CR328">
        <v>0</v>
      </c>
      <c r="CW328">
        <v>3034174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"08/10/2022 21:49:01.477"</f>
        <v>08/10/2022 21:49:01.477</v>
      </c>
      <c r="C329" t="str">
        <f t="shared" si="16"/>
        <v>FFDFD3C0</v>
      </c>
      <c r="D329" t="s">
        <v>130</v>
      </c>
      <c r="E329">
        <v>18</v>
      </c>
      <c r="F329">
        <v>1018</v>
      </c>
      <c r="G329" t="s">
        <v>114</v>
      </c>
      <c r="J329" t="s">
        <v>131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>"21:49:01.195"</f>
        <v>21:49:01.195</v>
      </c>
      <c r="T329" t="str">
        <f>"21:49:01.195"</f>
        <v>21:49:01.195</v>
      </c>
      <c r="U329" t="str">
        <f t="shared" si="15"/>
        <v>A4558D</v>
      </c>
      <c r="V329">
        <v>0</v>
      </c>
      <c r="W329">
        <v>0</v>
      </c>
      <c r="X329">
        <v>4</v>
      </c>
      <c r="Z329">
        <v>1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451</v>
      </c>
      <c r="AJ329">
        <v>48.391407000000001</v>
      </c>
      <c r="AK329" t="s">
        <v>452</v>
      </c>
      <c r="AL329">
        <v>-123.012156</v>
      </c>
      <c r="AM329">
        <v>25</v>
      </c>
      <c r="AN329">
        <v>1100</v>
      </c>
      <c r="AO329" t="s">
        <v>118</v>
      </c>
      <c r="AP329">
        <v>13</v>
      </c>
      <c r="AQ329">
        <v>-135</v>
      </c>
      <c r="AR329">
        <v>64</v>
      </c>
      <c r="AZ329">
        <v>1200</v>
      </c>
      <c r="BA329">
        <v>1</v>
      </c>
      <c r="BB329" t="str">
        <f t="shared" si="17"/>
        <v xml:space="preserve">N379DH  </v>
      </c>
      <c r="BC329">
        <v>1</v>
      </c>
      <c r="BE329">
        <v>0</v>
      </c>
      <c r="BF329">
        <v>0</v>
      </c>
      <c r="BG329">
        <v>0</v>
      </c>
      <c r="BH329">
        <v>1075</v>
      </c>
      <c r="BI329">
        <v>1</v>
      </c>
      <c r="BJ329">
        <v>0</v>
      </c>
      <c r="BK329">
        <v>0</v>
      </c>
      <c r="BL329">
        <v>0</v>
      </c>
      <c r="BO329">
        <v>0</v>
      </c>
      <c r="BP329">
        <v>0</v>
      </c>
      <c r="BW329" t="str">
        <f>"21:49:01.240"</f>
        <v>21:49:01.240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3</v>
      </c>
      <c r="CP329" t="s">
        <v>119</v>
      </c>
      <c r="CQ329">
        <v>259</v>
      </c>
      <c r="CR329">
        <v>0</v>
      </c>
      <c r="CW329">
        <v>3034174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"08/10/2022 21:49:02.649"</f>
        <v>08/10/2022 21:49:02.649</v>
      </c>
      <c r="C330" t="str">
        <f t="shared" si="16"/>
        <v>FFDFD3C0</v>
      </c>
      <c r="D330" t="s">
        <v>113</v>
      </c>
      <c r="E330">
        <v>6</v>
      </c>
      <c r="H330">
        <v>174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>"21:49:02.398"</f>
        <v>21:49:02.398</v>
      </c>
      <c r="T330" t="str">
        <f>"21:49:02.398"</f>
        <v>21:49:02.398</v>
      </c>
      <c r="U330" t="str">
        <f t="shared" si="15"/>
        <v>A4558D</v>
      </c>
      <c r="V330">
        <v>0</v>
      </c>
      <c r="W330">
        <v>0</v>
      </c>
      <c r="X330">
        <v>4</v>
      </c>
      <c r="Z330">
        <v>1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453</v>
      </c>
      <c r="AJ330">
        <v>48.390656</v>
      </c>
      <c r="AK330" t="s">
        <v>454</v>
      </c>
      <c r="AL330">
        <v>-123.012049</v>
      </c>
      <c r="AM330">
        <v>25</v>
      </c>
      <c r="AN330">
        <v>1100</v>
      </c>
      <c r="AO330" t="s">
        <v>118</v>
      </c>
      <c r="AP330">
        <v>13</v>
      </c>
      <c r="AQ330">
        <v>-135</v>
      </c>
      <c r="AR330">
        <v>64</v>
      </c>
      <c r="AZ330">
        <v>1200</v>
      </c>
      <c r="BA330">
        <v>1</v>
      </c>
      <c r="BB330" t="str">
        <f t="shared" si="17"/>
        <v xml:space="preserve">N379DH  </v>
      </c>
      <c r="BC330">
        <v>1</v>
      </c>
      <c r="BE330">
        <v>0</v>
      </c>
      <c r="BF330">
        <v>0</v>
      </c>
      <c r="BG330">
        <v>0</v>
      </c>
      <c r="BH330">
        <v>1075</v>
      </c>
      <c r="BI330">
        <v>1</v>
      </c>
      <c r="BJ330">
        <v>0</v>
      </c>
      <c r="BK330">
        <v>0</v>
      </c>
      <c r="BL330">
        <v>0</v>
      </c>
      <c r="BO330">
        <v>0</v>
      </c>
      <c r="BP330">
        <v>0</v>
      </c>
      <c r="BW330" t="str">
        <f>"21:49:02.444"</f>
        <v>21:49:02.444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2</v>
      </c>
      <c r="CP330" t="s">
        <v>119</v>
      </c>
      <c r="CQ330">
        <v>259</v>
      </c>
      <c r="CR330">
        <v>0</v>
      </c>
      <c r="CW330">
        <v>3034274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"08/10/2022 21:49:02.649"</f>
        <v>08/10/2022 21:49:02.649</v>
      </c>
      <c r="C331" t="str">
        <f t="shared" si="16"/>
        <v>FFDFD3C0</v>
      </c>
      <c r="D331" t="s">
        <v>130</v>
      </c>
      <c r="E331">
        <v>18</v>
      </c>
      <c r="F331">
        <v>1018</v>
      </c>
      <c r="G331" t="s">
        <v>114</v>
      </c>
      <c r="J331" t="s">
        <v>131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>"21:49:02.398"</f>
        <v>21:49:02.398</v>
      </c>
      <c r="T331" t="str">
        <f>"21:49:02.398"</f>
        <v>21:49:02.398</v>
      </c>
      <c r="U331" t="str">
        <f t="shared" si="15"/>
        <v>A4558D</v>
      </c>
      <c r="V331">
        <v>0</v>
      </c>
      <c r="W331">
        <v>0</v>
      </c>
      <c r="X331">
        <v>4</v>
      </c>
      <c r="Z331">
        <v>1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453</v>
      </c>
      <c r="AJ331">
        <v>48.390656</v>
      </c>
      <c r="AK331" t="s">
        <v>454</v>
      </c>
      <c r="AL331">
        <v>-123.012049</v>
      </c>
      <c r="AM331">
        <v>25</v>
      </c>
      <c r="AN331">
        <v>1100</v>
      </c>
      <c r="AO331" t="s">
        <v>118</v>
      </c>
      <c r="AP331">
        <v>13</v>
      </c>
      <c r="AQ331">
        <v>-135</v>
      </c>
      <c r="AR331">
        <v>64</v>
      </c>
      <c r="AZ331">
        <v>1200</v>
      </c>
      <c r="BA331">
        <v>1</v>
      </c>
      <c r="BB331" t="str">
        <f t="shared" si="17"/>
        <v xml:space="preserve">N379DH  </v>
      </c>
      <c r="BC331">
        <v>1</v>
      </c>
      <c r="BE331">
        <v>0</v>
      </c>
      <c r="BF331">
        <v>0</v>
      </c>
      <c r="BG331">
        <v>0</v>
      </c>
      <c r="BH331">
        <v>1075</v>
      </c>
      <c r="BI331">
        <v>1</v>
      </c>
      <c r="BJ331">
        <v>0</v>
      </c>
      <c r="BK331">
        <v>0</v>
      </c>
      <c r="BL331">
        <v>0</v>
      </c>
      <c r="BO331">
        <v>0</v>
      </c>
      <c r="BP331">
        <v>0</v>
      </c>
      <c r="BW331" t="str">
        <f>"21:49:02.444"</f>
        <v>21:49:02.444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2</v>
      </c>
      <c r="CP331" t="s">
        <v>119</v>
      </c>
      <c r="CQ331">
        <v>259</v>
      </c>
      <c r="CR331">
        <v>0</v>
      </c>
      <c r="CW331">
        <v>3034274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"08/10/2022 21:49:03.524"</f>
        <v>08/10/2022 21:49:03.524</v>
      </c>
      <c r="C332" t="str">
        <f t="shared" si="16"/>
        <v>FFDFD3C0</v>
      </c>
      <c r="D332" t="s">
        <v>130</v>
      </c>
      <c r="E332">
        <v>18</v>
      </c>
      <c r="F332">
        <v>1018</v>
      </c>
      <c r="G332" t="s">
        <v>114</v>
      </c>
      <c r="J332" t="s">
        <v>131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>"21:49:03.195"</f>
        <v>21:49:03.195</v>
      </c>
      <c r="T332" t="str">
        <f>"21:49:03.195"</f>
        <v>21:49:03.195</v>
      </c>
      <c r="U332" t="str">
        <f t="shared" si="15"/>
        <v>A4558D</v>
      </c>
      <c r="V332">
        <v>0</v>
      </c>
      <c r="W332">
        <v>0</v>
      </c>
      <c r="X332">
        <v>4</v>
      </c>
      <c r="Z332">
        <v>1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455</v>
      </c>
      <c r="AJ332">
        <v>48.390161999999997</v>
      </c>
      <c r="AK332" t="s">
        <v>456</v>
      </c>
      <c r="AL332">
        <v>-123.011985</v>
      </c>
      <c r="AM332">
        <v>25</v>
      </c>
      <c r="AN332">
        <v>1100</v>
      </c>
      <c r="AO332" t="s">
        <v>118</v>
      </c>
      <c r="AP332">
        <v>13</v>
      </c>
      <c r="AQ332">
        <v>-135</v>
      </c>
      <c r="AR332">
        <v>64</v>
      </c>
      <c r="AZ332">
        <v>1200</v>
      </c>
      <c r="BA332">
        <v>1</v>
      </c>
      <c r="BB332" t="str">
        <f t="shared" si="17"/>
        <v xml:space="preserve">N379DH  </v>
      </c>
      <c r="BC332">
        <v>1</v>
      </c>
      <c r="BE332">
        <v>0</v>
      </c>
      <c r="BF332">
        <v>0</v>
      </c>
      <c r="BG332">
        <v>0</v>
      </c>
      <c r="BH332">
        <v>1075</v>
      </c>
      <c r="BI332">
        <v>1</v>
      </c>
      <c r="BJ332">
        <v>0</v>
      </c>
      <c r="BK332">
        <v>0</v>
      </c>
      <c r="BL332">
        <v>0</v>
      </c>
      <c r="BO332">
        <v>0</v>
      </c>
      <c r="BP332">
        <v>0</v>
      </c>
      <c r="BW332" t="str">
        <f>"21:49:03.239"</f>
        <v>21:49:03.239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2</v>
      </c>
      <c r="CP332" t="s">
        <v>119</v>
      </c>
      <c r="CQ332">
        <v>259</v>
      </c>
      <c r="CR332">
        <v>0</v>
      </c>
      <c r="CW332">
        <v>3034329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"08/10/2022 21:49:03.540"</f>
        <v>08/10/2022 21:49:03.540</v>
      </c>
      <c r="C333" t="str">
        <f t="shared" si="16"/>
        <v>FFDFD3C0</v>
      </c>
      <c r="D333" t="s">
        <v>113</v>
      </c>
      <c r="E333">
        <v>6</v>
      </c>
      <c r="H333">
        <v>174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>"21:49:03.195"</f>
        <v>21:49:03.195</v>
      </c>
      <c r="T333" t="str">
        <f>"21:49:03.195"</f>
        <v>21:49:03.195</v>
      </c>
      <c r="U333" t="str">
        <f t="shared" si="15"/>
        <v>A4558D</v>
      </c>
      <c r="V333">
        <v>0</v>
      </c>
      <c r="W333">
        <v>0</v>
      </c>
      <c r="X333">
        <v>4</v>
      </c>
      <c r="Z333">
        <v>1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455</v>
      </c>
      <c r="AJ333">
        <v>48.390161999999997</v>
      </c>
      <c r="AK333" t="s">
        <v>456</v>
      </c>
      <c r="AL333">
        <v>-123.011985</v>
      </c>
      <c r="AM333">
        <v>25</v>
      </c>
      <c r="AN333">
        <v>1100</v>
      </c>
      <c r="AO333" t="s">
        <v>118</v>
      </c>
      <c r="AP333">
        <v>13</v>
      </c>
      <c r="AQ333">
        <v>-135</v>
      </c>
      <c r="AR333">
        <v>64</v>
      </c>
      <c r="AZ333">
        <v>1200</v>
      </c>
      <c r="BA333">
        <v>1</v>
      </c>
      <c r="BB333" t="str">
        <f t="shared" si="17"/>
        <v xml:space="preserve">N379DH  </v>
      </c>
      <c r="BC333">
        <v>1</v>
      </c>
      <c r="BE333">
        <v>0</v>
      </c>
      <c r="BF333">
        <v>0</v>
      </c>
      <c r="BG333">
        <v>0</v>
      </c>
      <c r="BH333">
        <v>1075</v>
      </c>
      <c r="BI333">
        <v>1</v>
      </c>
      <c r="BJ333">
        <v>0</v>
      </c>
      <c r="BK333">
        <v>0</v>
      </c>
      <c r="BL333">
        <v>0</v>
      </c>
      <c r="BO333">
        <v>0</v>
      </c>
      <c r="BP333">
        <v>0</v>
      </c>
      <c r="BW333" t="str">
        <f>"21:49:03.239"</f>
        <v>21:49:03.239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2</v>
      </c>
      <c r="CP333" t="s">
        <v>119</v>
      </c>
      <c r="CQ333">
        <v>259</v>
      </c>
      <c r="CR333">
        <v>0</v>
      </c>
      <c r="CW333">
        <v>3034329</v>
      </c>
      <c r="CY333">
        <v>0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"08/10/2022 21:49:04.891"</f>
        <v>08/10/2022 21:49:04.891</v>
      </c>
      <c r="C334" t="str">
        <f t="shared" si="16"/>
        <v>FFDFD3C0</v>
      </c>
      <c r="D334" t="s">
        <v>113</v>
      </c>
      <c r="E334">
        <v>6</v>
      </c>
      <c r="H334">
        <v>174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>"21:49:04.594"</f>
        <v>21:49:04.594</v>
      </c>
      <c r="T334" t="str">
        <f>"21:49:04.594"</f>
        <v>21:49:04.594</v>
      </c>
      <c r="U334" t="str">
        <f t="shared" si="15"/>
        <v>A4558D</v>
      </c>
      <c r="V334">
        <v>0</v>
      </c>
      <c r="W334">
        <v>0</v>
      </c>
      <c r="X334">
        <v>4</v>
      </c>
      <c r="Z334">
        <v>1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457</v>
      </c>
      <c r="AJ334">
        <v>48.389282000000001</v>
      </c>
      <c r="AK334" t="s">
        <v>458</v>
      </c>
      <c r="AL334">
        <v>-123.011835</v>
      </c>
      <c r="AM334">
        <v>25</v>
      </c>
      <c r="AN334">
        <v>1100</v>
      </c>
      <c r="AO334" t="s">
        <v>118</v>
      </c>
      <c r="AP334">
        <v>13</v>
      </c>
      <c r="AQ334">
        <v>-135</v>
      </c>
      <c r="AR334">
        <v>0</v>
      </c>
      <c r="AZ334">
        <v>1200</v>
      </c>
      <c r="BA334">
        <v>1</v>
      </c>
      <c r="BB334" t="str">
        <f t="shared" si="17"/>
        <v xml:space="preserve">N379DH  </v>
      </c>
      <c r="BC334">
        <v>1</v>
      </c>
      <c r="BE334">
        <v>0</v>
      </c>
      <c r="BF334">
        <v>0</v>
      </c>
      <c r="BG334">
        <v>0</v>
      </c>
      <c r="BH334">
        <v>1075</v>
      </c>
      <c r="BI334">
        <v>1</v>
      </c>
      <c r="BJ334">
        <v>0</v>
      </c>
      <c r="BK334">
        <v>0</v>
      </c>
      <c r="BL334">
        <v>0</v>
      </c>
      <c r="BO334">
        <v>0</v>
      </c>
      <c r="BP334">
        <v>0</v>
      </c>
      <c r="BW334" t="str">
        <f>"21:49:04.646"</f>
        <v>21:49:04.646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2</v>
      </c>
      <c r="CP334" t="s">
        <v>119</v>
      </c>
      <c r="CQ334">
        <v>259</v>
      </c>
      <c r="CR334">
        <v>0</v>
      </c>
      <c r="CW334">
        <v>3034448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"08/10/2022 21:49:04.891"</f>
        <v>08/10/2022 21:49:04.891</v>
      </c>
      <c r="C335" t="str">
        <f t="shared" si="16"/>
        <v>FFDFD3C0</v>
      </c>
      <c r="D335" t="s">
        <v>130</v>
      </c>
      <c r="E335">
        <v>18</v>
      </c>
      <c r="F335">
        <v>1018</v>
      </c>
      <c r="G335" t="s">
        <v>114</v>
      </c>
      <c r="J335" t="s">
        <v>131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>"21:49:04.594"</f>
        <v>21:49:04.594</v>
      </c>
      <c r="T335" t="str">
        <f>"21:49:04.594"</f>
        <v>21:49:04.594</v>
      </c>
      <c r="U335" t="str">
        <f t="shared" si="15"/>
        <v>A4558D</v>
      </c>
      <c r="V335">
        <v>0</v>
      </c>
      <c r="W335">
        <v>0</v>
      </c>
      <c r="X335">
        <v>4</v>
      </c>
      <c r="Z335">
        <v>1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457</v>
      </c>
      <c r="AJ335">
        <v>48.389282000000001</v>
      </c>
      <c r="AK335" t="s">
        <v>458</v>
      </c>
      <c r="AL335">
        <v>-123.011835</v>
      </c>
      <c r="AM335">
        <v>25</v>
      </c>
      <c r="AN335">
        <v>1100</v>
      </c>
      <c r="AO335" t="s">
        <v>118</v>
      </c>
      <c r="AP335">
        <v>13</v>
      </c>
      <c r="AQ335">
        <v>-135</v>
      </c>
      <c r="AR335">
        <v>0</v>
      </c>
      <c r="AZ335">
        <v>1200</v>
      </c>
      <c r="BA335">
        <v>1</v>
      </c>
      <c r="BB335" t="str">
        <f t="shared" si="17"/>
        <v xml:space="preserve">N379DH  </v>
      </c>
      <c r="BC335">
        <v>1</v>
      </c>
      <c r="BE335">
        <v>0</v>
      </c>
      <c r="BF335">
        <v>0</v>
      </c>
      <c r="BG335">
        <v>0</v>
      </c>
      <c r="BH335">
        <v>1075</v>
      </c>
      <c r="BI335">
        <v>1</v>
      </c>
      <c r="BJ335">
        <v>0</v>
      </c>
      <c r="BK335">
        <v>0</v>
      </c>
      <c r="BL335">
        <v>0</v>
      </c>
      <c r="BO335">
        <v>0</v>
      </c>
      <c r="BP335">
        <v>0</v>
      </c>
      <c r="BW335" t="str">
        <f>"21:49:04.646"</f>
        <v>21:49:04.646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2</v>
      </c>
      <c r="CP335" t="s">
        <v>119</v>
      </c>
      <c r="CQ335">
        <v>259</v>
      </c>
      <c r="CR335">
        <v>0</v>
      </c>
      <c r="CW335">
        <v>3034448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"08/10/2022 21:49:06.079"</f>
        <v>08/10/2022 21:49:06.079</v>
      </c>
      <c r="C336" t="str">
        <f t="shared" si="16"/>
        <v>FFDFD3C0</v>
      </c>
      <c r="D336" t="s">
        <v>113</v>
      </c>
      <c r="E336">
        <v>6</v>
      </c>
      <c r="H336">
        <v>174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>"21:49:05.797"</f>
        <v>21:49:05.797</v>
      </c>
      <c r="T336" t="str">
        <f>"21:49:05.797"</f>
        <v>21:49:05.797</v>
      </c>
      <c r="U336" t="str">
        <f t="shared" si="15"/>
        <v>A4558D</v>
      </c>
      <c r="V336">
        <v>0</v>
      </c>
      <c r="W336">
        <v>0</v>
      </c>
      <c r="X336">
        <v>4</v>
      </c>
      <c r="Z336">
        <v>1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459</v>
      </c>
      <c r="AJ336">
        <v>48.388531</v>
      </c>
      <c r="AK336" t="s">
        <v>460</v>
      </c>
      <c r="AL336">
        <v>-123.01174899999999</v>
      </c>
      <c r="AM336">
        <v>25</v>
      </c>
      <c r="AN336">
        <v>1100</v>
      </c>
      <c r="AO336" t="s">
        <v>118</v>
      </c>
      <c r="AP336">
        <v>13</v>
      </c>
      <c r="AQ336">
        <v>-135</v>
      </c>
      <c r="AR336">
        <v>0</v>
      </c>
      <c r="AZ336">
        <v>1200</v>
      </c>
      <c r="BA336">
        <v>1</v>
      </c>
      <c r="BB336" t="str">
        <f t="shared" si="17"/>
        <v xml:space="preserve">N379DH  </v>
      </c>
      <c r="BC336">
        <v>1</v>
      </c>
      <c r="BE336">
        <v>0</v>
      </c>
      <c r="BF336">
        <v>0</v>
      </c>
      <c r="BG336">
        <v>0</v>
      </c>
      <c r="BH336">
        <v>1075</v>
      </c>
      <c r="BI336">
        <v>1</v>
      </c>
      <c r="BJ336">
        <v>0</v>
      </c>
      <c r="BK336">
        <v>0</v>
      </c>
      <c r="BL336">
        <v>0</v>
      </c>
      <c r="BO336">
        <v>0</v>
      </c>
      <c r="BP336">
        <v>0</v>
      </c>
      <c r="BW336" t="str">
        <f>"21:49:05.826"</f>
        <v>21:49:05.826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3</v>
      </c>
      <c r="CP336" t="s">
        <v>119</v>
      </c>
      <c r="CQ336">
        <v>259</v>
      </c>
      <c r="CR336">
        <v>0</v>
      </c>
      <c r="CW336">
        <v>3034541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"08/10/2022 21:49:06.079"</f>
        <v>08/10/2022 21:49:06.079</v>
      </c>
      <c r="C337" t="str">
        <f t="shared" si="16"/>
        <v>FFDFD3C0</v>
      </c>
      <c r="D337" t="s">
        <v>130</v>
      </c>
      <c r="E337">
        <v>18</v>
      </c>
      <c r="F337">
        <v>1018</v>
      </c>
      <c r="G337" t="s">
        <v>114</v>
      </c>
      <c r="J337" t="s">
        <v>131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>"21:49:05.797"</f>
        <v>21:49:05.797</v>
      </c>
      <c r="T337" t="str">
        <f>"21:49:05.797"</f>
        <v>21:49:05.797</v>
      </c>
      <c r="U337" t="str">
        <f t="shared" si="15"/>
        <v>A4558D</v>
      </c>
      <c r="V337">
        <v>0</v>
      </c>
      <c r="W337">
        <v>0</v>
      </c>
      <c r="X337">
        <v>4</v>
      </c>
      <c r="Z337">
        <v>1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459</v>
      </c>
      <c r="AJ337">
        <v>48.388531</v>
      </c>
      <c r="AK337" t="s">
        <v>460</v>
      </c>
      <c r="AL337">
        <v>-123.01174899999999</v>
      </c>
      <c r="AM337">
        <v>25</v>
      </c>
      <c r="AN337">
        <v>1100</v>
      </c>
      <c r="AO337" t="s">
        <v>118</v>
      </c>
      <c r="AP337">
        <v>13</v>
      </c>
      <c r="AQ337">
        <v>-135</v>
      </c>
      <c r="AR337">
        <v>0</v>
      </c>
      <c r="AZ337">
        <v>1200</v>
      </c>
      <c r="BA337">
        <v>1</v>
      </c>
      <c r="BB337" t="str">
        <f t="shared" si="17"/>
        <v xml:space="preserve">N379DH  </v>
      </c>
      <c r="BC337">
        <v>1</v>
      </c>
      <c r="BE337">
        <v>0</v>
      </c>
      <c r="BF337">
        <v>0</v>
      </c>
      <c r="BG337">
        <v>0</v>
      </c>
      <c r="BH337">
        <v>1075</v>
      </c>
      <c r="BI337">
        <v>1</v>
      </c>
      <c r="BJ337">
        <v>0</v>
      </c>
      <c r="BK337">
        <v>0</v>
      </c>
      <c r="BL337">
        <v>0</v>
      </c>
      <c r="BO337">
        <v>0</v>
      </c>
      <c r="BP337">
        <v>0</v>
      </c>
      <c r="BW337" t="str">
        <f>"21:49:05.826"</f>
        <v>21:49:05.826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3</v>
      </c>
      <c r="CP337" t="s">
        <v>119</v>
      </c>
      <c r="CQ337">
        <v>259</v>
      </c>
      <c r="CR337">
        <v>0</v>
      </c>
      <c r="CW337">
        <v>3034541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"08/10/2022 21:49:06.611"</f>
        <v>08/10/2022 21:49:06.611</v>
      </c>
      <c r="C338" t="str">
        <f t="shared" si="16"/>
        <v>FFDFD3C0</v>
      </c>
      <c r="D338" t="s">
        <v>113</v>
      </c>
      <c r="E338">
        <v>6</v>
      </c>
      <c r="H338">
        <v>174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>"21:49:06.398"</f>
        <v>21:49:06.398</v>
      </c>
      <c r="T338" t="str">
        <f>"21:49:06.398"</f>
        <v>21:49:06.398</v>
      </c>
      <c r="U338" t="str">
        <f t="shared" si="15"/>
        <v>A4558D</v>
      </c>
      <c r="V338">
        <v>0</v>
      </c>
      <c r="W338">
        <v>0</v>
      </c>
      <c r="X338">
        <v>4</v>
      </c>
      <c r="Z338">
        <v>1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461</v>
      </c>
      <c r="AJ338">
        <v>48.388165999999998</v>
      </c>
      <c r="AK338" t="s">
        <v>462</v>
      </c>
      <c r="AL338">
        <v>-123.011684</v>
      </c>
      <c r="AM338">
        <v>25</v>
      </c>
      <c r="AN338">
        <v>1100</v>
      </c>
      <c r="AO338" t="s">
        <v>118</v>
      </c>
      <c r="AP338">
        <v>13</v>
      </c>
      <c r="AQ338">
        <v>-135</v>
      </c>
      <c r="AR338">
        <v>0</v>
      </c>
      <c r="AZ338">
        <v>1200</v>
      </c>
      <c r="BA338">
        <v>1</v>
      </c>
      <c r="BB338" t="str">
        <f t="shared" si="17"/>
        <v xml:space="preserve">N379DH  </v>
      </c>
      <c r="BC338">
        <v>1</v>
      </c>
      <c r="BE338">
        <v>0</v>
      </c>
      <c r="BF338">
        <v>0</v>
      </c>
      <c r="BG338">
        <v>0</v>
      </c>
      <c r="BH338">
        <v>1075</v>
      </c>
      <c r="BI338">
        <v>1</v>
      </c>
      <c r="BJ338">
        <v>0</v>
      </c>
      <c r="BK338">
        <v>0</v>
      </c>
      <c r="BL338">
        <v>0</v>
      </c>
      <c r="BO338">
        <v>0</v>
      </c>
      <c r="BP338">
        <v>0</v>
      </c>
      <c r="BW338" t="str">
        <f>"21:49:06.435"</f>
        <v>21:49:06.435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3</v>
      </c>
      <c r="CP338" t="s">
        <v>119</v>
      </c>
      <c r="CQ338">
        <v>259</v>
      </c>
      <c r="CR338">
        <v>0</v>
      </c>
      <c r="CW338">
        <v>3034590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"08/10/2022 21:49:06.611"</f>
        <v>08/10/2022 21:49:06.611</v>
      </c>
      <c r="C339" t="str">
        <f t="shared" si="16"/>
        <v>FFDFD3C0</v>
      </c>
      <c r="D339" t="s">
        <v>130</v>
      </c>
      <c r="E339">
        <v>18</v>
      </c>
      <c r="F339">
        <v>1018</v>
      </c>
      <c r="G339" t="s">
        <v>114</v>
      </c>
      <c r="J339" t="s">
        <v>131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>"21:49:06.398"</f>
        <v>21:49:06.398</v>
      </c>
      <c r="T339" t="str">
        <f>"21:49:06.398"</f>
        <v>21:49:06.398</v>
      </c>
      <c r="U339" t="str">
        <f t="shared" si="15"/>
        <v>A4558D</v>
      </c>
      <c r="V339">
        <v>0</v>
      </c>
      <c r="W339">
        <v>0</v>
      </c>
      <c r="X339">
        <v>4</v>
      </c>
      <c r="Z339">
        <v>1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461</v>
      </c>
      <c r="AJ339">
        <v>48.388165999999998</v>
      </c>
      <c r="AK339" t="s">
        <v>462</v>
      </c>
      <c r="AL339">
        <v>-123.011684</v>
      </c>
      <c r="AM339">
        <v>25</v>
      </c>
      <c r="AN339">
        <v>1100</v>
      </c>
      <c r="AO339" t="s">
        <v>118</v>
      </c>
      <c r="AP339">
        <v>13</v>
      </c>
      <c r="AQ339">
        <v>-135</v>
      </c>
      <c r="AR339">
        <v>0</v>
      </c>
      <c r="AZ339">
        <v>1200</v>
      </c>
      <c r="BA339">
        <v>1</v>
      </c>
      <c r="BB339" t="str">
        <f t="shared" si="17"/>
        <v xml:space="preserve">N379DH  </v>
      </c>
      <c r="BC339">
        <v>1</v>
      </c>
      <c r="BE339">
        <v>0</v>
      </c>
      <c r="BF339">
        <v>0</v>
      </c>
      <c r="BG339">
        <v>0</v>
      </c>
      <c r="BH339">
        <v>1075</v>
      </c>
      <c r="BI339">
        <v>1</v>
      </c>
      <c r="BJ339">
        <v>0</v>
      </c>
      <c r="BK339">
        <v>0</v>
      </c>
      <c r="BL339">
        <v>0</v>
      </c>
      <c r="BO339">
        <v>0</v>
      </c>
      <c r="BP339">
        <v>0</v>
      </c>
      <c r="BW339" t="str">
        <f>"21:49:06.435"</f>
        <v>21:49:06.435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3</v>
      </c>
      <c r="CP339" t="s">
        <v>119</v>
      </c>
      <c r="CQ339">
        <v>259</v>
      </c>
      <c r="CR339">
        <v>0</v>
      </c>
      <c r="CW339">
        <v>3034590</v>
      </c>
      <c r="CY339">
        <v>0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"08/10/2022 21:49:08.674"</f>
        <v>08/10/2022 21:49:08.674</v>
      </c>
      <c r="C340" t="str">
        <f t="shared" si="16"/>
        <v>FFDFD3C0</v>
      </c>
      <c r="D340" t="s">
        <v>130</v>
      </c>
      <c r="E340">
        <v>18</v>
      </c>
      <c r="F340">
        <v>1018</v>
      </c>
      <c r="G340" t="s">
        <v>114</v>
      </c>
      <c r="J340" t="s">
        <v>131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>"21:49:08.398"</f>
        <v>21:49:08.398</v>
      </c>
      <c r="T340" t="str">
        <f>"21:49:08.398"</f>
        <v>21:49:08.398</v>
      </c>
      <c r="U340" t="str">
        <f t="shared" si="15"/>
        <v>A4558D</v>
      </c>
      <c r="V340">
        <v>0</v>
      </c>
      <c r="W340">
        <v>0</v>
      </c>
      <c r="X340">
        <v>4</v>
      </c>
      <c r="Z340">
        <v>1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463</v>
      </c>
      <c r="AJ340">
        <v>48.386899999999997</v>
      </c>
      <c r="AK340" t="s">
        <v>464</v>
      </c>
      <c r="AL340">
        <v>-123.01151299999999</v>
      </c>
      <c r="AM340">
        <v>25</v>
      </c>
      <c r="AN340">
        <v>1100</v>
      </c>
      <c r="AO340" t="s">
        <v>118</v>
      </c>
      <c r="AP340">
        <v>12</v>
      </c>
      <c r="AQ340">
        <v>-135</v>
      </c>
      <c r="AR340">
        <v>0</v>
      </c>
      <c r="AZ340">
        <v>1200</v>
      </c>
      <c r="BA340">
        <v>1</v>
      </c>
      <c r="BB340" t="str">
        <f t="shared" si="17"/>
        <v xml:space="preserve">N379DH  </v>
      </c>
      <c r="BC340">
        <v>1</v>
      </c>
      <c r="BE340">
        <v>0</v>
      </c>
      <c r="BF340">
        <v>0</v>
      </c>
      <c r="BG340">
        <v>0</v>
      </c>
      <c r="BH340">
        <v>1075</v>
      </c>
      <c r="BI340">
        <v>1</v>
      </c>
      <c r="BJ340">
        <v>0</v>
      </c>
      <c r="BK340">
        <v>0</v>
      </c>
      <c r="BL340">
        <v>0</v>
      </c>
      <c r="BO340">
        <v>0</v>
      </c>
      <c r="BP340">
        <v>0</v>
      </c>
      <c r="BW340" t="str">
        <f>"21:49:08.411"</f>
        <v>21:49:08.411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3</v>
      </c>
      <c r="CP340" t="s">
        <v>119</v>
      </c>
      <c r="CQ340">
        <v>259</v>
      </c>
      <c r="CR340">
        <v>0</v>
      </c>
      <c r="CW340">
        <v>3034734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"08/10/2022 21:49:08.674"</f>
        <v>08/10/2022 21:49:08.674</v>
      </c>
      <c r="C341" t="str">
        <f t="shared" si="16"/>
        <v>FFDFD3C0</v>
      </c>
      <c r="D341" t="s">
        <v>113</v>
      </c>
      <c r="E341">
        <v>6</v>
      </c>
      <c r="H341">
        <v>174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>"21:49:08.398"</f>
        <v>21:49:08.398</v>
      </c>
      <c r="T341" t="str">
        <f>"21:49:08.398"</f>
        <v>21:49:08.398</v>
      </c>
      <c r="U341" t="str">
        <f t="shared" si="15"/>
        <v>A4558D</v>
      </c>
      <c r="V341">
        <v>0</v>
      </c>
      <c r="W341">
        <v>0</v>
      </c>
      <c r="X341">
        <v>4</v>
      </c>
      <c r="Z341">
        <v>1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463</v>
      </c>
      <c r="AJ341">
        <v>48.386899999999997</v>
      </c>
      <c r="AK341" t="s">
        <v>464</v>
      </c>
      <c r="AL341">
        <v>-123.01151299999999</v>
      </c>
      <c r="AM341">
        <v>25</v>
      </c>
      <c r="AN341">
        <v>1100</v>
      </c>
      <c r="AO341" t="s">
        <v>118</v>
      </c>
      <c r="AP341">
        <v>12</v>
      </c>
      <c r="AQ341">
        <v>-135</v>
      </c>
      <c r="AR341">
        <v>0</v>
      </c>
      <c r="AZ341">
        <v>1200</v>
      </c>
      <c r="BA341">
        <v>1</v>
      </c>
      <c r="BB341" t="str">
        <f t="shared" si="17"/>
        <v xml:space="preserve">N379DH  </v>
      </c>
      <c r="BC341">
        <v>1</v>
      </c>
      <c r="BE341">
        <v>0</v>
      </c>
      <c r="BF341">
        <v>0</v>
      </c>
      <c r="BG341">
        <v>0</v>
      </c>
      <c r="BH341">
        <v>1075</v>
      </c>
      <c r="BI341">
        <v>1</v>
      </c>
      <c r="BJ341">
        <v>0</v>
      </c>
      <c r="BK341">
        <v>0</v>
      </c>
      <c r="BL341">
        <v>0</v>
      </c>
      <c r="BO341">
        <v>0</v>
      </c>
      <c r="BP341">
        <v>0</v>
      </c>
      <c r="BW341" t="str">
        <f>"21:49:08.411"</f>
        <v>21:49:08.411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3</v>
      </c>
      <c r="CP341" t="s">
        <v>119</v>
      </c>
      <c r="CQ341">
        <v>259</v>
      </c>
      <c r="CR341">
        <v>0</v>
      </c>
      <c r="CW341">
        <v>3034734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"08/10/2022 21:49:10.093"</f>
        <v>08/10/2022 21:49:10.093</v>
      </c>
      <c r="C342" t="str">
        <f t="shared" si="16"/>
        <v>FFDFD3C0</v>
      </c>
      <c r="D342" t="s">
        <v>113</v>
      </c>
      <c r="E342">
        <v>6</v>
      </c>
      <c r="H342">
        <v>174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>"21:49:09.594"</f>
        <v>21:49:09.594</v>
      </c>
      <c r="T342" t="str">
        <f>"21:49:09.594"</f>
        <v>21:49:09.594</v>
      </c>
      <c r="U342" t="str">
        <f t="shared" si="15"/>
        <v>A4558D</v>
      </c>
      <c r="V342">
        <v>0</v>
      </c>
      <c r="W342">
        <v>0</v>
      </c>
      <c r="X342">
        <v>4</v>
      </c>
      <c r="Z342">
        <v>1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465</v>
      </c>
      <c r="AJ342">
        <v>48.386149000000003</v>
      </c>
      <c r="AK342" t="s">
        <v>466</v>
      </c>
      <c r="AL342">
        <v>-123.011405</v>
      </c>
      <c r="AM342">
        <v>25</v>
      </c>
      <c r="AN342">
        <v>1100</v>
      </c>
      <c r="AO342" t="s">
        <v>118</v>
      </c>
      <c r="AP342">
        <v>12</v>
      </c>
      <c r="AQ342">
        <v>-135</v>
      </c>
      <c r="AR342">
        <v>-64</v>
      </c>
      <c r="AZ342">
        <v>1200</v>
      </c>
      <c r="BA342">
        <v>1</v>
      </c>
      <c r="BB342" t="str">
        <f t="shared" si="17"/>
        <v xml:space="preserve">N379DH  </v>
      </c>
      <c r="BC342">
        <v>1</v>
      </c>
      <c r="BE342">
        <v>0</v>
      </c>
      <c r="BF342">
        <v>0</v>
      </c>
      <c r="BG342">
        <v>0</v>
      </c>
      <c r="BH342">
        <v>1075</v>
      </c>
      <c r="BI342">
        <v>1</v>
      </c>
      <c r="BJ342">
        <v>0</v>
      </c>
      <c r="BK342">
        <v>0</v>
      </c>
      <c r="BL342">
        <v>0</v>
      </c>
      <c r="BO342">
        <v>0</v>
      </c>
      <c r="BP342">
        <v>0</v>
      </c>
      <c r="BW342" t="str">
        <f>"21:49:09.762"</f>
        <v>21:49:09.762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3</v>
      </c>
      <c r="CP342" t="s">
        <v>119</v>
      </c>
      <c r="CQ342">
        <v>259</v>
      </c>
      <c r="CR342">
        <v>0</v>
      </c>
      <c r="CW342">
        <v>3034838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"08/10/2022 21:49:10.093"</f>
        <v>08/10/2022 21:49:10.093</v>
      </c>
      <c r="C343" t="str">
        <f t="shared" si="16"/>
        <v>FFDFD3C0</v>
      </c>
      <c r="D343" t="s">
        <v>130</v>
      </c>
      <c r="E343">
        <v>18</v>
      </c>
      <c r="F343">
        <v>1018</v>
      </c>
      <c r="G343" t="s">
        <v>114</v>
      </c>
      <c r="J343" t="s">
        <v>131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>"21:49:09.594"</f>
        <v>21:49:09.594</v>
      </c>
      <c r="T343" t="str">
        <f>"21:49:09.594"</f>
        <v>21:49:09.594</v>
      </c>
      <c r="U343" t="str">
        <f t="shared" si="15"/>
        <v>A4558D</v>
      </c>
      <c r="V343">
        <v>0</v>
      </c>
      <c r="W343">
        <v>0</v>
      </c>
      <c r="X343">
        <v>4</v>
      </c>
      <c r="Z343">
        <v>1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465</v>
      </c>
      <c r="AJ343">
        <v>48.386149000000003</v>
      </c>
      <c r="AK343" t="s">
        <v>466</v>
      </c>
      <c r="AL343">
        <v>-123.011405</v>
      </c>
      <c r="AM343">
        <v>25</v>
      </c>
      <c r="AN343">
        <v>1100</v>
      </c>
      <c r="AO343" t="s">
        <v>118</v>
      </c>
      <c r="AP343">
        <v>12</v>
      </c>
      <c r="AQ343">
        <v>-135</v>
      </c>
      <c r="AR343">
        <v>-64</v>
      </c>
      <c r="AZ343">
        <v>1200</v>
      </c>
      <c r="BA343">
        <v>1</v>
      </c>
      <c r="BB343" t="str">
        <f t="shared" si="17"/>
        <v xml:space="preserve">N379DH  </v>
      </c>
      <c r="BC343">
        <v>1</v>
      </c>
      <c r="BE343">
        <v>0</v>
      </c>
      <c r="BF343">
        <v>0</v>
      </c>
      <c r="BG343">
        <v>0</v>
      </c>
      <c r="BH343">
        <v>1075</v>
      </c>
      <c r="BI343">
        <v>1</v>
      </c>
      <c r="BJ343">
        <v>0</v>
      </c>
      <c r="BK343">
        <v>0</v>
      </c>
      <c r="BL343">
        <v>0</v>
      </c>
      <c r="BO343">
        <v>0</v>
      </c>
      <c r="BP343">
        <v>0</v>
      </c>
      <c r="BW343" t="str">
        <f>"21:49:09.762"</f>
        <v>21:49:09.762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3</v>
      </c>
      <c r="CP343" t="s">
        <v>119</v>
      </c>
      <c r="CQ343">
        <v>259</v>
      </c>
      <c r="CR343">
        <v>0</v>
      </c>
      <c r="CW343">
        <v>3034838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"08/10/2022 21:49:10.609"</f>
        <v>08/10/2022 21:49:10.609</v>
      </c>
      <c r="C344" t="str">
        <f t="shared" si="16"/>
        <v>FFDFD3C0</v>
      </c>
      <c r="D344" t="s">
        <v>130</v>
      </c>
      <c r="E344">
        <v>18</v>
      </c>
      <c r="F344">
        <v>1018</v>
      </c>
      <c r="G344" t="s">
        <v>114</v>
      </c>
      <c r="J344" t="s">
        <v>131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>"21:49:10.195"</f>
        <v>21:49:10.195</v>
      </c>
      <c r="T344" t="str">
        <f>"21:49:10.195"</f>
        <v>21:49:10.195</v>
      </c>
      <c r="U344" t="str">
        <f t="shared" si="15"/>
        <v>A4558D</v>
      </c>
      <c r="V344">
        <v>0</v>
      </c>
      <c r="W344">
        <v>0</v>
      </c>
      <c r="X344">
        <v>4</v>
      </c>
      <c r="Z344">
        <v>1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467</v>
      </c>
      <c r="AJ344">
        <v>48.385784999999998</v>
      </c>
      <c r="AK344" t="s">
        <v>468</v>
      </c>
      <c r="AL344">
        <v>-123.011363</v>
      </c>
      <c r="AM344">
        <v>25</v>
      </c>
      <c r="AN344">
        <v>1100</v>
      </c>
      <c r="AO344" t="s">
        <v>118</v>
      </c>
      <c r="AP344">
        <v>12</v>
      </c>
      <c r="AQ344">
        <v>-135</v>
      </c>
      <c r="AR344">
        <v>0</v>
      </c>
      <c r="AZ344">
        <v>1200</v>
      </c>
      <c r="BA344">
        <v>1</v>
      </c>
      <c r="BB344" t="str">
        <f t="shared" si="17"/>
        <v xml:space="preserve">N379DH  </v>
      </c>
      <c r="BC344">
        <v>1</v>
      </c>
      <c r="BE344">
        <v>0</v>
      </c>
      <c r="BF344">
        <v>0</v>
      </c>
      <c r="BG344">
        <v>0</v>
      </c>
      <c r="BH344">
        <v>1075</v>
      </c>
      <c r="BI344">
        <v>1</v>
      </c>
      <c r="BJ344">
        <v>0</v>
      </c>
      <c r="BK344">
        <v>0</v>
      </c>
      <c r="BL344">
        <v>0</v>
      </c>
      <c r="BO344">
        <v>0</v>
      </c>
      <c r="BP344">
        <v>0</v>
      </c>
      <c r="BW344" t="str">
        <f>"21:49:10.375"</f>
        <v>21:49:10.375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3</v>
      </c>
      <c r="CP344" t="s">
        <v>119</v>
      </c>
      <c r="CQ344">
        <v>259</v>
      </c>
      <c r="CR344">
        <v>0</v>
      </c>
      <c r="CW344">
        <v>3034883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"08/10/2022 21:49:10.624"</f>
        <v>08/10/2022 21:49:10.624</v>
      </c>
      <c r="C345" t="str">
        <f t="shared" si="16"/>
        <v>FFDFD3C0</v>
      </c>
      <c r="D345" t="s">
        <v>113</v>
      </c>
      <c r="E345">
        <v>6</v>
      </c>
      <c r="H345">
        <v>174</v>
      </c>
      <c r="I345" t="s">
        <v>114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>"21:49:10.195"</f>
        <v>21:49:10.195</v>
      </c>
      <c r="T345" t="str">
        <f>"21:49:10.195"</f>
        <v>21:49:10.195</v>
      </c>
      <c r="U345" t="str">
        <f t="shared" si="15"/>
        <v>A4558D</v>
      </c>
      <c r="V345">
        <v>0</v>
      </c>
      <c r="W345">
        <v>0</v>
      </c>
      <c r="X345">
        <v>4</v>
      </c>
      <c r="Z345">
        <v>1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467</v>
      </c>
      <c r="AJ345">
        <v>48.385784999999998</v>
      </c>
      <c r="AK345" t="s">
        <v>468</v>
      </c>
      <c r="AL345">
        <v>-123.011363</v>
      </c>
      <c r="AM345">
        <v>25</v>
      </c>
      <c r="AN345">
        <v>1100</v>
      </c>
      <c r="AO345" t="s">
        <v>118</v>
      </c>
      <c r="AP345">
        <v>12</v>
      </c>
      <c r="AQ345">
        <v>-135</v>
      </c>
      <c r="AR345">
        <v>0</v>
      </c>
      <c r="AZ345">
        <v>1200</v>
      </c>
      <c r="BA345">
        <v>1</v>
      </c>
      <c r="BB345" t="str">
        <f t="shared" si="17"/>
        <v xml:space="preserve">N379DH  </v>
      </c>
      <c r="BC345">
        <v>1</v>
      </c>
      <c r="BE345">
        <v>0</v>
      </c>
      <c r="BF345">
        <v>0</v>
      </c>
      <c r="BG345">
        <v>0</v>
      </c>
      <c r="BH345">
        <v>1075</v>
      </c>
      <c r="BI345">
        <v>1</v>
      </c>
      <c r="BJ345">
        <v>0</v>
      </c>
      <c r="BK345">
        <v>0</v>
      </c>
      <c r="BL345">
        <v>0</v>
      </c>
      <c r="BO345">
        <v>0</v>
      </c>
      <c r="BP345">
        <v>0</v>
      </c>
      <c r="BW345" t="str">
        <f>"21:49:10.375"</f>
        <v>21:49:10.375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3</v>
      </c>
      <c r="CP345" t="s">
        <v>119</v>
      </c>
      <c r="CQ345">
        <v>259</v>
      </c>
      <c r="CR345">
        <v>0</v>
      </c>
      <c r="CW345">
        <v>3034883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"08/10/2022 21:49:11.937"</f>
        <v>08/10/2022 21:49:11.937</v>
      </c>
      <c r="C346" t="str">
        <f t="shared" si="16"/>
        <v>FFDFD3C0</v>
      </c>
      <c r="D346" t="s">
        <v>130</v>
      </c>
      <c r="E346">
        <v>18</v>
      </c>
      <c r="F346">
        <v>1018</v>
      </c>
      <c r="G346" t="s">
        <v>114</v>
      </c>
      <c r="J346" t="s">
        <v>131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>"21:49:11.594"</f>
        <v>21:49:11.594</v>
      </c>
      <c r="T346" t="str">
        <f>"21:49:11.594"</f>
        <v>21:49:11.594</v>
      </c>
      <c r="U346" t="str">
        <f t="shared" si="15"/>
        <v>A4558D</v>
      </c>
      <c r="V346">
        <v>0</v>
      </c>
      <c r="W346">
        <v>0</v>
      </c>
      <c r="X346">
        <v>4</v>
      </c>
      <c r="Z346">
        <v>1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469</v>
      </c>
      <c r="AJ346">
        <v>48.384905000000003</v>
      </c>
      <c r="AK346" t="s">
        <v>470</v>
      </c>
      <c r="AL346">
        <v>-123.011234</v>
      </c>
      <c r="AM346">
        <v>25</v>
      </c>
      <c r="AN346">
        <v>1100</v>
      </c>
      <c r="AO346" t="s">
        <v>118</v>
      </c>
      <c r="AP346">
        <v>12</v>
      </c>
      <c r="AQ346">
        <v>-135</v>
      </c>
      <c r="AR346">
        <v>-64</v>
      </c>
      <c r="AZ346">
        <v>1200</v>
      </c>
      <c r="BA346">
        <v>1</v>
      </c>
      <c r="BB346" t="str">
        <f t="shared" si="17"/>
        <v xml:space="preserve">N379DH  </v>
      </c>
      <c r="BC346">
        <v>1</v>
      </c>
      <c r="BE346">
        <v>0</v>
      </c>
      <c r="BF346">
        <v>0</v>
      </c>
      <c r="BG346">
        <v>0</v>
      </c>
      <c r="BH346">
        <v>1075</v>
      </c>
      <c r="BI346">
        <v>1</v>
      </c>
      <c r="BJ346">
        <v>0</v>
      </c>
      <c r="BK346">
        <v>0</v>
      </c>
      <c r="BL346">
        <v>0</v>
      </c>
      <c r="BO346">
        <v>0</v>
      </c>
      <c r="BP346">
        <v>0</v>
      </c>
      <c r="BW346" t="str">
        <f>"21:49:11.712"</f>
        <v>21:49:11.712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3</v>
      </c>
      <c r="CP346" t="s">
        <v>119</v>
      </c>
      <c r="CQ346">
        <v>259</v>
      </c>
      <c r="CR346">
        <v>0</v>
      </c>
      <c r="CW346">
        <v>3034990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"08/10/2022 21:49:11.937"</f>
        <v>08/10/2022 21:49:11.937</v>
      </c>
      <c r="C347" t="str">
        <f t="shared" si="16"/>
        <v>FFDFD3C0</v>
      </c>
      <c r="D347" t="s">
        <v>113</v>
      </c>
      <c r="E347">
        <v>6</v>
      </c>
      <c r="H347">
        <v>174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>"21:49:11.594"</f>
        <v>21:49:11.594</v>
      </c>
      <c r="T347" t="str">
        <f>"21:49:11.594"</f>
        <v>21:49:11.594</v>
      </c>
      <c r="U347" t="str">
        <f t="shared" si="15"/>
        <v>A4558D</v>
      </c>
      <c r="V347">
        <v>0</v>
      </c>
      <c r="W347">
        <v>0</v>
      </c>
      <c r="X347">
        <v>4</v>
      </c>
      <c r="Z347">
        <v>1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469</v>
      </c>
      <c r="AJ347">
        <v>48.384905000000003</v>
      </c>
      <c r="AK347" t="s">
        <v>470</v>
      </c>
      <c r="AL347">
        <v>-123.011234</v>
      </c>
      <c r="AM347">
        <v>25</v>
      </c>
      <c r="AN347">
        <v>1100</v>
      </c>
      <c r="AO347" t="s">
        <v>118</v>
      </c>
      <c r="AP347">
        <v>12</v>
      </c>
      <c r="AQ347">
        <v>-135</v>
      </c>
      <c r="AR347">
        <v>-64</v>
      </c>
      <c r="AZ347">
        <v>1200</v>
      </c>
      <c r="BA347">
        <v>1</v>
      </c>
      <c r="BB347" t="str">
        <f t="shared" si="17"/>
        <v xml:space="preserve">N379DH  </v>
      </c>
      <c r="BC347">
        <v>1</v>
      </c>
      <c r="BE347">
        <v>0</v>
      </c>
      <c r="BF347">
        <v>0</v>
      </c>
      <c r="BG347">
        <v>0</v>
      </c>
      <c r="BH347">
        <v>1075</v>
      </c>
      <c r="BI347">
        <v>1</v>
      </c>
      <c r="BJ347">
        <v>0</v>
      </c>
      <c r="BK347">
        <v>0</v>
      </c>
      <c r="BL347">
        <v>0</v>
      </c>
      <c r="BO347">
        <v>0</v>
      </c>
      <c r="BP347">
        <v>0</v>
      </c>
      <c r="BW347" t="str">
        <f>"21:49:11.712"</f>
        <v>21:49:11.712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3</v>
      </c>
      <c r="CP347" t="s">
        <v>119</v>
      </c>
      <c r="CQ347">
        <v>259</v>
      </c>
      <c r="CR347">
        <v>0</v>
      </c>
      <c r="CW347">
        <v>3034990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"08/10/2022 21:49:13.000"</f>
        <v>08/10/2022 21:49:13.000</v>
      </c>
      <c r="C348" t="str">
        <f t="shared" si="16"/>
        <v>FFDFD3C0</v>
      </c>
      <c r="D348" t="s">
        <v>113</v>
      </c>
      <c r="E348">
        <v>6</v>
      </c>
      <c r="H348">
        <v>174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>"21:49:12.594"</f>
        <v>21:49:12.594</v>
      </c>
      <c r="T348" t="str">
        <f>"21:49:12.594"</f>
        <v>21:49:12.594</v>
      </c>
      <c r="U348" t="str">
        <f t="shared" si="15"/>
        <v>A4558D</v>
      </c>
      <c r="V348">
        <v>0</v>
      </c>
      <c r="W348">
        <v>0</v>
      </c>
      <c r="X348">
        <v>4</v>
      </c>
      <c r="Z348">
        <v>1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471</v>
      </c>
      <c r="AJ348">
        <v>48.384283000000003</v>
      </c>
      <c r="AK348" t="s">
        <v>472</v>
      </c>
      <c r="AL348">
        <v>-123.01114800000001</v>
      </c>
      <c r="AM348">
        <v>25</v>
      </c>
      <c r="AN348">
        <v>1100</v>
      </c>
      <c r="AO348" t="s">
        <v>118</v>
      </c>
      <c r="AP348">
        <v>12</v>
      </c>
      <c r="AQ348">
        <v>-135</v>
      </c>
      <c r="AR348">
        <v>-64</v>
      </c>
      <c r="AZ348">
        <v>1200</v>
      </c>
      <c r="BA348">
        <v>1</v>
      </c>
      <c r="BB348" t="str">
        <f t="shared" si="17"/>
        <v xml:space="preserve">N379DH  </v>
      </c>
      <c r="BC348">
        <v>1</v>
      </c>
      <c r="BE348">
        <v>0</v>
      </c>
      <c r="BF348">
        <v>0</v>
      </c>
      <c r="BG348">
        <v>0</v>
      </c>
      <c r="BH348">
        <v>1075</v>
      </c>
      <c r="BI348">
        <v>1</v>
      </c>
      <c r="BJ348">
        <v>0</v>
      </c>
      <c r="BK348">
        <v>0</v>
      </c>
      <c r="BL348">
        <v>0</v>
      </c>
      <c r="BO348">
        <v>0</v>
      </c>
      <c r="BP348">
        <v>0</v>
      </c>
      <c r="BW348" t="str">
        <f>"21:49:12.727"</f>
        <v>21:49:12.727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2</v>
      </c>
      <c r="CP348" t="s">
        <v>119</v>
      </c>
      <c r="CQ348">
        <v>259</v>
      </c>
      <c r="CR348">
        <v>0</v>
      </c>
      <c r="CW348">
        <v>3035056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"08/10/2022 21:49:13.000"</f>
        <v>08/10/2022 21:49:13.000</v>
      </c>
      <c r="C349" t="str">
        <f t="shared" si="16"/>
        <v>FFDFD3C0</v>
      </c>
      <c r="D349" t="s">
        <v>130</v>
      </c>
      <c r="E349">
        <v>18</v>
      </c>
      <c r="F349">
        <v>1018</v>
      </c>
      <c r="G349" t="s">
        <v>114</v>
      </c>
      <c r="J349" t="s">
        <v>131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>"21:49:12.594"</f>
        <v>21:49:12.594</v>
      </c>
      <c r="T349" t="str">
        <f>"21:49:12.594"</f>
        <v>21:49:12.594</v>
      </c>
      <c r="U349" t="str">
        <f t="shared" si="15"/>
        <v>A4558D</v>
      </c>
      <c r="V349">
        <v>0</v>
      </c>
      <c r="W349">
        <v>0</v>
      </c>
      <c r="X349">
        <v>4</v>
      </c>
      <c r="Z349">
        <v>1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471</v>
      </c>
      <c r="AJ349">
        <v>48.384283000000003</v>
      </c>
      <c r="AK349" t="s">
        <v>472</v>
      </c>
      <c r="AL349">
        <v>-123.01114800000001</v>
      </c>
      <c r="AM349">
        <v>25</v>
      </c>
      <c r="AN349">
        <v>1100</v>
      </c>
      <c r="AO349" t="s">
        <v>118</v>
      </c>
      <c r="AP349">
        <v>12</v>
      </c>
      <c r="AQ349">
        <v>-135</v>
      </c>
      <c r="AR349">
        <v>-64</v>
      </c>
      <c r="AZ349">
        <v>1200</v>
      </c>
      <c r="BA349">
        <v>1</v>
      </c>
      <c r="BB349" t="str">
        <f t="shared" si="17"/>
        <v xml:space="preserve">N379DH  </v>
      </c>
      <c r="BC349">
        <v>1</v>
      </c>
      <c r="BE349">
        <v>0</v>
      </c>
      <c r="BF349">
        <v>0</v>
      </c>
      <c r="BG349">
        <v>0</v>
      </c>
      <c r="BH349">
        <v>1075</v>
      </c>
      <c r="BI349">
        <v>1</v>
      </c>
      <c r="BJ349">
        <v>0</v>
      </c>
      <c r="BK349">
        <v>0</v>
      </c>
      <c r="BL349">
        <v>0</v>
      </c>
      <c r="BO349">
        <v>0</v>
      </c>
      <c r="BP349">
        <v>0</v>
      </c>
      <c r="BW349" t="str">
        <f>"21:49:12.727"</f>
        <v>21:49:12.727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2</v>
      </c>
      <c r="CP349" t="s">
        <v>119</v>
      </c>
      <c r="CQ349">
        <v>259</v>
      </c>
      <c r="CR349">
        <v>0</v>
      </c>
      <c r="CW349">
        <v>3035056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"08/10/2022 21:49:13.906"</f>
        <v>08/10/2022 21:49:13.906</v>
      </c>
      <c r="C350" t="str">
        <f t="shared" si="16"/>
        <v>FFDFD3C0</v>
      </c>
      <c r="D350" t="s">
        <v>113</v>
      </c>
      <c r="E350">
        <v>6</v>
      </c>
      <c r="H350">
        <v>174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>"21:49:13.594"</f>
        <v>21:49:13.594</v>
      </c>
      <c r="T350" t="str">
        <f>"21:49:13.594"</f>
        <v>21:49:13.594</v>
      </c>
      <c r="U350" t="str">
        <f t="shared" si="15"/>
        <v>A4558D</v>
      </c>
      <c r="V350">
        <v>0</v>
      </c>
      <c r="W350">
        <v>0</v>
      </c>
      <c r="X350">
        <v>4</v>
      </c>
      <c r="Z350">
        <v>1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473</v>
      </c>
      <c r="AJ350">
        <v>48.383659999999999</v>
      </c>
      <c r="AK350" t="s">
        <v>474</v>
      </c>
      <c r="AL350">
        <v>-123.011084</v>
      </c>
      <c r="AM350">
        <v>25</v>
      </c>
      <c r="AN350">
        <v>1100</v>
      </c>
      <c r="AO350" t="s">
        <v>118</v>
      </c>
      <c r="AP350">
        <v>12</v>
      </c>
      <c r="AQ350">
        <v>-136</v>
      </c>
      <c r="AR350">
        <v>-64</v>
      </c>
      <c r="AZ350">
        <v>1200</v>
      </c>
      <c r="BA350">
        <v>1</v>
      </c>
      <c r="BB350" t="str">
        <f t="shared" si="17"/>
        <v xml:space="preserve">N379DH  </v>
      </c>
      <c r="BC350">
        <v>1</v>
      </c>
      <c r="BE350">
        <v>0</v>
      </c>
      <c r="BF350">
        <v>0</v>
      </c>
      <c r="BG350">
        <v>0</v>
      </c>
      <c r="BH350">
        <v>1075</v>
      </c>
      <c r="BI350">
        <v>1</v>
      </c>
      <c r="BJ350">
        <v>0</v>
      </c>
      <c r="BK350">
        <v>0</v>
      </c>
      <c r="BL350">
        <v>0</v>
      </c>
      <c r="BO350">
        <v>0</v>
      </c>
      <c r="BP350">
        <v>0</v>
      </c>
      <c r="BW350" t="str">
        <f>"21:49:13.649"</f>
        <v>21:49:13.649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3</v>
      </c>
      <c r="CP350" t="s">
        <v>119</v>
      </c>
      <c r="CQ350">
        <v>259</v>
      </c>
      <c r="CR350">
        <v>0</v>
      </c>
      <c r="CW350">
        <v>3035122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"08/10/2022 21:49:13.968"</f>
        <v>08/10/2022 21:49:13.968</v>
      </c>
      <c r="C351" t="str">
        <f t="shared" si="16"/>
        <v>FFDFD3C0</v>
      </c>
      <c r="D351" t="s">
        <v>130</v>
      </c>
      <c r="E351">
        <v>18</v>
      </c>
      <c r="F351">
        <v>1018</v>
      </c>
      <c r="G351" t="s">
        <v>114</v>
      </c>
      <c r="J351" t="s">
        <v>131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>"21:49:13.594"</f>
        <v>21:49:13.594</v>
      </c>
      <c r="T351" t="str">
        <f>"21:49:13.594"</f>
        <v>21:49:13.594</v>
      </c>
      <c r="U351" t="str">
        <f t="shared" si="15"/>
        <v>A4558D</v>
      </c>
      <c r="V351">
        <v>0</v>
      </c>
      <c r="W351">
        <v>0</v>
      </c>
      <c r="X351">
        <v>4</v>
      </c>
      <c r="Z351">
        <v>1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473</v>
      </c>
      <c r="AJ351">
        <v>48.383659999999999</v>
      </c>
      <c r="AK351" t="s">
        <v>474</v>
      </c>
      <c r="AL351">
        <v>-123.011084</v>
      </c>
      <c r="AM351">
        <v>25</v>
      </c>
      <c r="AN351">
        <v>1100</v>
      </c>
      <c r="AO351" t="s">
        <v>118</v>
      </c>
      <c r="AP351">
        <v>12</v>
      </c>
      <c r="AQ351">
        <v>-136</v>
      </c>
      <c r="AR351">
        <v>-64</v>
      </c>
      <c r="AZ351">
        <v>1200</v>
      </c>
      <c r="BA351">
        <v>1</v>
      </c>
      <c r="BB351" t="str">
        <f t="shared" si="17"/>
        <v xml:space="preserve">N379DH  </v>
      </c>
      <c r="BC351">
        <v>1</v>
      </c>
      <c r="BE351">
        <v>0</v>
      </c>
      <c r="BF351">
        <v>0</v>
      </c>
      <c r="BG351">
        <v>0</v>
      </c>
      <c r="BH351">
        <v>1075</v>
      </c>
      <c r="BI351">
        <v>1</v>
      </c>
      <c r="BJ351">
        <v>0</v>
      </c>
      <c r="BK351">
        <v>0</v>
      </c>
      <c r="BL351">
        <v>0</v>
      </c>
      <c r="BO351">
        <v>0</v>
      </c>
      <c r="BP351">
        <v>0</v>
      </c>
      <c r="BW351" t="str">
        <f>"21:49:13.649"</f>
        <v>21:49:13.649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3</v>
      </c>
      <c r="CP351" t="s">
        <v>119</v>
      </c>
      <c r="CQ351">
        <v>259</v>
      </c>
      <c r="CR351">
        <v>0</v>
      </c>
      <c r="CW351">
        <v>3035122</v>
      </c>
      <c r="CY351">
        <v>0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"08/10/2022 21:49:14.688"</f>
        <v>08/10/2022 21:49:14.688</v>
      </c>
      <c r="C352" t="str">
        <f t="shared" si="16"/>
        <v>FFDFD3C0</v>
      </c>
      <c r="D352" t="s">
        <v>113</v>
      </c>
      <c r="E352">
        <v>6</v>
      </c>
      <c r="H352">
        <v>174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>"21:49:14.398"</f>
        <v>21:49:14.398</v>
      </c>
      <c r="T352" t="str">
        <f>"21:49:14.398"</f>
        <v>21:49:14.398</v>
      </c>
      <c r="U352" t="str">
        <f t="shared" si="15"/>
        <v>A4558D</v>
      </c>
      <c r="V352">
        <v>0</v>
      </c>
      <c r="W352">
        <v>0</v>
      </c>
      <c r="X352">
        <v>4</v>
      </c>
      <c r="Z352">
        <v>1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475</v>
      </c>
      <c r="AJ352">
        <v>48.383144999999999</v>
      </c>
      <c r="AK352" t="s">
        <v>476</v>
      </c>
      <c r="AL352">
        <v>-123.011019</v>
      </c>
      <c r="AM352">
        <v>25</v>
      </c>
      <c r="AN352">
        <v>1100</v>
      </c>
      <c r="AO352" t="s">
        <v>118</v>
      </c>
      <c r="AP352">
        <v>12</v>
      </c>
      <c r="AQ352">
        <v>-136</v>
      </c>
      <c r="AR352">
        <v>-64</v>
      </c>
      <c r="AZ352">
        <v>1200</v>
      </c>
      <c r="BA352">
        <v>1</v>
      </c>
      <c r="BB352" t="str">
        <f t="shared" si="17"/>
        <v xml:space="preserve">N379DH  </v>
      </c>
      <c r="BC352">
        <v>1</v>
      </c>
      <c r="BE352">
        <v>0</v>
      </c>
      <c r="BF352">
        <v>0</v>
      </c>
      <c r="BG352">
        <v>0</v>
      </c>
      <c r="BH352">
        <v>1075</v>
      </c>
      <c r="BI352">
        <v>1</v>
      </c>
      <c r="BJ352">
        <v>0</v>
      </c>
      <c r="BK352">
        <v>0</v>
      </c>
      <c r="BL352">
        <v>0</v>
      </c>
      <c r="BO352">
        <v>0</v>
      </c>
      <c r="BP352">
        <v>0</v>
      </c>
      <c r="BW352" t="str">
        <f>"21:49:14.465"</f>
        <v>21:49:14.465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3</v>
      </c>
      <c r="CP352" t="s">
        <v>119</v>
      </c>
      <c r="CQ352">
        <v>259</v>
      </c>
      <c r="CR352">
        <v>0</v>
      </c>
      <c r="CW352">
        <v>3035171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"08/10/2022 21:49:14.703"</f>
        <v>08/10/2022 21:49:14.703</v>
      </c>
      <c r="C353" t="str">
        <f t="shared" si="16"/>
        <v>FFDFD3C0</v>
      </c>
      <c r="D353" t="s">
        <v>130</v>
      </c>
      <c r="E353">
        <v>18</v>
      </c>
      <c r="F353">
        <v>1018</v>
      </c>
      <c r="G353" t="s">
        <v>114</v>
      </c>
      <c r="J353" t="s">
        <v>131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>"21:49:14.398"</f>
        <v>21:49:14.398</v>
      </c>
      <c r="T353" t="str">
        <f>"21:49:14.398"</f>
        <v>21:49:14.398</v>
      </c>
      <c r="U353" t="str">
        <f t="shared" si="15"/>
        <v>A4558D</v>
      </c>
      <c r="V353">
        <v>0</v>
      </c>
      <c r="W353">
        <v>0</v>
      </c>
      <c r="X353">
        <v>4</v>
      </c>
      <c r="Z353">
        <v>1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475</v>
      </c>
      <c r="AJ353">
        <v>48.383144999999999</v>
      </c>
      <c r="AK353" t="s">
        <v>476</v>
      </c>
      <c r="AL353">
        <v>-123.011019</v>
      </c>
      <c r="AM353">
        <v>25</v>
      </c>
      <c r="AN353">
        <v>1100</v>
      </c>
      <c r="AO353" t="s">
        <v>118</v>
      </c>
      <c r="AP353">
        <v>12</v>
      </c>
      <c r="AQ353">
        <v>-136</v>
      </c>
      <c r="AR353">
        <v>-64</v>
      </c>
      <c r="AZ353">
        <v>1200</v>
      </c>
      <c r="BA353">
        <v>1</v>
      </c>
      <c r="BB353" t="str">
        <f t="shared" si="17"/>
        <v xml:space="preserve">N379DH  </v>
      </c>
      <c r="BC353">
        <v>1</v>
      </c>
      <c r="BE353">
        <v>0</v>
      </c>
      <c r="BF353">
        <v>0</v>
      </c>
      <c r="BG353">
        <v>0</v>
      </c>
      <c r="BH353">
        <v>1075</v>
      </c>
      <c r="BI353">
        <v>1</v>
      </c>
      <c r="BJ353">
        <v>0</v>
      </c>
      <c r="BK353">
        <v>0</v>
      </c>
      <c r="BL353">
        <v>0</v>
      </c>
      <c r="BO353">
        <v>0</v>
      </c>
      <c r="BP353">
        <v>0</v>
      </c>
      <c r="BW353" t="str">
        <f>"21:49:14.465"</f>
        <v>21:49:14.465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3</v>
      </c>
      <c r="CP353" t="s">
        <v>119</v>
      </c>
      <c r="CQ353">
        <v>259</v>
      </c>
      <c r="CR353">
        <v>0</v>
      </c>
      <c r="CW353">
        <v>3035171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"08/10/2022 21:49:16.844"</f>
        <v>08/10/2022 21:49:16.844</v>
      </c>
      <c r="C354" t="str">
        <f t="shared" si="16"/>
        <v>FFDFD3C0</v>
      </c>
      <c r="D354" t="s">
        <v>130</v>
      </c>
      <c r="E354">
        <v>18</v>
      </c>
      <c r="F354">
        <v>1018</v>
      </c>
      <c r="G354" t="s">
        <v>114</v>
      </c>
      <c r="J354" t="s">
        <v>131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>"21:49:16.398"</f>
        <v>21:49:16.398</v>
      </c>
      <c r="T354" t="str">
        <f>"21:49:16.398"</f>
        <v>21:49:16.398</v>
      </c>
      <c r="U354" t="str">
        <f t="shared" si="15"/>
        <v>A4558D</v>
      </c>
      <c r="V354">
        <v>0</v>
      </c>
      <c r="W354">
        <v>0</v>
      </c>
      <c r="X354">
        <v>4</v>
      </c>
      <c r="Z354">
        <v>1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477</v>
      </c>
      <c r="AJ354">
        <v>48.381900999999999</v>
      </c>
      <c r="AK354" t="s">
        <v>478</v>
      </c>
      <c r="AL354">
        <v>-123.01082599999999</v>
      </c>
      <c r="AM354">
        <v>25</v>
      </c>
      <c r="AN354">
        <v>1100</v>
      </c>
      <c r="AO354" t="s">
        <v>118</v>
      </c>
      <c r="AP354">
        <v>13</v>
      </c>
      <c r="AQ354">
        <v>-136</v>
      </c>
      <c r="AR354">
        <v>0</v>
      </c>
      <c r="AZ354">
        <v>1200</v>
      </c>
      <c r="BA354">
        <v>1</v>
      </c>
      <c r="BB354" t="str">
        <f t="shared" si="17"/>
        <v xml:space="preserve">N379DH  </v>
      </c>
      <c r="BC354">
        <v>1</v>
      </c>
      <c r="BE354">
        <v>0</v>
      </c>
      <c r="BF354">
        <v>0</v>
      </c>
      <c r="BG354">
        <v>0</v>
      </c>
      <c r="BH354">
        <v>1075</v>
      </c>
      <c r="BI354">
        <v>1</v>
      </c>
      <c r="BJ354">
        <v>0</v>
      </c>
      <c r="BK354">
        <v>0</v>
      </c>
      <c r="BL354">
        <v>0</v>
      </c>
      <c r="BO354">
        <v>0</v>
      </c>
      <c r="BP354">
        <v>0</v>
      </c>
      <c r="BW354" t="str">
        <f>"21:49:16.591"</f>
        <v>21:49:16.591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3</v>
      </c>
      <c r="CP354" t="s">
        <v>119</v>
      </c>
      <c r="CQ354">
        <v>259</v>
      </c>
      <c r="CR354">
        <v>0</v>
      </c>
      <c r="CW354">
        <v>3035312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"08/10/2022 21:49:16.844"</f>
        <v>08/10/2022 21:49:16.844</v>
      </c>
      <c r="C355" t="str">
        <f t="shared" si="16"/>
        <v>FFDFD3C0</v>
      </c>
      <c r="D355" t="s">
        <v>113</v>
      </c>
      <c r="E355">
        <v>6</v>
      </c>
      <c r="H355">
        <v>174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>"21:49:16.398"</f>
        <v>21:49:16.398</v>
      </c>
      <c r="T355" t="str">
        <f>"21:49:16.398"</f>
        <v>21:49:16.398</v>
      </c>
      <c r="U355" t="str">
        <f t="shared" si="15"/>
        <v>A4558D</v>
      </c>
      <c r="V355">
        <v>0</v>
      </c>
      <c r="W355">
        <v>0</v>
      </c>
      <c r="X355">
        <v>4</v>
      </c>
      <c r="Z355">
        <v>1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477</v>
      </c>
      <c r="AJ355">
        <v>48.381900999999999</v>
      </c>
      <c r="AK355" t="s">
        <v>478</v>
      </c>
      <c r="AL355">
        <v>-123.01082599999999</v>
      </c>
      <c r="AM355">
        <v>25</v>
      </c>
      <c r="AN355">
        <v>1100</v>
      </c>
      <c r="AO355" t="s">
        <v>118</v>
      </c>
      <c r="AP355">
        <v>13</v>
      </c>
      <c r="AQ355">
        <v>-136</v>
      </c>
      <c r="AR355">
        <v>0</v>
      </c>
      <c r="AZ355">
        <v>1200</v>
      </c>
      <c r="BA355">
        <v>1</v>
      </c>
      <c r="BB355" t="str">
        <f t="shared" si="17"/>
        <v xml:space="preserve">N379DH  </v>
      </c>
      <c r="BC355">
        <v>1</v>
      </c>
      <c r="BE355">
        <v>0</v>
      </c>
      <c r="BF355">
        <v>0</v>
      </c>
      <c r="BG355">
        <v>0</v>
      </c>
      <c r="BH355">
        <v>1075</v>
      </c>
      <c r="BI355">
        <v>1</v>
      </c>
      <c r="BJ355">
        <v>0</v>
      </c>
      <c r="BK355">
        <v>0</v>
      </c>
      <c r="BL355">
        <v>0</v>
      </c>
      <c r="BO355">
        <v>0</v>
      </c>
      <c r="BP355">
        <v>0</v>
      </c>
      <c r="BW355" t="str">
        <f>"21:49:16.591"</f>
        <v>21:49:16.591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3</v>
      </c>
      <c r="CP355" t="s">
        <v>119</v>
      </c>
      <c r="CQ355">
        <v>259</v>
      </c>
      <c r="CR355">
        <v>0</v>
      </c>
      <c r="CW355">
        <v>3035312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"08/10/2022 21:49:18.110"</f>
        <v>08/10/2022 21:49:18.110</v>
      </c>
      <c r="C356" t="str">
        <f t="shared" si="16"/>
        <v>FFDFD3C0</v>
      </c>
      <c r="D356" t="s">
        <v>130</v>
      </c>
      <c r="E356">
        <v>18</v>
      </c>
      <c r="F356">
        <v>1018</v>
      </c>
      <c r="G356" t="s">
        <v>114</v>
      </c>
      <c r="J356" t="s">
        <v>131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>"21:49:17.797"</f>
        <v>21:49:17.797</v>
      </c>
      <c r="T356" t="str">
        <f>"21:49:17.797"</f>
        <v>21:49:17.797</v>
      </c>
      <c r="U356" t="str">
        <f t="shared" si="15"/>
        <v>A4558D</v>
      </c>
      <c r="V356">
        <v>0</v>
      </c>
      <c r="W356">
        <v>0</v>
      </c>
      <c r="X356">
        <v>4</v>
      </c>
      <c r="Z356">
        <v>1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479</v>
      </c>
      <c r="AJ356">
        <v>48.381020999999997</v>
      </c>
      <c r="AK356" t="s">
        <v>480</v>
      </c>
      <c r="AL356">
        <v>-123.01069699999999</v>
      </c>
      <c r="AM356">
        <v>25</v>
      </c>
      <c r="AN356">
        <v>1100</v>
      </c>
      <c r="AO356" t="s">
        <v>118</v>
      </c>
      <c r="AP356">
        <v>13</v>
      </c>
      <c r="AQ356">
        <v>-136</v>
      </c>
      <c r="AR356">
        <v>0</v>
      </c>
      <c r="AZ356">
        <v>1200</v>
      </c>
      <c r="BA356">
        <v>1</v>
      </c>
      <c r="BB356" t="str">
        <f t="shared" si="17"/>
        <v xml:space="preserve">N379DH  </v>
      </c>
      <c r="BC356">
        <v>1</v>
      </c>
      <c r="BE356">
        <v>0</v>
      </c>
      <c r="BF356">
        <v>0</v>
      </c>
      <c r="BG356">
        <v>0</v>
      </c>
      <c r="BH356">
        <v>1075</v>
      </c>
      <c r="BI356">
        <v>1</v>
      </c>
      <c r="BJ356">
        <v>0</v>
      </c>
      <c r="BK356">
        <v>0</v>
      </c>
      <c r="BL356">
        <v>0</v>
      </c>
      <c r="BO356">
        <v>0</v>
      </c>
      <c r="BP356">
        <v>0</v>
      </c>
      <c r="BW356" t="str">
        <f>"21:49:17.884"</f>
        <v>21:49:17.884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2</v>
      </c>
      <c r="CP356" t="s">
        <v>119</v>
      </c>
      <c r="CQ356">
        <v>259</v>
      </c>
      <c r="CR356">
        <v>0</v>
      </c>
      <c r="CW356">
        <v>3035377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"08/10/2022 21:49:18.110"</f>
        <v>08/10/2022 21:49:18.110</v>
      </c>
      <c r="C357" t="str">
        <f t="shared" si="16"/>
        <v>FFDFD3C0</v>
      </c>
      <c r="D357" t="s">
        <v>113</v>
      </c>
      <c r="E357">
        <v>6</v>
      </c>
      <c r="H357">
        <v>174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>"21:49:17.797"</f>
        <v>21:49:17.797</v>
      </c>
      <c r="T357" t="str">
        <f>"21:49:17.797"</f>
        <v>21:49:17.797</v>
      </c>
      <c r="U357" t="str">
        <f t="shared" si="15"/>
        <v>A4558D</v>
      </c>
      <c r="V357">
        <v>0</v>
      </c>
      <c r="W357">
        <v>0</v>
      </c>
      <c r="X357">
        <v>4</v>
      </c>
      <c r="Z357">
        <v>1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479</v>
      </c>
      <c r="AJ357">
        <v>48.381020999999997</v>
      </c>
      <c r="AK357" t="s">
        <v>480</v>
      </c>
      <c r="AL357">
        <v>-123.01069699999999</v>
      </c>
      <c r="AM357">
        <v>25</v>
      </c>
      <c r="AN357">
        <v>1100</v>
      </c>
      <c r="AO357" t="s">
        <v>118</v>
      </c>
      <c r="AP357">
        <v>13</v>
      </c>
      <c r="AQ357">
        <v>-136</v>
      </c>
      <c r="AR357">
        <v>0</v>
      </c>
      <c r="AZ357">
        <v>1200</v>
      </c>
      <c r="BA357">
        <v>1</v>
      </c>
      <c r="BB357" t="str">
        <f t="shared" si="17"/>
        <v xml:space="preserve">N379DH  </v>
      </c>
      <c r="BC357">
        <v>1</v>
      </c>
      <c r="BE357">
        <v>0</v>
      </c>
      <c r="BF357">
        <v>0</v>
      </c>
      <c r="BG357">
        <v>0</v>
      </c>
      <c r="BH357">
        <v>1075</v>
      </c>
      <c r="BI357">
        <v>1</v>
      </c>
      <c r="BJ357">
        <v>0</v>
      </c>
      <c r="BK357">
        <v>0</v>
      </c>
      <c r="BL357">
        <v>0</v>
      </c>
      <c r="BO357">
        <v>0</v>
      </c>
      <c r="BP357">
        <v>0</v>
      </c>
      <c r="BW357" t="str">
        <f>"21:49:17.884"</f>
        <v>21:49:17.884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2</v>
      </c>
      <c r="CP357" t="s">
        <v>119</v>
      </c>
      <c r="CQ357">
        <v>259</v>
      </c>
      <c r="CR357">
        <v>0</v>
      </c>
      <c r="CW357">
        <v>3035377</v>
      </c>
      <c r="CY357">
        <v>0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"08/10/2022 21:49:18.547"</f>
        <v>08/10/2022 21:49:18.547</v>
      </c>
      <c r="C358" t="str">
        <f t="shared" si="16"/>
        <v>FFDFD3C0</v>
      </c>
      <c r="D358" t="s">
        <v>130</v>
      </c>
      <c r="E358">
        <v>18</v>
      </c>
      <c r="F358">
        <v>1018</v>
      </c>
      <c r="G358" t="s">
        <v>114</v>
      </c>
      <c r="J358" t="s">
        <v>131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>"21:49:18.195"</f>
        <v>21:49:18.195</v>
      </c>
      <c r="T358" t="str">
        <f>"21:49:18.195"</f>
        <v>21:49:18.195</v>
      </c>
      <c r="U358" t="str">
        <f t="shared" si="15"/>
        <v>A4558D</v>
      </c>
      <c r="V358">
        <v>0</v>
      </c>
      <c r="W358">
        <v>0</v>
      </c>
      <c r="X358">
        <v>4</v>
      </c>
      <c r="Z358">
        <v>1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481</v>
      </c>
      <c r="AJ358">
        <v>48.380763999999999</v>
      </c>
      <c r="AK358" t="s">
        <v>482</v>
      </c>
      <c r="AL358">
        <v>-123.010676</v>
      </c>
      <c r="AM358">
        <v>25</v>
      </c>
      <c r="AN358">
        <v>1100</v>
      </c>
      <c r="AO358" t="s">
        <v>118</v>
      </c>
      <c r="AP358">
        <v>13</v>
      </c>
      <c r="AQ358">
        <v>-136</v>
      </c>
      <c r="AR358">
        <v>0</v>
      </c>
      <c r="AZ358">
        <v>1200</v>
      </c>
      <c r="BA358">
        <v>1</v>
      </c>
      <c r="BB358" t="str">
        <f t="shared" si="17"/>
        <v xml:space="preserve">N379DH  </v>
      </c>
      <c r="BC358">
        <v>1</v>
      </c>
      <c r="BE358">
        <v>0</v>
      </c>
      <c r="BF358">
        <v>0</v>
      </c>
      <c r="BG358">
        <v>0</v>
      </c>
      <c r="BH358">
        <v>1050</v>
      </c>
      <c r="BI358">
        <v>1</v>
      </c>
      <c r="BJ358">
        <v>0</v>
      </c>
      <c r="BK358">
        <v>0</v>
      </c>
      <c r="BL358">
        <v>0</v>
      </c>
      <c r="BO358">
        <v>0</v>
      </c>
      <c r="BP358">
        <v>0</v>
      </c>
      <c r="BW358" t="str">
        <f>"21:49:18.305"</f>
        <v>21:49:18.305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3</v>
      </c>
      <c r="CP358" t="s">
        <v>119</v>
      </c>
      <c r="CQ358">
        <v>259</v>
      </c>
      <c r="CR358">
        <v>0</v>
      </c>
      <c r="CW358">
        <v>3035408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"08/10/2022 21:49:18.594"</f>
        <v>08/10/2022 21:49:18.594</v>
      </c>
      <c r="C359" t="str">
        <f t="shared" si="16"/>
        <v>FFDFD3C0</v>
      </c>
      <c r="D359" t="s">
        <v>113</v>
      </c>
      <c r="E359">
        <v>6</v>
      </c>
      <c r="H359">
        <v>174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>"21:49:18.195"</f>
        <v>21:49:18.195</v>
      </c>
      <c r="T359" t="str">
        <f>"21:49:18.195"</f>
        <v>21:49:18.195</v>
      </c>
      <c r="U359" t="str">
        <f t="shared" si="15"/>
        <v>A4558D</v>
      </c>
      <c r="V359">
        <v>0</v>
      </c>
      <c r="W359">
        <v>0</v>
      </c>
      <c r="X359">
        <v>4</v>
      </c>
      <c r="Z359">
        <v>1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481</v>
      </c>
      <c r="AJ359">
        <v>48.380763999999999</v>
      </c>
      <c r="AK359" t="s">
        <v>482</v>
      </c>
      <c r="AL359">
        <v>-123.010676</v>
      </c>
      <c r="AM359">
        <v>25</v>
      </c>
      <c r="AN359">
        <v>1100</v>
      </c>
      <c r="AO359" t="s">
        <v>118</v>
      </c>
      <c r="AP359">
        <v>13</v>
      </c>
      <c r="AQ359">
        <v>-136</v>
      </c>
      <c r="AR359">
        <v>0</v>
      </c>
      <c r="AZ359">
        <v>1200</v>
      </c>
      <c r="BA359">
        <v>1</v>
      </c>
      <c r="BB359" t="str">
        <f t="shared" si="17"/>
        <v xml:space="preserve">N379DH  </v>
      </c>
      <c r="BC359">
        <v>1</v>
      </c>
      <c r="BE359">
        <v>0</v>
      </c>
      <c r="BF359">
        <v>0</v>
      </c>
      <c r="BG359">
        <v>0</v>
      </c>
      <c r="BH359">
        <v>1050</v>
      </c>
      <c r="BI359">
        <v>1</v>
      </c>
      <c r="BJ359">
        <v>0</v>
      </c>
      <c r="BK359">
        <v>0</v>
      </c>
      <c r="BL359">
        <v>0</v>
      </c>
      <c r="BO359">
        <v>0</v>
      </c>
      <c r="BP359">
        <v>0</v>
      </c>
      <c r="BW359" t="str">
        <f>"21:49:18.305"</f>
        <v>21:49:18.305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3</v>
      </c>
      <c r="CP359" t="s">
        <v>119</v>
      </c>
      <c r="CQ359">
        <v>259</v>
      </c>
      <c r="CR359">
        <v>0</v>
      </c>
      <c r="CW359">
        <v>3035408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"08/10/2022 21:49:20.219"</f>
        <v>08/10/2022 21:49:20.219</v>
      </c>
      <c r="C360" t="str">
        <f t="shared" si="16"/>
        <v>FFDFD3C0</v>
      </c>
      <c r="D360" t="s">
        <v>130</v>
      </c>
      <c r="E360">
        <v>18</v>
      </c>
      <c r="F360">
        <v>1018</v>
      </c>
      <c r="G360" t="s">
        <v>114</v>
      </c>
      <c r="J360" t="s">
        <v>131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>"21:49:19.797"</f>
        <v>21:49:19.797</v>
      </c>
      <c r="T360" t="str">
        <f>"21:49:19.797"</f>
        <v>21:49:19.797</v>
      </c>
      <c r="U360" t="str">
        <f t="shared" si="15"/>
        <v>A4558D</v>
      </c>
      <c r="V360">
        <v>0</v>
      </c>
      <c r="W360">
        <v>0</v>
      </c>
      <c r="X360">
        <v>4</v>
      </c>
      <c r="Z360">
        <v>1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483</v>
      </c>
      <c r="AJ360">
        <v>48.379755000000003</v>
      </c>
      <c r="AK360" t="s">
        <v>484</v>
      </c>
      <c r="AL360">
        <v>-123.010526</v>
      </c>
      <c r="AM360">
        <v>25</v>
      </c>
      <c r="AN360">
        <v>1100</v>
      </c>
      <c r="AO360" t="s">
        <v>118</v>
      </c>
      <c r="AP360">
        <v>13</v>
      </c>
      <c r="AQ360">
        <v>-136</v>
      </c>
      <c r="AR360">
        <v>0</v>
      </c>
      <c r="AZ360">
        <v>1200</v>
      </c>
      <c r="BA360">
        <v>1</v>
      </c>
      <c r="BB360" t="str">
        <f t="shared" si="17"/>
        <v xml:space="preserve">N379DH  </v>
      </c>
      <c r="BC360">
        <v>1</v>
      </c>
      <c r="BE360">
        <v>0</v>
      </c>
      <c r="BF360">
        <v>0</v>
      </c>
      <c r="BG360">
        <v>0</v>
      </c>
      <c r="BH360">
        <v>1050</v>
      </c>
      <c r="BI360">
        <v>1</v>
      </c>
      <c r="BJ360">
        <v>0</v>
      </c>
      <c r="BK360">
        <v>0</v>
      </c>
      <c r="BL360">
        <v>0</v>
      </c>
      <c r="BO360">
        <v>0</v>
      </c>
      <c r="BP360">
        <v>0</v>
      </c>
      <c r="BW360" t="str">
        <f>"21:49:19.983"</f>
        <v>21:49:19.983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3</v>
      </c>
      <c r="CP360" t="s">
        <v>119</v>
      </c>
      <c r="CQ360">
        <v>259</v>
      </c>
      <c r="CR360">
        <v>0</v>
      </c>
      <c r="CW360">
        <v>3035503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"08/10/2022 21:49:20.219"</f>
        <v>08/10/2022 21:49:20.219</v>
      </c>
      <c r="C361" t="str">
        <f t="shared" si="16"/>
        <v>FFDFD3C0</v>
      </c>
      <c r="D361" t="s">
        <v>113</v>
      </c>
      <c r="E361">
        <v>6</v>
      </c>
      <c r="H361">
        <v>174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>"21:49:19.797"</f>
        <v>21:49:19.797</v>
      </c>
      <c r="T361" t="str">
        <f>"21:49:19.797"</f>
        <v>21:49:19.797</v>
      </c>
      <c r="U361" t="str">
        <f t="shared" si="15"/>
        <v>A4558D</v>
      </c>
      <c r="V361">
        <v>0</v>
      </c>
      <c r="W361">
        <v>0</v>
      </c>
      <c r="X361">
        <v>4</v>
      </c>
      <c r="Z361">
        <v>1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483</v>
      </c>
      <c r="AJ361">
        <v>48.379755000000003</v>
      </c>
      <c r="AK361" t="s">
        <v>484</v>
      </c>
      <c r="AL361">
        <v>-123.010526</v>
      </c>
      <c r="AM361">
        <v>25</v>
      </c>
      <c r="AN361">
        <v>1100</v>
      </c>
      <c r="AO361" t="s">
        <v>118</v>
      </c>
      <c r="AP361">
        <v>13</v>
      </c>
      <c r="AQ361">
        <v>-136</v>
      </c>
      <c r="AR361">
        <v>0</v>
      </c>
      <c r="AZ361">
        <v>1200</v>
      </c>
      <c r="BA361">
        <v>1</v>
      </c>
      <c r="BB361" t="str">
        <f t="shared" si="17"/>
        <v xml:space="preserve">N379DH  </v>
      </c>
      <c r="BC361">
        <v>1</v>
      </c>
      <c r="BE361">
        <v>0</v>
      </c>
      <c r="BF361">
        <v>0</v>
      </c>
      <c r="BG361">
        <v>0</v>
      </c>
      <c r="BH361">
        <v>1050</v>
      </c>
      <c r="BI361">
        <v>1</v>
      </c>
      <c r="BJ361">
        <v>0</v>
      </c>
      <c r="BK361">
        <v>0</v>
      </c>
      <c r="BL361">
        <v>0</v>
      </c>
      <c r="BO361">
        <v>0</v>
      </c>
      <c r="BP361">
        <v>0</v>
      </c>
      <c r="BW361" t="str">
        <f>"21:49:19.983"</f>
        <v>21:49:19.983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3</v>
      </c>
      <c r="CP361" t="s">
        <v>119</v>
      </c>
      <c r="CQ361">
        <v>259</v>
      </c>
      <c r="CR361">
        <v>0</v>
      </c>
      <c r="CW361">
        <v>3035503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"08/10/2022 21:49:22.079"</f>
        <v>08/10/2022 21:49:22.079</v>
      </c>
      <c r="C362" t="str">
        <f t="shared" si="16"/>
        <v>FFDFD3C0</v>
      </c>
      <c r="D362" t="s">
        <v>130</v>
      </c>
      <c r="E362">
        <v>18</v>
      </c>
      <c r="F362">
        <v>1018</v>
      </c>
      <c r="G362" t="s">
        <v>114</v>
      </c>
      <c r="J362" t="s">
        <v>131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>"21:49:21.797"</f>
        <v>21:49:21.797</v>
      </c>
      <c r="T362" t="str">
        <f>"21:49:21.797"</f>
        <v>21:49:21.797</v>
      </c>
      <c r="U362" t="str">
        <f t="shared" si="15"/>
        <v>A4558D</v>
      </c>
      <c r="V362">
        <v>0</v>
      </c>
      <c r="W362">
        <v>0</v>
      </c>
      <c r="X362">
        <v>4</v>
      </c>
      <c r="Z362">
        <v>1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485</v>
      </c>
      <c r="AJ362">
        <v>48.378509999999999</v>
      </c>
      <c r="AK362" t="s">
        <v>486</v>
      </c>
      <c r="AL362">
        <v>-123.01035400000001</v>
      </c>
      <c r="AM362">
        <v>25</v>
      </c>
      <c r="AN362">
        <v>1100</v>
      </c>
      <c r="AO362" t="s">
        <v>118</v>
      </c>
      <c r="AP362">
        <v>13</v>
      </c>
      <c r="AQ362">
        <v>-136</v>
      </c>
      <c r="AR362">
        <v>0</v>
      </c>
      <c r="AZ362">
        <v>1200</v>
      </c>
      <c r="BA362">
        <v>1</v>
      </c>
      <c r="BB362" t="str">
        <f t="shared" si="17"/>
        <v xml:space="preserve">N379DH  </v>
      </c>
      <c r="BC362">
        <v>1</v>
      </c>
      <c r="BE362">
        <v>0</v>
      </c>
      <c r="BF362">
        <v>0</v>
      </c>
      <c r="BG362">
        <v>0</v>
      </c>
      <c r="BH362">
        <v>1050</v>
      </c>
      <c r="BI362">
        <v>1</v>
      </c>
      <c r="BJ362">
        <v>0</v>
      </c>
      <c r="BK362">
        <v>0</v>
      </c>
      <c r="BL362">
        <v>0</v>
      </c>
      <c r="BO362">
        <v>0</v>
      </c>
      <c r="BP362">
        <v>0</v>
      </c>
      <c r="BW362" t="str">
        <f>"21:49:21.869"</f>
        <v>21:49:21.869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3</v>
      </c>
      <c r="CP362" t="s">
        <v>119</v>
      </c>
      <c r="CQ362">
        <v>259</v>
      </c>
      <c r="CR362">
        <v>0</v>
      </c>
      <c r="CW362">
        <v>3035618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"08/10/2022 21:49:22.142"</f>
        <v>08/10/2022 21:49:22.142</v>
      </c>
      <c r="C363" t="str">
        <f t="shared" si="16"/>
        <v>FFDFD3C0</v>
      </c>
      <c r="D363" t="s">
        <v>113</v>
      </c>
      <c r="E363">
        <v>6</v>
      </c>
      <c r="H363">
        <v>174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>"21:49:21.797"</f>
        <v>21:49:21.797</v>
      </c>
      <c r="T363" t="str">
        <f>"21:49:21.797"</f>
        <v>21:49:21.797</v>
      </c>
      <c r="U363" t="str">
        <f t="shared" si="15"/>
        <v>A4558D</v>
      </c>
      <c r="V363">
        <v>0</v>
      </c>
      <c r="W363">
        <v>0</v>
      </c>
      <c r="X363">
        <v>4</v>
      </c>
      <c r="Z363">
        <v>1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485</v>
      </c>
      <c r="AJ363">
        <v>48.378509999999999</v>
      </c>
      <c r="AK363" t="s">
        <v>486</v>
      </c>
      <c r="AL363">
        <v>-123.01035400000001</v>
      </c>
      <c r="AM363">
        <v>25</v>
      </c>
      <c r="AN363">
        <v>1100</v>
      </c>
      <c r="AO363" t="s">
        <v>118</v>
      </c>
      <c r="AP363">
        <v>13</v>
      </c>
      <c r="AQ363">
        <v>-136</v>
      </c>
      <c r="AR363">
        <v>0</v>
      </c>
      <c r="AZ363">
        <v>1200</v>
      </c>
      <c r="BA363">
        <v>1</v>
      </c>
      <c r="BB363" t="str">
        <f t="shared" si="17"/>
        <v xml:space="preserve">N379DH  </v>
      </c>
      <c r="BC363">
        <v>1</v>
      </c>
      <c r="BE363">
        <v>0</v>
      </c>
      <c r="BF363">
        <v>0</v>
      </c>
      <c r="BG363">
        <v>0</v>
      </c>
      <c r="BH363">
        <v>1050</v>
      </c>
      <c r="BI363">
        <v>1</v>
      </c>
      <c r="BJ363">
        <v>0</v>
      </c>
      <c r="BK363">
        <v>0</v>
      </c>
      <c r="BL363">
        <v>0</v>
      </c>
      <c r="BO363">
        <v>0</v>
      </c>
      <c r="BP363">
        <v>0</v>
      </c>
      <c r="BW363" t="str">
        <f>"21:49:21.869"</f>
        <v>21:49:21.869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3</v>
      </c>
      <c r="CP363" t="s">
        <v>119</v>
      </c>
      <c r="CQ363">
        <v>259</v>
      </c>
      <c r="CR363">
        <v>0</v>
      </c>
      <c r="CW363">
        <v>3035618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"08/10/2022 21:49:22.767"</f>
        <v>08/10/2022 21:49:22.767</v>
      </c>
      <c r="C364" t="str">
        <f t="shared" si="16"/>
        <v>FFDFD3C0</v>
      </c>
      <c r="D364" t="s">
        <v>113</v>
      </c>
      <c r="E364">
        <v>6</v>
      </c>
      <c r="H364">
        <v>174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>"21:49:22.398"</f>
        <v>21:49:22.398</v>
      </c>
      <c r="T364" t="str">
        <f>"21:49:22.398"</f>
        <v>21:49:22.398</v>
      </c>
      <c r="U364" t="str">
        <f t="shared" si="15"/>
        <v>A4558D</v>
      </c>
      <c r="V364">
        <v>0</v>
      </c>
      <c r="W364">
        <v>0</v>
      </c>
      <c r="X364">
        <v>4</v>
      </c>
      <c r="Z364">
        <v>1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487</v>
      </c>
      <c r="AJ364">
        <v>48.378146000000001</v>
      </c>
      <c r="AK364" t="s">
        <v>488</v>
      </c>
      <c r="AL364">
        <v>-123.01029</v>
      </c>
      <c r="AM364">
        <v>25</v>
      </c>
      <c r="AN364">
        <v>1100</v>
      </c>
      <c r="AO364" t="s">
        <v>118</v>
      </c>
      <c r="AP364">
        <v>13</v>
      </c>
      <c r="AQ364">
        <v>-136</v>
      </c>
      <c r="AR364">
        <v>0</v>
      </c>
      <c r="AZ364">
        <v>1200</v>
      </c>
      <c r="BA364">
        <v>1</v>
      </c>
      <c r="BB364" t="str">
        <f t="shared" si="17"/>
        <v xml:space="preserve">N379DH  </v>
      </c>
      <c r="BC364">
        <v>1</v>
      </c>
      <c r="BE364">
        <v>0</v>
      </c>
      <c r="BF364">
        <v>0</v>
      </c>
      <c r="BG364">
        <v>0</v>
      </c>
      <c r="BH364">
        <v>1050</v>
      </c>
      <c r="BI364">
        <v>1</v>
      </c>
      <c r="BJ364">
        <v>0</v>
      </c>
      <c r="BK364">
        <v>0</v>
      </c>
      <c r="BL364">
        <v>0</v>
      </c>
      <c r="BO364">
        <v>0</v>
      </c>
      <c r="BP364">
        <v>0</v>
      </c>
      <c r="BW364" t="str">
        <f>"21:49:22.494"</f>
        <v>21:49:22.494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2</v>
      </c>
      <c r="CP364" t="s">
        <v>119</v>
      </c>
      <c r="CQ364">
        <v>259</v>
      </c>
      <c r="CR364">
        <v>0</v>
      </c>
      <c r="CW364">
        <v>3035662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"08/10/2022 21:49:22.767"</f>
        <v>08/10/2022 21:49:22.767</v>
      </c>
      <c r="C365" t="str">
        <f t="shared" si="16"/>
        <v>FFDFD3C0</v>
      </c>
      <c r="D365" t="s">
        <v>130</v>
      </c>
      <c r="E365">
        <v>18</v>
      </c>
      <c r="F365">
        <v>1018</v>
      </c>
      <c r="G365" t="s">
        <v>114</v>
      </c>
      <c r="J365" t="s">
        <v>131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>"21:49:22.398"</f>
        <v>21:49:22.398</v>
      </c>
      <c r="T365" t="str">
        <f>"21:49:22.398"</f>
        <v>21:49:22.398</v>
      </c>
      <c r="U365" t="str">
        <f t="shared" si="15"/>
        <v>A4558D</v>
      </c>
      <c r="V365">
        <v>0</v>
      </c>
      <c r="W365">
        <v>0</v>
      </c>
      <c r="X365">
        <v>4</v>
      </c>
      <c r="Z365">
        <v>1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487</v>
      </c>
      <c r="AJ365">
        <v>48.378146000000001</v>
      </c>
      <c r="AK365" t="s">
        <v>488</v>
      </c>
      <c r="AL365">
        <v>-123.01029</v>
      </c>
      <c r="AM365">
        <v>25</v>
      </c>
      <c r="AN365">
        <v>1100</v>
      </c>
      <c r="AO365" t="s">
        <v>118</v>
      </c>
      <c r="AP365">
        <v>13</v>
      </c>
      <c r="AQ365">
        <v>-136</v>
      </c>
      <c r="AR365">
        <v>0</v>
      </c>
      <c r="AZ365">
        <v>1200</v>
      </c>
      <c r="BA365">
        <v>1</v>
      </c>
      <c r="BB365" t="str">
        <f t="shared" si="17"/>
        <v xml:space="preserve">N379DH  </v>
      </c>
      <c r="BC365">
        <v>1</v>
      </c>
      <c r="BE365">
        <v>0</v>
      </c>
      <c r="BF365">
        <v>0</v>
      </c>
      <c r="BG365">
        <v>0</v>
      </c>
      <c r="BH365">
        <v>1050</v>
      </c>
      <c r="BI365">
        <v>1</v>
      </c>
      <c r="BJ365">
        <v>0</v>
      </c>
      <c r="BK365">
        <v>0</v>
      </c>
      <c r="BL365">
        <v>0</v>
      </c>
      <c r="BO365">
        <v>0</v>
      </c>
      <c r="BP365">
        <v>0</v>
      </c>
      <c r="BW365" t="str">
        <f>"21:49:22.494"</f>
        <v>21:49:22.494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2</v>
      </c>
      <c r="CP365" t="s">
        <v>119</v>
      </c>
      <c r="CQ365">
        <v>259</v>
      </c>
      <c r="CR365">
        <v>0</v>
      </c>
      <c r="CW365">
        <v>3035662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"08/10/2022 21:49:23.985"</f>
        <v>08/10/2022 21:49:23.985</v>
      </c>
      <c r="C366" t="str">
        <f t="shared" si="16"/>
        <v>FFDFD3C0</v>
      </c>
      <c r="D366" t="s">
        <v>113</v>
      </c>
      <c r="E366">
        <v>6</v>
      </c>
      <c r="H366">
        <v>174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>"21:49:23.594"</f>
        <v>21:49:23.594</v>
      </c>
      <c r="T366" t="str">
        <f>"21:49:23.594"</f>
        <v>21:49:23.594</v>
      </c>
      <c r="U366" t="str">
        <f t="shared" si="15"/>
        <v>A4558D</v>
      </c>
      <c r="V366">
        <v>0</v>
      </c>
      <c r="W366">
        <v>0</v>
      </c>
      <c r="X366">
        <v>4</v>
      </c>
      <c r="Z366">
        <v>1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489</v>
      </c>
      <c r="AJ366">
        <v>48.377372999999999</v>
      </c>
      <c r="AK366" t="s">
        <v>490</v>
      </c>
      <c r="AL366">
        <v>-123.010182</v>
      </c>
      <c r="AM366">
        <v>25</v>
      </c>
      <c r="AN366">
        <v>1100</v>
      </c>
      <c r="AO366" t="s">
        <v>118</v>
      </c>
      <c r="AP366">
        <v>13</v>
      </c>
      <c r="AQ366">
        <v>-136</v>
      </c>
      <c r="AR366">
        <v>0</v>
      </c>
      <c r="AZ366">
        <v>1200</v>
      </c>
      <c r="BA366">
        <v>1</v>
      </c>
      <c r="BB366" t="str">
        <f t="shared" si="17"/>
        <v xml:space="preserve">N379DH  </v>
      </c>
      <c r="BC366">
        <v>1</v>
      </c>
      <c r="BE366">
        <v>0</v>
      </c>
      <c r="BF366">
        <v>0</v>
      </c>
      <c r="BG366">
        <v>0</v>
      </c>
      <c r="BH366">
        <v>1075</v>
      </c>
      <c r="BI366">
        <v>1</v>
      </c>
      <c r="BJ366">
        <v>0</v>
      </c>
      <c r="BK366">
        <v>0</v>
      </c>
      <c r="BL366">
        <v>0</v>
      </c>
      <c r="BO366">
        <v>0</v>
      </c>
      <c r="BP366">
        <v>0</v>
      </c>
      <c r="BW366" t="str">
        <f>"21:49:23.743"</f>
        <v>21:49:23.743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3</v>
      </c>
      <c r="CP366" t="s">
        <v>119</v>
      </c>
      <c r="CQ366">
        <v>259</v>
      </c>
      <c r="CR366">
        <v>0</v>
      </c>
      <c r="CW366">
        <v>3035751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"08/10/2022 21:49:23.986"</f>
        <v>08/10/2022 21:49:23.986</v>
      </c>
      <c r="C367" t="str">
        <f t="shared" si="16"/>
        <v>FFDFD3C0</v>
      </c>
      <c r="D367" t="s">
        <v>130</v>
      </c>
      <c r="E367">
        <v>18</v>
      </c>
      <c r="F367">
        <v>1018</v>
      </c>
      <c r="G367" t="s">
        <v>114</v>
      </c>
      <c r="J367" t="s">
        <v>131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>"21:49:23.594"</f>
        <v>21:49:23.594</v>
      </c>
      <c r="T367" t="str">
        <f>"21:49:23.594"</f>
        <v>21:49:23.594</v>
      </c>
      <c r="U367" t="str">
        <f t="shared" si="15"/>
        <v>A4558D</v>
      </c>
      <c r="V367">
        <v>0</v>
      </c>
      <c r="W367">
        <v>0</v>
      </c>
      <c r="X367">
        <v>4</v>
      </c>
      <c r="Z367">
        <v>1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489</v>
      </c>
      <c r="AJ367">
        <v>48.377372999999999</v>
      </c>
      <c r="AK367" t="s">
        <v>490</v>
      </c>
      <c r="AL367">
        <v>-123.010182</v>
      </c>
      <c r="AM367">
        <v>25</v>
      </c>
      <c r="AN367">
        <v>1100</v>
      </c>
      <c r="AO367" t="s">
        <v>118</v>
      </c>
      <c r="AP367">
        <v>13</v>
      </c>
      <c r="AQ367">
        <v>-136</v>
      </c>
      <c r="AR367">
        <v>0</v>
      </c>
      <c r="AZ367">
        <v>1200</v>
      </c>
      <c r="BA367">
        <v>1</v>
      </c>
      <c r="BB367" t="str">
        <f t="shared" si="17"/>
        <v xml:space="preserve">N379DH  </v>
      </c>
      <c r="BC367">
        <v>1</v>
      </c>
      <c r="BE367">
        <v>0</v>
      </c>
      <c r="BF367">
        <v>0</v>
      </c>
      <c r="BG367">
        <v>0</v>
      </c>
      <c r="BH367">
        <v>1075</v>
      </c>
      <c r="BI367">
        <v>1</v>
      </c>
      <c r="BJ367">
        <v>0</v>
      </c>
      <c r="BK367">
        <v>0</v>
      </c>
      <c r="BL367">
        <v>0</v>
      </c>
      <c r="BO367">
        <v>0</v>
      </c>
      <c r="BP367">
        <v>0</v>
      </c>
      <c r="BW367" t="str">
        <f>"21:49:23.743"</f>
        <v>21:49:23.743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3</v>
      </c>
      <c r="CP367" t="s">
        <v>119</v>
      </c>
      <c r="CQ367">
        <v>259</v>
      </c>
      <c r="CR367">
        <v>0</v>
      </c>
      <c r="CW367">
        <v>3035751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"08/10/2022 21:49:25.267"</f>
        <v>08/10/2022 21:49:25.267</v>
      </c>
      <c r="C368" t="str">
        <f t="shared" si="16"/>
        <v>FFDFD3C0</v>
      </c>
      <c r="D368" t="s">
        <v>113</v>
      </c>
      <c r="E368">
        <v>6</v>
      </c>
      <c r="H368">
        <v>174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>"21:49:24.797"</f>
        <v>21:49:24.797</v>
      </c>
      <c r="T368" t="str">
        <f>"21:49:24.797"</f>
        <v>21:49:24.797</v>
      </c>
      <c r="U368" t="str">
        <f t="shared" si="15"/>
        <v>A4558D</v>
      </c>
      <c r="V368">
        <v>0</v>
      </c>
      <c r="W368">
        <v>0</v>
      </c>
      <c r="X368">
        <v>4</v>
      </c>
      <c r="Z368">
        <v>1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491</v>
      </c>
      <c r="AJ368">
        <v>48.376621999999998</v>
      </c>
      <c r="AK368" t="s">
        <v>492</v>
      </c>
      <c r="AL368">
        <v>-123.010075</v>
      </c>
      <c r="AM368">
        <v>25</v>
      </c>
      <c r="AN368">
        <v>1100</v>
      </c>
      <c r="AO368" t="s">
        <v>118</v>
      </c>
      <c r="AP368">
        <v>13</v>
      </c>
      <c r="AQ368">
        <v>-136</v>
      </c>
      <c r="AR368">
        <v>0</v>
      </c>
      <c r="AZ368">
        <v>1200</v>
      </c>
      <c r="BA368">
        <v>1</v>
      </c>
      <c r="BB368" t="str">
        <f t="shared" si="17"/>
        <v xml:space="preserve">N379DH  </v>
      </c>
      <c r="BC368">
        <v>1</v>
      </c>
      <c r="BE368">
        <v>0</v>
      </c>
      <c r="BF368">
        <v>0</v>
      </c>
      <c r="BG368">
        <v>0</v>
      </c>
      <c r="BH368">
        <v>1075</v>
      </c>
      <c r="BI368">
        <v>1</v>
      </c>
      <c r="BJ368">
        <v>0</v>
      </c>
      <c r="BK368">
        <v>0</v>
      </c>
      <c r="BL368">
        <v>0</v>
      </c>
      <c r="BO368">
        <v>0</v>
      </c>
      <c r="BP368">
        <v>0</v>
      </c>
      <c r="BW368" t="str">
        <f>"21:49:24.970"</f>
        <v>21:49:24.970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2</v>
      </c>
      <c r="CP368" t="s">
        <v>119</v>
      </c>
      <c r="CQ368">
        <v>259</v>
      </c>
      <c r="CR368">
        <v>0</v>
      </c>
      <c r="CW368">
        <v>3035825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"08/10/2022 21:49:25.298"</f>
        <v>08/10/2022 21:49:25.298</v>
      </c>
      <c r="C369" t="str">
        <f t="shared" si="16"/>
        <v>FFDFD3C0</v>
      </c>
      <c r="D369" t="s">
        <v>130</v>
      </c>
      <c r="E369">
        <v>18</v>
      </c>
      <c r="F369">
        <v>1018</v>
      </c>
      <c r="G369" t="s">
        <v>114</v>
      </c>
      <c r="J369" t="s">
        <v>131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>"21:49:24.797"</f>
        <v>21:49:24.797</v>
      </c>
      <c r="T369" t="str">
        <f>"21:49:24.797"</f>
        <v>21:49:24.797</v>
      </c>
      <c r="U369" t="str">
        <f t="shared" si="15"/>
        <v>A4558D</v>
      </c>
      <c r="V369">
        <v>0</v>
      </c>
      <c r="W369">
        <v>0</v>
      </c>
      <c r="X369">
        <v>4</v>
      </c>
      <c r="Z369">
        <v>1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491</v>
      </c>
      <c r="AJ369">
        <v>48.376621999999998</v>
      </c>
      <c r="AK369" t="s">
        <v>492</v>
      </c>
      <c r="AL369">
        <v>-123.010075</v>
      </c>
      <c r="AM369">
        <v>25</v>
      </c>
      <c r="AN369">
        <v>1100</v>
      </c>
      <c r="AO369" t="s">
        <v>118</v>
      </c>
      <c r="AP369">
        <v>13</v>
      </c>
      <c r="AQ369">
        <v>-136</v>
      </c>
      <c r="AR369">
        <v>0</v>
      </c>
      <c r="AZ369">
        <v>1200</v>
      </c>
      <c r="BA369">
        <v>1</v>
      </c>
      <c r="BB369" t="str">
        <f t="shared" si="17"/>
        <v xml:space="preserve">N379DH  </v>
      </c>
      <c r="BC369">
        <v>1</v>
      </c>
      <c r="BE369">
        <v>0</v>
      </c>
      <c r="BF369">
        <v>0</v>
      </c>
      <c r="BG369">
        <v>0</v>
      </c>
      <c r="BH369">
        <v>1075</v>
      </c>
      <c r="BI369">
        <v>1</v>
      </c>
      <c r="BJ369">
        <v>0</v>
      </c>
      <c r="BK369">
        <v>0</v>
      </c>
      <c r="BL369">
        <v>0</v>
      </c>
      <c r="BO369">
        <v>0</v>
      </c>
      <c r="BP369">
        <v>0</v>
      </c>
      <c r="BW369" t="str">
        <f>"21:49:24.970"</f>
        <v>21:49:24.970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2</v>
      </c>
      <c r="CP369" t="s">
        <v>119</v>
      </c>
      <c r="CQ369">
        <v>259</v>
      </c>
      <c r="CR369">
        <v>0</v>
      </c>
      <c r="CW369">
        <v>3035825</v>
      </c>
      <c r="CY369">
        <v>0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"08/10/2022 21:49:25.470"</f>
        <v>08/10/2022 21:49:25.470</v>
      </c>
      <c r="C370" t="str">
        <f t="shared" si="16"/>
        <v>FFDFD3C0</v>
      </c>
      <c r="D370" t="s">
        <v>113</v>
      </c>
      <c r="E370">
        <v>6</v>
      </c>
      <c r="H370">
        <v>174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>"21:49:25.195"</f>
        <v>21:49:25.195</v>
      </c>
      <c r="T370" t="str">
        <f>"21:49:25.195"</f>
        <v>21:49:25.195</v>
      </c>
      <c r="U370" t="str">
        <f t="shared" si="15"/>
        <v>A4558D</v>
      </c>
      <c r="V370">
        <v>0</v>
      </c>
      <c r="W370">
        <v>0</v>
      </c>
      <c r="X370">
        <v>4</v>
      </c>
      <c r="Z370">
        <v>1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493</v>
      </c>
      <c r="AJ370">
        <v>48.376385999999997</v>
      </c>
      <c r="AK370" t="s">
        <v>494</v>
      </c>
      <c r="AL370">
        <v>-123.010054</v>
      </c>
      <c r="AM370">
        <v>25</v>
      </c>
      <c r="AN370">
        <v>1100</v>
      </c>
      <c r="AO370" t="s">
        <v>118</v>
      </c>
      <c r="AP370">
        <v>13</v>
      </c>
      <c r="AQ370">
        <v>-136</v>
      </c>
      <c r="AR370">
        <v>0</v>
      </c>
      <c r="AZ370">
        <v>1200</v>
      </c>
      <c r="BA370">
        <v>1</v>
      </c>
      <c r="BB370" t="str">
        <f t="shared" si="17"/>
        <v xml:space="preserve">N379DH  </v>
      </c>
      <c r="BC370">
        <v>1</v>
      </c>
      <c r="BE370">
        <v>0</v>
      </c>
      <c r="BF370">
        <v>0</v>
      </c>
      <c r="BG370">
        <v>0</v>
      </c>
      <c r="BH370">
        <v>1075</v>
      </c>
      <c r="BI370">
        <v>1</v>
      </c>
      <c r="BJ370">
        <v>0</v>
      </c>
      <c r="BK370">
        <v>0</v>
      </c>
      <c r="BL370">
        <v>0</v>
      </c>
      <c r="BO370">
        <v>0</v>
      </c>
      <c r="BP370">
        <v>0</v>
      </c>
      <c r="BW370" t="str">
        <f>"21:49:25.204"</f>
        <v>21:49:25.204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3</v>
      </c>
      <c r="CP370" t="s">
        <v>119</v>
      </c>
      <c r="CQ370">
        <v>259</v>
      </c>
      <c r="CR370">
        <v>0</v>
      </c>
      <c r="CW370">
        <v>3035836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"08/10/2022 21:49:25.470"</f>
        <v>08/10/2022 21:49:25.470</v>
      </c>
      <c r="C371" t="str">
        <f t="shared" si="16"/>
        <v>FFDFD3C0</v>
      </c>
      <c r="D371" t="s">
        <v>130</v>
      </c>
      <c r="E371">
        <v>18</v>
      </c>
      <c r="F371">
        <v>1018</v>
      </c>
      <c r="G371" t="s">
        <v>114</v>
      </c>
      <c r="J371" t="s">
        <v>131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>"21:49:25.195"</f>
        <v>21:49:25.195</v>
      </c>
      <c r="T371" t="str">
        <f>"21:49:25.195"</f>
        <v>21:49:25.195</v>
      </c>
      <c r="U371" t="str">
        <f t="shared" si="15"/>
        <v>A4558D</v>
      </c>
      <c r="V371">
        <v>0</v>
      </c>
      <c r="W371">
        <v>0</v>
      </c>
      <c r="X371">
        <v>4</v>
      </c>
      <c r="Z371">
        <v>1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493</v>
      </c>
      <c r="AJ371">
        <v>48.376385999999997</v>
      </c>
      <c r="AK371" t="s">
        <v>494</v>
      </c>
      <c r="AL371">
        <v>-123.010054</v>
      </c>
      <c r="AM371">
        <v>25</v>
      </c>
      <c r="AN371">
        <v>1100</v>
      </c>
      <c r="AO371" t="s">
        <v>118</v>
      </c>
      <c r="AP371">
        <v>13</v>
      </c>
      <c r="AQ371">
        <v>-136</v>
      </c>
      <c r="AR371">
        <v>0</v>
      </c>
      <c r="AZ371">
        <v>1200</v>
      </c>
      <c r="BA371">
        <v>1</v>
      </c>
      <c r="BB371" t="str">
        <f t="shared" si="17"/>
        <v xml:space="preserve">N379DH  </v>
      </c>
      <c r="BC371">
        <v>1</v>
      </c>
      <c r="BE371">
        <v>0</v>
      </c>
      <c r="BF371">
        <v>0</v>
      </c>
      <c r="BG371">
        <v>0</v>
      </c>
      <c r="BH371">
        <v>1075</v>
      </c>
      <c r="BI371">
        <v>1</v>
      </c>
      <c r="BJ371">
        <v>0</v>
      </c>
      <c r="BK371">
        <v>0</v>
      </c>
      <c r="BL371">
        <v>0</v>
      </c>
      <c r="BO371">
        <v>0</v>
      </c>
      <c r="BP371">
        <v>0</v>
      </c>
      <c r="BW371" t="str">
        <f>"21:49:25.204"</f>
        <v>21:49:25.204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3</v>
      </c>
      <c r="CP371" t="s">
        <v>119</v>
      </c>
      <c r="CQ371">
        <v>259</v>
      </c>
      <c r="CR371">
        <v>0</v>
      </c>
      <c r="CW371">
        <v>3035836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"08/10/2022 21:49:26.845"</f>
        <v>08/10/2022 21:49:26.845</v>
      </c>
      <c r="C372" t="str">
        <f t="shared" si="16"/>
        <v>FFDFD3C0</v>
      </c>
      <c r="D372" t="s">
        <v>113</v>
      </c>
      <c r="E372">
        <v>6</v>
      </c>
      <c r="H372">
        <v>174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>"21:49:26.594"</f>
        <v>21:49:26.594</v>
      </c>
      <c r="T372" t="str">
        <f>"21:49:26.594"</f>
        <v>21:49:26.594</v>
      </c>
      <c r="U372" t="str">
        <f t="shared" si="15"/>
        <v>A4558D</v>
      </c>
      <c r="V372">
        <v>0</v>
      </c>
      <c r="W372">
        <v>0</v>
      </c>
      <c r="X372">
        <v>4</v>
      </c>
      <c r="Z372">
        <v>1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495</v>
      </c>
      <c r="AJ372">
        <v>48.375506000000001</v>
      </c>
      <c r="AK372" t="s">
        <v>496</v>
      </c>
      <c r="AL372">
        <v>-123.009925</v>
      </c>
      <c r="AM372">
        <v>25</v>
      </c>
      <c r="AN372">
        <v>1100</v>
      </c>
      <c r="AO372" t="s">
        <v>118</v>
      </c>
      <c r="AP372">
        <v>13</v>
      </c>
      <c r="AQ372">
        <v>-136</v>
      </c>
      <c r="AR372">
        <v>0</v>
      </c>
      <c r="AZ372">
        <v>1200</v>
      </c>
      <c r="BA372">
        <v>1</v>
      </c>
      <c r="BB372" t="str">
        <f t="shared" si="17"/>
        <v xml:space="preserve">N379DH  </v>
      </c>
      <c r="BC372">
        <v>1</v>
      </c>
      <c r="BE372">
        <v>0</v>
      </c>
      <c r="BF372">
        <v>0</v>
      </c>
      <c r="BG372">
        <v>0</v>
      </c>
      <c r="BH372">
        <v>1075</v>
      </c>
      <c r="BI372">
        <v>1</v>
      </c>
      <c r="BJ372">
        <v>0</v>
      </c>
      <c r="BK372">
        <v>0</v>
      </c>
      <c r="BL372">
        <v>0</v>
      </c>
      <c r="BO372">
        <v>0</v>
      </c>
      <c r="BP372">
        <v>0</v>
      </c>
      <c r="BW372" t="str">
        <f>"21:49:26.633"</f>
        <v>21:49:26.633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3</v>
      </c>
      <c r="CP372" t="s">
        <v>119</v>
      </c>
      <c r="CQ372">
        <v>259</v>
      </c>
      <c r="CR372">
        <v>0</v>
      </c>
      <c r="CW372">
        <v>3035924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"08/10/2022 21:49:26.892"</f>
        <v>08/10/2022 21:49:26.892</v>
      </c>
      <c r="C373" t="str">
        <f t="shared" si="16"/>
        <v>FFDFD3C0</v>
      </c>
      <c r="D373" t="s">
        <v>130</v>
      </c>
      <c r="E373">
        <v>18</v>
      </c>
      <c r="F373">
        <v>1018</v>
      </c>
      <c r="G373" t="s">
        <v>114</v>
      </c>
      <c r="J373" t="s">
        <v>131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>"21:49:26.594"</f>
        <v>21:49:26.594</v>
      </c>
      <c r="T373" t="str">
        <f>"21:49:26.594"</f>
        <v>21:49:26.594</v>
      </c>
      <c r="U373" t="str">
        <f t="shared" si="15"/>
        <v>A4558D</v>
      </c>
      <c r="V373">
        <v>0</v>
      </c>
      <c r="W373">
        <v>0</v>
      </c>
      <c r="X373">
        <v>4</v>
      </c>
      <c r="Z373">
        <v>1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495</v>
      </c>
      <c r="AJ373">
        <v>48.375506000000001</v>
      </c>
      <c r="AK373" t="s">
        <v>496</v>
      </c>
      <c r="AL373">
        <v>-123.009925</v>
      </c>
      <c r="AM373">
        <v>25</v>
      </c>
      <c r="AN373">
        <v>1100</v>
      </c>
      <c r="AO373" t="s">
        <v>118</v>
      </c>
      <c r="AP373">
        <v>13</v>
      </c>
      <c r="AQ373">
        <v>-136</v>
      </c>
      <c r="AR373">
        <v>0</v>
      </c>
      <c r="AZ373">
        <v>1200</v>
      </c>
      <c r="BA373">
        <v>1</v>
      </c>
      <c r="BB373" t="str">
        <f t="shared" si="17"/>
        <v xml:space="preserve">N379DH  </v>
      </c>
      <c r="BC373">
        <v>1</v>
      </c>
      <c r="BE373">
        <v>0</v>
      </c>
      <c r="BF373">
        <v>0</v>
      </c>
      <c r="BG373">
        <v>0</v>
      </c>
      <c r="BH373">
        <v>1075</v>
      </c>
      <c r="BI373">
        <v>1</v>
      </c>
      <c r="BJ373">
        <v>0</v>
      </c>
      <c r="BK373">
        <v>0</v>
      </c>
      <c r="BL373">
        <v>0</v>
      </c>
      <c r="BO373">
        <v>0</v>
      </c>
      <c r="BP373">
        <v>0</v>
      </c>
      <c r="BW373" t="str">
        <f>"21:49:26.633"</f>
        <v>21:49:26.633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3</v>
      </c>
      <c r="CP373" t="s">
        <v>119</v>
      </c>
      <c r="CQ373">
        <v>259</v>
      </c>
      <c r="CR373">
        <v>0</v>
      </c>
      <c r="CW373">
        <v>3035924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"08/10/2022 21:49:28.128"</f>
        <v>08/10/2022 21:49:28.128</v>
      </c>
      <c r="C374" t="str">
        <f t="shared" si="16"/>
        <v>FFDFD3C0</v>
      </c>
      <c r="D374" t="s">
        <v>130</v>
      </c>
      <c r="E374">
        <v>18</v>
      </c>
      <c r="F374">
        <v>1018</v>
      </c>
      <c r="G374" t="s">
        <v>114</v>
      </c>
      <c r="J374" t="s">
        <v>131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>"21:49:27.797"</f>
        <v>21:49:27.797</v>
      </c>
      <c r="T374" t="str">
        <f>"21:49:27.797"</f>
        <v>21:49:27.797</v>
      </c>
      <c r="U374" t="str">
        <f t="shared" si="15"/>
        <v>A4558D</v>
      </c>
      <c r="V374">
        <v>0</v>
      </c>
      <c r="W374">
        <v>0</v>
      </c>
      <c r="X374">
        <v>4</v>
      </c>
      <c r="Z374">
        <v>1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497</v>
      </c>
      <c r="AJ374">
        <v>48.374733999999997</v>
      </c>
      <c r="AK374" t="s">
        <v>498</v>
      </c>
      <c r="AL374">
        <v>-123.009818</v>
      </c>
      <c r="AM374">
        <v>25</v>
      </c>
      <c r="AN374">
        <v>1100</v>
      </c>
      <c r="AO374" t="s">
        <v>118</v>
      </c>
      <c r="AP374">
        <v>13</v>
      </c>
      <c r="AQ374">
        <v>-136</v>
      </c>
      <c r="AR374">
        <v>0</v>
      </c>
      <c r="AZ374">
        <v>1200</v>
      </c>
      <c r="BA374">
        <v>1</v>
      </c>
      <c r="BB374" t="str">
        <f t="shared" si="17"/>
        <v xml:space="preserve">N379DH  </v>
      </c>
      <c r="BC374">
        <v>1</v>
      </c>
      <c r="BE374">
        <v>0</v>
      </c>
      <c r="BF374">
        <v>0</v>
      </c>
      <c r="BG374">
        <v>0</v>
      </c>
      <c r="BH374">
        <v>1075</v>
      </c>
      <c r="BI374">
        <v>1</v>
      </c>
      <c r="BJ374">
        <v>0</v>
      </c>
      <c r="BK374">
        <v>0</v>
      </c>
      <c r="BL374">
        <v>0</v>
      </c>
      <c r="BO374">
        <v>0</v>
      </c>
      <c r="BP374">
        <v>0</v>
      </c>
      <c r="BW374" t="str">
        <f>"21:49:27.853"</f>
        <v>21:49:27.853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3</v>
      </c>
      <c r="CP374" t="s">
        <v>119</v>
      </c>
      <c r="CQ374">
        <v>259</v>
      </c>
      <c r="CR374">
        <v>0</v>
      </c>
      <c r="CW374">
        <v>3035998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"08/10/2022 21:49:28.128"</f>
        <v>08/10/2022 21:49:28.128</v>
      </c>
      <c r="C375" t="str">
        <f t="shared" si="16"/>
        <v>FFDFD3C0</v>
      </c>
      <c r="D375" t="s">
        <v>113</v>
      </c>
      <c r="E375">
        <v>6</v>
      </c>
      <c r="H375">
        <v>174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>"21:49:27.797"</f>
        <v>21:49:27.797</v>
      </c>
      <c r="T375" t="str">
        <f>"21:49:27.797"</f>
        <v>21:49:27.797</v>
      </c>
      <c r="U375" t="str">
        <f t="shared" si="15"/>
        <v>A4558D</v>
      </c>
      <c r="V375">
        <v>0</v>
      </c>
      <c r="W375">
        <v>0</v>
      </c>
      <c r="X375">
        <v>4</v>
      </c>
      <c r="Z375">
        <v>1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497</v>
      </c>
      <c r="AJ375">
        <v>48.374733999999997</v>
      </c>
      <c r="AK375" t="s">
        <v>498</v>
      </c>
      <c r="AL375">
        <v>-123.009818</v>
      </c>
      <c r="AM375">
        <v>25</v>
      </c>
      <c r="AN375">
        <v>1100</v>
      </c>
      <c r="AO375" t="s">
        <v>118</v>
      </c>
      <c r="AP375">
        <v>13</v>
      </c>
      <c r="AQ375">
        <v>-136</v>
      </c>
      <c r="AR375">
        <v>0</v>
      </c>
      <c r="AZ375">
        <v>1200</v>
      </c>
      <c r="BA375">
        <v>1</v>
      </c>
      <c r="BB375" t="str">
        <f t="shared" si="17"/>
        <v xml:space="preserve">N379DH  </v>
      </c>
      <c r="BC375">
        <v>1</v>
      </c>
      <c r="BE375">
        <v>0</v>
      </c>
      <c r="BF375">
        <v>0</v>
      </c>
      <c r="BG375">
        <v>0</v>
      </c>
      <c r="BH375">
        <v>1075</v>
      </c>
      <c r="BI375">
        <v>1</v>
      </c>
      <c r="BJ375">
        <v>0</v>
      </c>
      <c r="BK375">
        <v>0</v>
      </c>
      <c r="BL375">
        <v>0</v>
      </c>
      <c r="BO375">
        <v>0</v>
      </c>
      <c r="BP375">
        <v>0</v>
      </c>
      <c r="BW375" t="str">
        <f>"21:49:27.853"</f>
        <v>21:49:27.853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3</v>
      </c>
      <c r="CP375" t="s">
        <v>119</v>
      </c>
      <c r="CQ375">
        <v>259</v>
      </c>
      <c r="CR375">
        <v>0</v>
      </c>
      <c r="CW375">
        <v>3035998</v>
      </c>
      <c r="CY375">
        <v>0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"08/10/2022 21:49:29.111"</f>
        <v>08/10/2022 21:49:29.111</v>
      </c>
      <c r="C376" t="str">
        <f t="shared" si="16"/>
        <v>FFDFD3C0</v>
      </c>
      <c r="D376" t="s">
        <v>113</v>
      </c>
      <c r="E376">
        <v>6</v>
      </c>
      <c r="H376">
        <v>174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>"21:49:28.797"</f>
        <v>21:49:28.797</v>
      </c>
      <c r="T376" t="str">
        <f>"21:49:28.797"</f>
        <v>21:49:28.797</v>
      </c>
      <c r="U376" t="str">
        <f t="shared" si="15"/>
        <v>A4558D</v>
      </c>
      <c r="V376">
        <v>0</v>
      </c>
      <c r="W376">
        <v>0</v>
      </c>
      <c r="X376">
        <v>4</v>
      </c>
      <c r="Z376">
        <v>1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499</v>
      </c>
      <c r="AJ376">
        <v>48.374111999999997</v>
      </c>
      <c r="AK376" t="s">
        <v>500</v>
      </c>
      <c r="AL376">
        <v>-123.009732</v>
      </c>
      <c r="AM376">
        <v>25</v>
      </c>
      <c r="AN376">
        <v>1100</v>
      </c>
      <c r="AO376" t="s">
        <v>118</v>
      </c>
      <c r="AP376">
        <v>13</v>
      </c>
      <c r="AQ376">
        <v>-136</v>
      </c>
      <c r="AR376">
        <v>0</v>
      </c>
      <c r="AZ376">
        <v>1200</v>
      </c>
      <c r="BA376">
        <v>1</v>
      </c>
      <c r="BB376" t="str">
        <f t="shared" si="17"/>
        <v xml:space="preserve">N379DH  </v>
      </c>
      <c r="BC376">
        <v>1</v>
      </c>
      <c r="BE376">
        <v>0</v>
      </c>
      <c r="BF376">
        <v>0</v>
      </c>
      <c r="BG376">
        <v>0</v>
      </c>
      <c r="BH376">
        <v>1075</v>
      </c>
      <c r="BI376">
        <v>1</v>
      </c>
      <c r="BJ376">
        <v>0</v>
      </c>
      <c r="BK376">
        <v>0</v>
      </c>
      <c r="BL376">
        <v>0</v>
      </c>
      <c r="BO376">
        <v>0</v>
      </c>
      <c r="BP376">
        <v>0</v>
      </c>
      <c r="BW376" t="str">
        <f>"21:49:28.884"</f>
        <v>21:49:28.884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3</v>
      </c>
      <c r="CP376" t="s">
        <v>119</v>
      </c>
      <c r="CQ376">
        <v>259</v>
      </c>
      <c r="CR376">
        <v>0</v>
      </c>
      <c r="CW376">
        <v>3036071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"08/10/2022 21:49:29.111"</f>
        <v>08/10/2022 21:49:29.111</v>
      </c>
      <c r="C377" t="str">
        <f t="shared" si="16"/>
        <v>FFDFD3C0</v>
      </c>
      <c r="D377" t="s">
        <v>130</v>
      </c>
      <c r="E377">
        <v>18</v>
      </c>
      <c r="F377">
        <v>1018</v>
      </c>
      <c r="G377" t="s">
        <v>114</v>
      </c>
      <c r="J377" t="s">
        <v>131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>"21:49:28.797"</f>
        <v>21:49:28.797</v>
      </c>
      <c r="T377" t="str">
        <f>"21:49:28.797"</f>
        <v>21:49:28.797</v>
      </c>
      <c r="U377" t="str">
        <f t="shared" si="15"/>
        <v>A4558D</v>
      </c>
      <c r="V377">
        <v>0</v>
      </c>
      <c r="W377">
        <v>0</v>
      </c>
      <c r="X377">
        <v>4</v>
      </c>
      <c r="Z377">
        <v>1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499</v>
      </c>
      <c r="AJ377">
        <v>48.374111999999997</v>
      </c>
      <c r="AK377" t="s">
        <v>500</v>
      </c>
      <c r="AL377">
        <v>-123.009732</v>
      </c>
      <c r="AM377">
        <v>25</v>
      </c>
      <c r="AN377">
        <v>1100</v>
      </c>
      <c r="AO377" t="s">
        <v>118</v>
      </c>
      <c r="AP377">
        <v>13</v>
      </c>
      <c r="AQ377">
        <v>-136</v>
      </c>
      <c r="AR377">
        <v>0</v>
      </c>
      <c r="AZ377">
        <v>1200</v>
      </c>
      <c r="BA377">
        <v>1</v>
      </c>
      <c r="BB377" t="str">
        <f t="shared" si="17"/>
        <v xml:space="preserve">N379DH  </v>
      </c>
      <c r="BC377">
        <v>1</v>
      </c>
      <c r="BE377">
        <v>0</v>
      </c>
      <c r="BF377">
        <v>0</v>
      </c>
      <c r="BG377">
        <v>0</v>
      </c>
      <c r="BH377">
        <v>1075</v>
      </c>
      <c r="BI377">
        <v>1</v>
      </c>
      <c r="BJ377">
        <v>0</v>
      </c>
      <c r="BK377">
        <v>0</v>
      </c>
      <c r="BL377">
        <v>0</v>
      </c>
      <c r="BO377">
        <v>0</v>
      </c>
      <c r="BP377">
        <v>0</v>
      </c>
      <c r="BW377" t="str">
        <f>"21:49:28.884"</f>
        <v>21:49:28.884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3</v>
      </c>
      <c r="CP377" t="s">
        <v>119</v>
      </c>
      <c r="CQ377">
        <v>259</v>
      </c>
      <c r="CR377">
        <v>0</v>
      </c>
      <c r="CW377">
        <v>3036071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"08/10/2022 21:49:30.236"</f>
        <v>08/10/2022 21:49:30.236</v>
      </c>
      <c r="C378" t="str">
        <f t="shared" si="16"/>
        <v>FFDFD3C0</v>
      </c>
      <c r="D378" t="s">
        <v>130</v>
      </c>
      <c r="E378">
        <v>18</v>
      </c>
      <c r="F378">
        <v>1018</v>
      </c>
      <c r="G378" t="s">
        <v>114</v>
      </c>
      <c r="J378" t="s">
        <v>131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>"21:49:29.797"</f>
        <v>21:49:29.797</v>
      </c>
      <c r="T378" t="str">
        <f>"21:49:29.797"</f>
        <v>21:49:29.797</v>
      </c>
      <c r="U378" t="str">
        <f t="shared" si="15"/>
        <v>A4558D</v>
      </c>
      <c r="V378">
        <v>0</v>
      </c>
      <c r="W378">
        <v>0</v>
      </c>
      <c r="X378">
        <v>4</v>
      </c>
      <c r="Z378">
        <v>1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501</v>
      </c>
      <c r="AJ378">
        <v>48.373488999999999</v>
      </c>
      <c r="AK378" t="s">
        <v>502</v>
      </c>
      <c r="AL378">
        <v>-123.009646</v>
      </c>
      <c r="AM378">
        <v>25</v>
      </c>
      <c r="AN378">
        <v>1100</v>
      </c>
      <c r="AO378" t="s">
        <v>118</v>
      </c>
      <c r="AP378">
        <v>13</v>
      </c>
      <c r="AQ378">
        <v>-136</v>
      </c>
      <c r="AR378">
        <v>0</v>
      </c>
      <c r="AZ378">
        <v>1200</v>
      </c>
      <c r="BA378">
        <v>1</v>
      </c>
      <c r="BB378" t="str">
        <f t="shared" si="17"/>
        <v xml:space="preserve">N379DH  </v>
      </c>
      <c r="BC378">
        <v>1</v>
      </c>
      <c r="BE378">
        <v>0</v>
      </c>
      <c r="BF378">
        <v>0</v>
      </c>
      <c r="BG378">
        <v>0</v>
      </c>
      <c r="BH378">
        <v>1075</v>
      </c>
      <c r="BI378">
        <v>1</v>
      </c>
      <c r="BJ378">
        <v>0</v>
      </c>
      <c r="BK378">
        <v>0</v>
      </c>
      <c r="BL378">
        <v>0</v>
      </c>
      <c r="BO378">
        <v>0</v>
      </c>
      <c r="BP378">
        <v>0</v>
      </c>
      <c r="BW378" t="str">
        <f>"21:49:29.889"</f>
        <v>21:49:29.889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2</v>
      </c>
      <c r="CP378" t="s">
        <v>119</v>
      </c>
      <c r="CQ378">
        <v>259</v>
      </c>
      <c r="CR378">
        <v>0</v>
      </c>
      <c r="CW378">
        <v>3036152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"08/10/2022 21:49:30.236"</f>
        <v>08/10/2022 21:49:30.236</v>
      </c>
      <c r="C379" t="str">
        <f t="shared" si="16"/>
        <v>FFDFD3C0</v>
      </c>
      <c r="D379" t="s">
        <v>113</v>
      </c>
      <c r="E379">
        <v>6</v>
      </c>
      <c r="H379">
        <v>174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>"21:49:29.797"</f>
        <v>21:49:29.797</v>
      </c>
      <c r="T379" t="str">
        <f>"21:49:29.797"</f>
        <v>21:49:29.797</v>
      </c>
      <c r="U379" t="str">
        <f t="shared" si="15"/>
        <v>A4558D</v>
      </c>
      <c r="V379">
        <v>0</v>
      </c>
      <c r="W379">
        <v>0</v>
      </c>
      <c r="X379">
        <v>4</v>
      </c>
      <c r="Z379">
        <v>1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501</v>
      </c>
      <c r="AJ379">
        <v>48.373488999999999</v>
      </c>
      <c r="AK379" t="s">
        <v>502</v>
      </c>
      <c r="AL379">
        <v>-123.009646</v>
      </c>
      <c r="AM379">
        <v>25</v>
      </c>
      <c r="AN379">
        <v>1100</v>
      </c>
      <c r="AO379" t="s">
        <v>118</v>
      </c>
      <c r="AP379">
        <v>13</v>
      </c>
      <c r="AQ379">
        <v>-136</v>
      </c>
      <c r="AR379">
        <v>0</v>
      </c>
      <c r="AZ379">
        <v>1200</v>
      </c>
      <c r="BA379">
        <v>1</v>
      </c>
      <c r="BB379" t="str">
        <f t="shared" si="17"/>
        <v xml:space="preserve">N379DH  </v>
      </c>
      <c r="BC379">
        <v>1</v>
      </c>
      <c r="BE379">
        <v>0</v>
      </c>
      <c r="BF379">
        <v>0</v>
      </c>
      <c r="BG379">
        <v>0</v>
      </c>
      <c r="BH379">
        <v>1075</v>
      </c>
      <c r="BI379">
        <v>1</v>
      </c>
      <c r="BJ379">
        <v>0</v>
      </c>
      <c r="BK379">
        <v>0</v>
      </c>
      <c r="BL379">
        <v>0</v>
      </c>
      <c r="BO379">
        <v>0</v>
      </c>
      <c r="BP379">
        <v>0</v>
      </c>
      <c r="BW379" t="str">
        <f>"21:49:29.889"</f>
        <v>21:49:29.889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2</v>
      </c>
      <c r="CP379" t="s">
        <v>119</v>
      </c>
      <c r="CQ379">
        <v>259</v>
      </c>
      <c r="CR379">
        <v>0</v>
      </c>
      <c r="CW379">
        <v>3036152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"08/10/2022 21:49:30.612"</f>
        <v>08/10/2022 21:49:30.612</v>
      </c>
      <c r="C380" t="str">
        <f t="shared" si="16"/>
        <v>FFDFD3C0</v>
      </c>
      <c r="D380" t="s">
        <v>130</v>
      </c>
      <c r="E380">
        <v>18</v>
      </c>
      <c r="F380">
        <v>1018</v>
      </c>
      <c r="G380" t="s">
        <v>114</v>
      </c>
      <c r="J380" t="s">
        <v>131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>"21:49:30.195"</f>
        <v>21:49:30.195</v>
      </c>
      <c r="T380" t="str">
        <f>"21:49:30.195"</f>
        <v>21:49:30.195</v>
      </c>
      <c r="U380" t="str">
        <f t="shared" si="15"/>
        <v>A4558D</v>
      </c>
      <c r="V380">
        <v>0</v>
      </c>
      <c r="W380">
        <v>0</v>
      </c>
      <c r="X380">
        <v>4</v>
      </c>
      <c r="Z380">
        <v>1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503</v>
      </c>
      <c r="AJ380">
        <v>48.373232000000002</v>
      </c>
      <c r="AK380" t="s">
        <v>504</v>
      </c>
      <c r="AL380">
        <v>-123.009603</v>
      </c>
      <c r="AM380">
        <v>25</v>
      </c>
      <c r="AN380">
        <v>1100</v>
      </c>
      <c r="AO380" t="s">
        <v>118</v>
      </c>
      <c r="AP380">
        <v>14</v>
      </c>
      <c r="AQ380">
        <v>-136</v>
      </c>
      <c r="AR380">
        <v>0</v>
      </c>
      <c r="AZ380">
        <v>1200</v>
      </c>
      <c r="BA380">
        <v>1</v>
      </c>
      <c r="BB380" t="str">
        <f t="shared" si="17"/>
        <v xml:space="preserve">N379DH  </v>
      </c>
      <c r="BC380">
        <v>1</v>
      </c>
      <c r="BE380">
        <v>0</v>
      </c>
      <c r="BF380">
        <v>0</v>
      </c>
      <c r="BG380">
        <v>0</v>
      </c>
      <c r="BH380">
        <v>1075</v>
      </c>
      <c r="BI380">
        <v>1</v>
      </c>
      <c r="BJ380">
        <v>0</v>
      </c>
      <c r="BK380">
        <v>0</v>
      </c>
      <c r="BL380">
        <v>0</v>
      </c>
      <c r="BO380">
        <v>0</v>
      </c>
      <c r="BP380">
        <v>0</v>
      </c>
      <c r="BW380" t="str">
        <f>"21:49:30.322"</f>
        <v>21:49:30.322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3</v>
      </c>
      <c r="CP380" t="s">
        <v>119</v>
      </c>
      <c r="CQ380">
        <v>259</v>
      </c>
      <c r="CR380">
        <v>0</v>
      </c>
      <c r="CW380">
        <v>3036179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"08/10/2022 21:49:30.612"</f>
        <v>08/10/2022 21:49:30.612</v>
      </c>
      <c r="C381" t="str">
        <f t="shared" si="16"/>
        <v>FFDFD3C0</v>
      </c>
      <c r="D381" t="s">
        <v>113</v>
      </c>
      <c r="E381">
        <v>6</v>
      </c>
      <c r="H381">
        <v>174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>"21:49:30.195"</f>
        <v>21:49:30.195</v>
      </c>
      <c r="T381" t="str">
        <f>"21:49:30.195"</f>
        <v>21:49:30.195</v>
      </c>
      <c r="U381" t="str">
        <f t="shared" si="15"/>
        <v>A4558D</v>
      </c>
      <c r="V381">
        <v>0</v>
      </c>
      <c r="W381">
        <v>0</v>
      </c>
      <c r="X381">
        <v>4</v>
      </c>
      <c r="Z381">
        <v>1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503</v>
      </c>
      <c r="AJ381">
        <v>48.373232000000002</v>
      </c>
      <c r="AK381" t="s">
        <v>504</v>
      </c>
      <c r="AL381">
        <v>-123.009603</v>
      </c>
      <c r="AM381">
        <v>25</v>
      </c>
      <c r="AN381">
        <v>1100</v>
      </c>
      <c r="AO381" t="s">
        <v>118</v>
      </c>
      <c r="AP381">
        <v>14</v>
      </c>
      <c r="AQ381">
        <v>-136</v>
      </c>
      <c r="AR381">
        <v>0</v>
      </c>
      <c r="AZ381">
        <v>1200</v>
      </c>
      <c r="BA381">
        <v>1</v>
      </c>
      <c r="BB381" t="str">
        <f t="shared" si="17"/>
        <v xml:space="preserve">N379DH  </v>
      </c>
      <c r="BC381">
        <v>1</v>
      </c>
      <c r="BE381">
        <v>0</v>
      </c>
      <c r="BF381">
        <v>0</v>
      </c>
      <c r="BG381">
        <v>0</v>
      </c>
      <c r="BH381">
        <v>1075</v>
      </c>
      <c r="BI381">
        <v>1</v>
      </c>
      <c r="BJ381">
        <v>0</v>
      </c>
      <c r="BK381">
        <v>0</v>
      </c>
      <c r="BL381">
        <v>0</v>
      </c>
      <c r="BO381">
        <v>0</v>
      </c>
      <c r="BP381">
        <v>0</v>
      </c>
      <c r="BW381" t="str">
        <f>"21:49:30.322"</f>
        <v>21:49:30.322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3</v>
      </c>
      <c r="CP381" t="s">
        <v>119</v>
      </c>
      <c r="CQ381">
        <v>259</v>
      </c>
      <c r="CR381">
        <v>0</v>
      </c>
      <c r="CW381">
        <v>3036179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"08/10/2022 21:49:31.783"</f>
        <v>08/10/2022 21:49:31.783</v>
      </c>
      <c r="C382" t="str">
        <f t="shared" si="16"/>
        <v>FFDFD3C0</v>
      </c>
      <c r="D382" t="s">
        <v>130</v>
      </c>
      <c r="E382">
        <v>18</v>
      </c>
      <c r="F382">
        <v>1018</v>
      </c>
      <c r="G382" t="s">
        <v>114</v>
      </c>
      <c r="J382" t="s">
        <v>131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>"21:49:31.398"</f>
        <v>21:49:31.398</v>
      </c>
      <c r="T382" t="str">
        <f>"21:49:31.398"</f>
        <v>21:49:31.398</v>
      </c>
      <c r="U382" t="str">
        <f t="shared" si="15"/>
        <v>A4558D</v>
      </c>
      <c r="V382">
        <v>0</v>
      </c>
      <c r="W382">
        <v>0</v>
      </c>
      <c r="X382">
        <v>4</v>
      </c>
      <c r="Z382">
        <v>1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505</v>
      </c>
      <c r="AJ382">
        <v>48.372481000000001</v>
      </c>
      <c r="AK382" t="s">
        <v>506</v>
      </c>
      <c r="AL382">
        <v>-123.009474</v>
      </c>
      <c r="AM382">
        <v>25</v>
      </c>
      <c r="AN382">
        <v>1100</v>
      </c>
      <c r="AO382" t="s">
        <v>118</v>
      </c>
      <c r="AP382">
        <v>14</v>
      </c>
      <c r="AQ382">
        <v>-136</v>
      </c>
      <c r="AR382">
        <v>0</v>
      </c>
      <c r="AZ382">
        <v>1200</v>
      </c>
      <c r="BA382">
        <v>1</v>
      </c>
      <c r="BB382" t="str">
        <f t="shared" si="17"/>
        <v xml:space="preserve">N379DH  </v>
      </c>
      <c r="BC382">
        <v>1</v>
      </c>
      <c r="BE382">
        <v>0</v>
      </c>
      <c r="BF382">
        <v>0</v>
      </c>
      <c r="BG382">
        <v>0</v>
      </c>
      <c r="BH382">
        <v>1075</v>
      </c>
      <c r="BI382">
        <v>1</v>
      </c>
      <c r="BJ382">
        <v>0</v>
      </c>
      <c r="BK382">
        <v>0</v>
      </c>
      <c r="BL382">
        <v>0</v>
      </c>
      <c r="BO382">
        <v>0</v>
      </c>
      <c r="BP382">
        <v>0</v>
      </c>
      <c r="BW382" t="str">
        <f>"21:49:31.513"</f>
        <v>21:49:31.513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3</v>
      </c>
      <c r="CP382" t="s">
        <v>119</v>
      </c>
      <c r="CQ382">
        <v>259</v>
      </c>
      <c r="CR382">
        <v>0</v>
      </c>
      <c r="CW382">
        <v>3036265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"08/10/2022 21:49:31.783"</f>
        <v>08/10/2022 21:49:31.783</v>
      </c>
      <c r="C383" t="str">
        <f t="shared" si="16"/>
        <v>FFDFD3C0</v>
      </c>
      <c r="D383" t="s">
        <v>113</v>
      </c>
      <c r="E383">
        <v>6</v>
      </c>
      <c r="H383">
        <v>174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>"21:49:31.398"</f>
        <v>21:49:31.398</v>
      </c>
      <c r="T383" t="str">
        <f>"21:49:31.398"</f>
        <v>21:49:31.398</v>
      </c>
      <c r="U383" t="str">
        <f t="shared" si="15"/>
        <v>A4558D</v>
      </c>
      <c r="V383">
        <v>0</v>
      </c>
      <c r="W383">
        <v>0</v>
      </c>
      <c r="X383">
        <v>4</v>
      </c>
      <c r="Z383">
        <v>1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505</v>
      </c>
      <c r="AJ383">
        <v>48.372481000000001</v>
      </c>
      <c r="AK383" t="s">
        <v>506</v>
      </c>
      <c r="AL383">
        <v>-123.009474</v>
      </c>
      <c r="AM383">
        <v>25</v>
      </c>
      <c r="AN383">
        <v>1100</v>
      </c>
      <c r="AO383" t="s">
        <v>118</v>
      </c>
      <c r="AP383">
        <v>14</v>
      </c>
      <c r="AQ383">
        <v>-136</v>
      </c>
      <c r="AR383">
        <v>0</v>
      </c>
      <c r="AZ383">
        <v>1200</v>
      </c>
      <c r="BA383">
        <v>1</v>
      </c>
      <c r="BB383" t="str">
        <f t="shared" si="17"/>
        <v xml:space="preserve">N379DH  </v>
      </c>
      <c r="BC383">
        <v>1</v>
      </c>
      <c r="BE383">
        <v>0</v>
      </c>
      <c r="BF383">
        <v>0</v>
      </c>
      <c r="BG383">
        <v>0</v>
      </c>
      <c r="BH383">
        <v>1075</v>
      </c>
      <c r="BI383">
        <v>1</v>
      </c>
      <c r="BJ383">
        <v>0</v>
      </c>
      <c r="BK383">
        <v>0</v>
      </c>
      <c r="BL383">
        <v>0</v>
      </c>
      <c r="BO383">
        <v>0</v>
      </c>
      <c r="BP383">
        <v>0</v>
      </c>
      <c r="BW383" t="str">
        <f>"21:49:31.513"</f>
        <v>21:49:31.513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3</v>
      </c>
      <c r="CP383" t="s">
        <v>119</v>
      </c>
      <c r="CQ383">
        <v>259</v>
      </c>
      <c r="CR383">
        <v>0</v>
      </c>
      <c r="CW383">
        <v>3036265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"08/10/2022 21:49:32.612"</f>
        <v>08/10/2022 21:49:32.612</v>
      </c>
      <c r="C384" t="str">
        <f t="shared" si="16"/>
        <v>FFDFD3C0</v>
      </c>
      <c r="D384" t="s">
        <v>130</v>
      </c>
      <c r="E384">
        <v>18</v>
      </c>
      <c r="F384">
        <v>1018</v>
      </c>
      <c r="G384" t="s">
        <v>114</v>
      </c>
      <c r="J384" t="s">
        <v>131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>"21:49:32.195"</f>
        <v>21:49:32.195</v>
      </c>
      <c r="T384" t="str">
        <f>"21:49:32.195"</f>
        <v>21:49:32.195</v>
      </c>
      <c r="U384" t="str">
        <f t="shared" si="15"/>
        <v>A4558D</v>
      </c>
      <c r="V384">
        <v>0</v>
      </c>
      <c r="W384">
        <v>0</v>
      </c>
      <c r="X384">
        <v>4</v>
      </c>
      <c r="Z384">
        <v>1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507</v>
      </c>
      <c r="AJ384">
        <v>48.371986999999997</v>
      </c>
      <c r="AK384" t="s">
        <v>508</v>
      </c>
      <c r="AL384">
        <v>-123.00941</v>
      </c>
      <c r="AM384">
        <v>25</v>
      </c>
      <c r="AN384">
        <v>1100</v>
      </c>
      <c r="AO384" t="s">
        <v>118</v>
      </c>
      <c r="AP384">
        <v>14</v>
      </c>
      <c r="AQ384">
        <v>-136</v>
      </c>
      <c r="AR384">
        <v>0</v>
      </c>
      <c r="AZ384">
        <v>1200</v>
      </c>
      <c r="BA384">
        <v>1</v>
      </c>
      <c r="BB384" t="str">
        <f t="shared" si="17"/>
        <v xml:space="preserve">N379DH  </v>
      </c>
      <c r="BC384">
        <v>1</v>
      </c>
      <c r="BE384">
        <v>0</v>
      </c>
      <c r="BF384">
        <v>0</v>
      </c>
      <c r="BG384">
        <v>0</v>
      </c>
      <c r="BH384">
        <v>1075</v>
      </c>
      <c r="BI384">
        <v>1</v>
      </c>
      <c r="BJ384">
        <v>0</v>
      </c>
      <c r="BK384">
        <v>0</v>
      </c>
      <c r="BL384">
        <v>0</v>
      </c>
      <c r="BO384">
        <v>0</v>
      </c>
      <c r="BP384">
        <v>0</v>
      </c>
      <c r="BW384" t="str">
        <f>"21:49:32.348"</f>
        <v>21:49:32.348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3</v>
      </c>
      <c r="CP384" t="s">
        <v>119</v>
      </c>
      <c r="CQ384">
        <v>259</v>
      </c>
      <c r="CR384">
        <v>0</v>
      </c>
      <c r="CW384">
        <v>3036331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"08/10/2022 21:49:32.690"</f>
        <v>08/10/2022 21:49:32.690</v>
      </c>
      <c r="C385" t="str">
        <f t="shared" si="16"/>
        <v>FFDFD3C0</v>
      </c>
      <c r="D385" t="s">
        <v>113</v>
      </c>
      <c r="E385">
        <v>6</v>
      </c>
      <c r="H385">
        <v>174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>"21:49:32.195"</f>
        <v>21:49:32.195</v>
      </c>
      <c r="T385" t="str">
        <f>"21:49:32.195"</f>
        <v>21:49:32.195</v>
      </c>
      <c r="U385" t="str">
        <f t="shared" si="15"/>
        <v>A4558D</v>
      </c>
      <c r="V385">
        <v>0</v>
      </c>
      <c r="W385">
        <v>0</v>
      </c>
      <c r="X385">
        <v>4</v>
      </c>
      <c r="Z385">
        <v>1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507</v>
      </c>
      <c r="AJ385">
        <v>48.371986999999997</v>
      </c>
      <c r="AK385" t="s">
        <v>508</v>
      </c>
      <c r="AL385">
        <v>-123.00941</v>
      </c>
      <c r="AM385">
        <v>25</v>
      </c>
      <c r="AN385">
        <v>1100</v>
      </c>
      <c r="AO385" t="s">
        <v>118</v>
      </c>
      <c r="AP385">
        <v>14</v>
      </c>
      <c r="AQ385">
        <v>-136</v>
      </c>
      <c r="AR385">
        <v>0</v>
      </c>
      <c r="AZ385">
        <v>1200</v>
      </c>
      <c r="BA385">
        <v>1</v>
      </c>
      <c r="BB385" t="str">
        <f t="shared" si="17"/>
        <v xml:space="preserve">N379DH  </v>
      </c>
      <c r="BC385">
        <v>1</v>
      </c>
      <c r="BE385">
        <v>0</v>
      </c>
      <c r="BF385">
        <v>0</v>
      </c>
      <c r="BG385">
        <v>0</v>
      </c>
      <c r="BH385">
        <v>1075</v>
      </c>
      <c r="BI385">
        <v>1</v>
      </c>
      <c r="BJ385">
        <v>0</v>
      </c>
      <c r="BK385">
        <v>0</v>
      </c>
      <c r="BL385">
        <v>0</v>
      </c>
      <c r="BO385">
        <v>0</v>
      </c>
      <c r="BP385">
        <v>0</v>
      </c>
      <c r="BW385" t="str">
        <f>"21:49:32.348"</f>
        <v>21:49:32.348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3</v>
      </c>
      <c r="CP385" t="s">
        <v>119</v>
      </c>
      <c r="CQ385">
        <v>259</v>
      </c>
      <c r="CR385">
        <v>0</v>
      </c>
      <c r="CW385">
        <v>3036331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"08/10/2022 21:49:33.502"</f>
        <v>08/10/2022 21:49:33.502</v>
      </c>
      <c r="C386" t="str">
        <f t="shared" si="16"/>
        <v>FFDFD3C0</v>
      </c>
      <c r="D386" t="s">
        <v>113</v>
      </c>
      <c r="E386">
        <v>6</v>
      </c>
      <c r="H386">
        <v>174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>"21:49:33.195"</f>
        <v>21:49:33.195</v>
      </c>
      <c r="T386" t="str">
        <f>"21:49:33.195"</f>
        <v>21:49:33.195</v>
      </c>
      <c r="U386" t="str">
        <f t="shared" ref="U386:U449" si="18">"A4558D"</f>
        <v>A4558D</v>
      </c>
      <c r="V386">
        <v>0</v>
      </c>
      <c r="W386">
        <v>0</v>
      </c>
      <c r="X386">
        <v>4</v>
      </c>
      <c r="Z386">
        <v>1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509</v>
      </c>
      <c r="AJ386">
        <v>48.371364999999997</v>
      </c>
      <c r="AK386" t="s">
        <v>510</v>
      </c>
      <c r="AL386">
        <v>-123.009303</v>
      </c>
      <c r="AM386">
        <v>25</v>
      </c>
      <c r="AN386">
        <v>1100</v>
      </c>
      <c r="AO386" t="s">
        <v>118</v>
      </c>
      <c r="AP386">
        <v>14</v>
      </c>
      <c r="AQ386">
        <v>-136</v>
      </c>
      <c r="AR386">
        <v>0</v>
      </c>
      <c r="AZ386">
        <v>1200</v>
      </c>
      <c r="BA386">
        <v>1</v>
      </c>
      <c r="BB386" t="str">
        <f t="shared" si="17"/>
        <v xml:space="preserve">N379DH  </v>
      </c>
      <c r="BC386">
        <v>1</v>
      </c>
      <c r="BE386">
        <v>0</v>
      </c>
      <c r="BF386">
        <v>0</v>
      </c>
      <c r="BG386">
        <v>0</v>
      </c>
      <c r="BH386">
        <v>1075</v>
      </c>
      <c r="BI386">
        <v>1</v>
      </c>
      <c r="BJ386">
        <v>0</v>
      </c>
      <c r="BK386">
        <v>0</v>
      </c>
      <c r="BL386">
        <v>0</v>
      </c>
      <c r="BO386">
        <v>0</v>
      </c>
      <c r="BP386">
        <v>0</v>
      </c>
      <c r="BW386" t="str">
        <f>"21:49:33.324"</f>
        <v>21:49:33.324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2</v>
      </c>
      <c r="CP386" t="s">
        <v>119</v>
      </c>
      <c r="CQ386">
        <v>259</v>
      </c>
      <c r="CR386">
        <v>0</v>
      </c>
      <c r="CW386">
        <v>3036409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"08/10/2022 21:49:33.596"</f>
        <v>08/10/2022 21:49:33.596</v>
      </c>
      <c r="C387" t="str">
        <f t="shared" ref="C387:C450" si="19">"FFDFD3C0"</f>
        <v>FFDFD3C0</v>
      </c>
      <c r="D387" t="s">
        <v>130</v>
      </c>
      <c r="E387">
        <v>18</v>
      </c>
      <c r="F387">
        <v>1018</v>
      </c>
      <c r="G387" t="s">
        <v>114</v>
      </c>
      <c r="J387" t="s">
        <v>131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>"21:49:33.195"</f>
        <v>21:49:33.195</v>
      </c>
      <c r="T387" t="str">
        <f>"21:49:33.195"</f>
        <v>21:49:33.195</v>
      </c>
      <c r="U387" t="str">
        <f t="shared" si="18"/>
        <v>A4558D</v>
      </c>
      <c r="V387">
        <v>0</v>
      </c>
      <c r="W387">
        <v>0</v>
      </c>
      <c r="X387">
        <v>4</v>
      </c>
      <c r="Z387">
        <v>1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509</v>
      </c>
      <c r="AJ387">
        <v>48.371364999999997</v>
      </c>
      <c r="AK387" t="s">
        <v>510</v>
      </c>
      <c r="AL387">
        <v>-123.009303</v>
      </c>
      <c r="AM387">
        <v>25</v>
      </c>
      <c r="AN387">
        <v>1100</v>
      </c>
      <c r="AO387" t="s">
        <v>118</v>
      </c>
      <c r="AP387">
        <v>14</v>
      </c>
      <c r="AQ387">
        <v>-136</v>
      </c>
      <c r="AR387">
        <v>0</v>
      </c>
      <c r="AZ387">
        <v>1200</v>
      </c>
      <c r="BA387">
        <v>1</v>
      </c>
      <c r="BB387" t="str">
        <f t="shared" ref="BB387:BB450" si="20">"N379DH  "</f>
        <v xml:space="preserve">N379DH  </v>
      </c>
      <c r="BC387">
        <v>1</v>
      </c>
      <c r="BE387">
        <v>0</v>
      </c>
      <c r="BF387">
        <v>0</v>
      </c>
      <c r="BG387">
        <v>0</v>
      </c>
      <c r="BH387">
        <v>1075</v>
      </c>
      <c r="BI387">
        <v>1</v>
      </c>
      <c r="BJ387">
        <v>0</v>
      </c>
      <c r="BK387">
        <v>0</v>
      </c>
      <c r="BL387">
        <v>0</v>
      </c>
      <c r="BO387">
        <v>0</v>
      </c>
      <c r="BP387">
        <v>0</v>
      </c>
      <c r="BW387" t="str">
        <f>"21:49:33.324"</f>
        <v>21:49:33.324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2</v>
      </c>
      <c r="CP387" t="s">
        <v>119</v>
      </c>
      <c r="CQ387">
        <v>259</v>
      </c>
      <c r="CR387">
        <v>0</v>
      </c>
      <c r="CW387">
        <v>3036409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"08/10/2022 21:49:34.556"</f>
        <v>08/10/2022 21:49:34.556</v>
      </c>
      <c r="C388" t="str">
        <f t="shared" si="19"/>
        <v>FFDFD3C0</v>
      </c>
      <c r="D388" t="s">
        <v>113</v>
      </c>
      <c r="E388">
        <v>6</v>
      </c>
      <c r="H388">
        <v>174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>"21:49:34.195"</f>
        <v>21:49:34.195</v>
      </c>
      <c r="T388" t="str">
        <f>"21:49:34.195"</f>
        <v>21:49:34.195</v>
      </c>
      <c r="U388" t="str">
        <f t="shared" si="18"/>
        <v>A4558D</v>
      </c>
      <c r="V388">
        <v>0</v>
      </c>
      <c r="W388">
        <v>0</v>
      </c>
      <c r="X388">
        <v>4</v>
      </c>
      <c r="Z388">
        <v>1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511</v>
      </c>
      <c r="AJ388">
        <v>48.370742999999997</v>
      </c>
      <c r="AK388" t="s">
        <v>512</v>
      </c>
      <c r="AL388">
        <v>-123.00921700000001</v>
      </c>
      <c r="AM388">
        <v>25</v>
      </c>
      <c r="AN388">
        <v>1100</v>
      </c>
      <c r="AO388" t="s">
        <v>118</v>
      </c>
      <c r="AP388">
        <v>13</v>
      </c>
      <c r="AQ388">
        <v>-136</v>
      </c>
      <c r="AR388">
        <v>64</v>
      </c>
      <c r="AZ388">
        <v>1200</v>
      </c>
      <c r="BA388">
        <v>1</v>
      </c>
      <c r="BB388" t="str">
        <f t="shared" si="20"/>
        <v xml:space="preserve">N379DH  </v>
      </c>
      <c r="BC388">
        <v>1</v>
      </c>
      <c r="BE388">
        <v>0</v>
      </c>
      <c r="BF388">
        <v>0</v>
      </c>
      <c r="BG388">
        <v>0</v>
      </c>
      <c r="BH388">
        <v>1075</v>
      </c>
      <c r="BI388">
        <v>1</v>
      </c>
      <c r="BJ388">
        <v>0</v>
      </c>
      <c r="BK388">
        <v>0</v>
      </c>
      <c r="BL388">
        <v>0</v>
      </c>
      <c r="BO388">
        <v>0</v>
      </c>
      <c r="BP388">
        <v>0</v>
      </c>
      <c r="BW388" t="str">
        <f>"21:49:34.361"</f>
        <v>21:49:34.361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3</v>
      </c>
      <c r="CP388" t="s">
        <v>119</v>
      </c>
      <c r="CQ388">
        <v>259</v>
      </c>
      <c r="CR388">
        <v>0</v>
      </c>
      <c r="CW388">
        <v>3036494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"08/10/2022 21:49:34.642"</f>
        <v>08/10/2022 21:49:34.642</v>
      </c>
      <c r="C389" t="str">
        <f t="shared" si="19"/>
        <v>FFDFD3C0</v>
      </c>
      <c r="D389" t="s">
        <v>130</v>
      </c>
      <c r="E389">
        <v>18</v>
      </c>
      <c r="F389">
        <v>1018</v>
      </c>
      <c r="G389" t="s">
        <v>114</v>
      </c>
      <c r="J389" t="s">
        <v>131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>"21:49:34.195"</f>
        <v>21:49:34.195</v>
      </c>
      <c r="T389" t="str">
        <f>"21:49:34.195"</f>
        <v>21:49:34.195</v>
      </c>
      <c r="U389" t="str">
        <f t="shared" si="18"/>
        <v>A4558D</v>
      </c>
      <c r="V389">
        <v>0</v>
      </c>
      <c r="W389">
        <v>0</v>
      </c>
      <c r="X389">
        <v>4</v>
      </c>
      <c r="Z389">
        <v>1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511</v>
      </c>
      <c r="AJ389">
        <v>48.370742999999997</v>
      </c>
      <c r="AK389" t="s">
        <v>512</v>
      </c>
      <c r="AL389">
        <v>-123.00921700000001</v>
      </c>
      <c r="AM389">
        <v>25</v>
      </c>
      <c r="AN389">
        <v>1100</v>
      </c>
      <c r="AO389" t="s">
        <v>118</v>
      </c>
      <c r="AP389">
        <v>13</v>
      </c>
      <c r="AQ389">
        <v>-136</v>
      </c>
      <c r="AR389">
        <v>64</v>
      </c>
      <c r="AZ389">
        <v>1200</v>
      </c>
      <c r="BA389">
        <v>1</v>
      </c>
      <c r="BB389" t="str">
        <f t="shared" si="20"/>
        <v xml:space="preserve">N379DH  </v>
      </c>
      <c r="BC389">
        <v>1</v>
      </c>
      <c r="BE389">
        <v>0</v>
      </c>
      <c r="BF389">
        <v>0</v>
      </c>
      <c r="BG389">
        <v>0</v>
      </c>
      <c r="BH389">
        <v>1075</v>
      </c>
      <c r="BI389">
        <v>1</v>
      </c>
      <c r="BJ389">
        <v>0</v>
      </c>
      <c r="BK389">
        <v>0</v>
      </c>
      <c r="BL389">
        <v>0</v>
      </c>
      <c r="BO389">
        <v>0</v>
      </c>
      <c r="BP389">
        <v>0</v>
      </c>
      <c r="BW389" t="str">
        <f>"21:49:34.361"</f>
        <v>21:49:34.361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3</v>
      </c>
      <c r="CP389" t="s">
        <v>119</v>
      </c>
      <c r="CQ389">
        <v>259</v>
      </c>
      <c r="CR389">
        <v>0</v>
      </c>
      <c r="CW389">
        <v>3036494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"08/10/2022 21:49:35.954"</f>
        <v>08/10/2022 21:49:35.954</v>
      </c>
      <c r="C390" t="str">
        <f t="shared" si="19"/>
        <v>FFDFD3C0</v>
      </c>
      <c r="D390" t="s">
        <v>130</v>
      </c>
      <c r="E390">
        <v>18</v>
      </c>
      <c r="F390">
        <v>1018</v>
      </c>
      <c r="G390" t="s">
        <v>114</v>
      </c>
      <c r="J390" t="s">
        <v>131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>"21:49:35.594"</f>
        <v>21:49:35.594</v>
      </c>
      <c r="T390" t="str">
        <f>"21:49:35.594"</f>
        <v>21:49:35.594</v>
      </c>
      <c r="U390" t="str">
        <f t="shared" si="18"/>
        <v>A4558D</v>
      </c>
      <c r="V390">
        <v>0</v>
      </c>
      <c r="W390">
        <v>0</v>
      </c>
      <c r="X390">
        <v>4</v>
      </c>
      <c r="Z390">
        <v>1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513</v>
      </c>
      <c r="AJ390">
        <v>48.369863000000002</v>
      </c>
      <c r="AK390" t="s">
        <v>514</v>
      </c>
      <c r="AL390">
        <v>-123.00908800000001</v>
      </c>
      <c r="AM390">
        <v>25</v>
      </c>
      <c r="AN390">
        <v>1100</v>
      </c>
      <c r="AO390" t="s">
        <v>118</v>
      </c>
      <c r="AP390">
        <v>13</v>
      </c>
      <c r="AQ390">
        <v>-135</v>
      </c>
      <c r="AR390">
        <v>64</v>
      </c>
      <c r="AZ390">
        <v>1200</v>
      </c>
      <c r="BA390">
        <v>1</v>
      </c>
      <c r="BB390" t="str">
        <f t="shared" si="20"/>
        <v xml:space="preserve">N379DH  </v>
      </c>
      <c r="BC390">
        <v>1</v>
      </c>
      <c r="BE390">
        <v>0</v>
      </c>
      <c r="BF390">
        <v>0</v>
      </c>
      <c r="BG390">
        <v>0</v>
      </c>
      <c r="BH390">
        <v>1075</v>
      </c>
      <c r="BI390">
        <v>1</v>
      </c>
      <c r="BJ390">
        <v>0</v>
      </c>
      <c r="BK390">
        <v>0</v>
      </c>
      <c r="BL390">
        <v>0</v>
      </c>
      <c r="BO390">
        <v>0</v>
      </c>
      <c r="BP390">
        <v>0</v>
      </c>
      <c r="BW390" t="str">
        <f>"21:49:35.723"</f>
        <v>21:49:35.723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2</v>
      </c>
      <c r="CP390" t="s">
        <v>119</v>
      </c>
      <c r="CQ390">
        <v>259</v>
      </c>
      <c r="CR390">
        <v>0</v>
      </c>
      <c r="CW390">
        <v>3036605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"08/10/2022 21:49:36.079"</f>
        <v>08/10/2022 21:49:36.079</v>
      </c>
      <c r="C391" t="str">
        <f t="shared" si="19"/>
        <v>FFDFD3C0</v>
      </c>
      <c r="D391" t="s">
        <v>113</v>
      </c>
      <c r="E391">
        <v>6</v>
      </c>
      <c r="H391">
        <v>174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>"21:49:35.594"</f>
        <v>21:49:35.594</v>
      </c>
      <c r="T391" t="str">
        <f>"21:49:35.594"</f>
        <v>21:49:35.594</v>
      </c>
      <c r="U391" t="str">
        <f t="shared" si="18"/>
        <v>A4558D</v>
      </c>
      <c r="V391">
        <v>0</v>
      </c>
      <c r="W391">
        <v>0</v>
      </c>
      <c r="X391">
        <v>4</v>
      </c>
      <c r="Z391">
        <v>1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513</v>
      </c>
      <c r="AJ391">
        <v>48.369863000000002</v>
      </c>
      <c r="AK391" t="s">
        <v>514</v>
      </c>
      <c r="AL391">
        <v>-123.00908800000001</v>
      </c>
      <c r="AM391">
        <v>25</v>
      </c>
      <c r="AN391">
        <v>1100</v>
      </c>
      <c r="AO391" t="s">
        <v>118</v>
      </c>
      <c r="AP391">
        <v>13</v>
      </c>
      <c r="AQ391">
        <v>-135</v>
      </c>
      <c r="AR391">
        <v>64</v>
      </c>
      <c r="AZ391">
        <v>1200</v>
      </c>
      <c r="BA391">
        <v>1</v>
      </c>
      <c r="BB391" t="str">
        <f t="shared" si="20"/>
        <v xml:space="preserve">N379DH  </v>
      </c>
      <c r="BC391">
        <v>1</v>
      </c>
      <c r="BE391">
        <v>0</v>
      </c>
      <c r="BF391">
        <v>0</v>
      </c>
      <c r="BG391">
        <v>0</v>
      </c>
      <c r="BH391">
        <v>1075</v>
      </c>
      <c r="BI391">
        <v>1</v>
      </c>
      <c r="BJ391">
        <v>0</v>
      </c>
      <c r="BK391">
        <v>0</v>
      </c>
      <c r="BL391">
        <v>0</v>
      </c>
      <c r="BO391">
        <v>0</v>
      </c>
      <c r="BP391">
        <v>0</v>
      </c>
      <c r="BW391" t="str">
        <f>"21:49:35.723"</f>
        <v>21:49:35.723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2</v>
      </c>
      <c r="CP391" t="s">
        <v>119</v>
      </c>
      <c r="CQ391">
        <v>259</v>
      </c>
      <c r="CR391">
        <v>0</v>
      </c>
      <c r="CW391">
        <v>3036605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"08/10/2022 21:49:36.814"</f>
        <v>08/10/2022 21:49:36.814</v>
      </c>
      <c r="C392" t="str">
        <f t="shared" si="19"/>
        <v>FFDFD3C0</v>
      </c>
      <c r="D392" t="s">
        <v>130</v>
      </c>
      <c r="E392">
        <v>18</v>
      </c>
      <c r="F392">
        <v>1018</v>
      </c>
      <c r="G392" t="s">
        <v>114</v>
      </c>
      <c r="J392" t="s">
        <v>131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>"21:49:36.398"</f>
        <v>21:49:36.398</v>
      </c>
      <c r="T392" t="str">
        <f>"21:49:36.398"</f>
        <v>21:49:36.398</v>
      </c>
      <c r="U392" t="str">
        <f t="shared" si="18"/>
        <v>A4558D</v>
      </c>
      <c r="V392">
        <v>0</v>
      </c>
      <c r="W392">
        <v>0</v>
      </c>
      <c r="X392">
        <v>4</v>
      </c>
      <c r="Z392">
        <v>1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515</v>
      </c>
      <c r="AJ392">
        <v>48.369348000000002</v>
      </c>
      <c r="AK392" t="s">
        <v>516</v>
      </c>
      <c r="AL392">
        <v>-123.009024</v>
      </c>
      <c r="AM392">
        <v>25</v>
      </c>
      <c r="AN392">
        <v>1100</v>
      </c>
      <c r="AO392" t="s">
        <v>118</v>
      </c>
      <c r="AP392">
        <v>12</v>
      </c>
      <c r="AQ392">
        <v>-136</v>
      </c>
      <c r="AR392">
        <v>0</v>
      </c>
      <c r="AZ392">
        <v>1200</v>
      </c>
      <c r="BA392">
        <v>1</v>
      </c>
      <c r="BB392" t="str">
        <f t="shared" si="20"/>
        <v xml:space="preserve">N379DH  </v>
      </c>
      <c r="BC392">
        <v>1</v>
      </c>
      <c r="BE392">
        <v>0</v>
      </c>
      <c r="BF392">
        <v>0</v>
      </c>
      <c r="BG392">
        <v>0</v>
      </c>
      <c r="BH392">
        <v>1075</v>
      </c>
      <c r="BI392">
        <v>1</v>
      </c>
      <c r="BJ392">
        <v>0</v>
      </c>
      <c r="BK392">
        <v>0</v>
      </c>
      <c r="BL392">
        <v>0</v>
      </c>
      <c r="BO392">
        <v>0</v>
      </c>
      <c r="BP392">
        <v>0</v>
      </c>
      <c r="BW392" t="str">
        <f>"21:49:36.562"</f>
        <v>21:49:36.562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1</v>
      </c>
      <c r="CP392" t="s">
        <v>119</v>
      </c>
      <c r="CQ392">
        <v>259</v>
      </c>
      <c r="CR392">
        <v>0</v>
      </c>
      <c r="CW392">
        <v>3036670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"08/10/2022 21:49:36.892"</f>
        <v>08/10/2022 21:49:36.892</v>
      </c>
      <c r="C393" t="str">
        <f t="shared" si="19"/>
        <v>FFDFD3C0</v>
      </c>
      <c r="D393" t="s">
        <v>113</v>
      </c>
      <c r="E393">
        <v>6</v>
      </c>
      <c r="H393">
        <v>174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>"21:49:36.398"</f>
        <v>21:49:36.398</v>
      </c>
      <c r="T393" t="str">
        <f>"21:49:36.398"</f>
        <v>21:49:36.398</v>
      </c>
      <c r="U393" t="str">
        <f t="shared" si="18"/>
        <v>A4558D</v>
      </c>
      <c r="V393">
        <v>0</v>
      </c>
      <c r="W393">
        <v>0</v>
      </c>
      <c r="X393">
        <v>4</v>
      </c>
      <c r="Z393">
        <v>1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515</v>
      </c>
      <c r="AJ393">
        <v>48.369348000000002</v>
      </c>
      <c r="AK393" t="s">
        <v>516</v>
      </c>
      <c r="AL393">
        <v>-123.009024</v>
      </c>
      <c r="AM393">
        <v>25</v>
      </c>
      <c r="AN393">
        <v>1100</v>
      </c>
      <c r="AO393" t="s">
        <v>118</v>
      </c>
      <c r="AP393">
        <v>12</v>
      </c>
      <c r="AQ393">
        <v>-136</v>
      </c>
      <c r="AR393">
        <v>0</v>
      </c>
      <c r="AZ393">
        <v>1200</v>
      </c>
      <c r="BA393">
        <v>1</v>
      </c>
      <c r="BB393" t="str">
        <f t="shared" si="20"/>
        <v xml:space="preserve">N379DH  </v>
      </c>
      <c r="BC393">
        <v>1</v>
      </c>
      <c r="BE393">
        <v>0</v>
      </c>
      <c r="BF393">
        <v>0</v>
      </c>
      <c r="BG393">
        <v>0</v>
      </c>
      <c r="BH393">
        <v>1075</v>
      </c>
      <c r="BI393">
        <v>1</v>
      </c>
      <c r="BJ393">
        <v>0</v>
      </c>
      <c r="BK393">
        <v>0</v>
      </c>
      <c r="BL393">
        <v>0</v>
      </c>
      <c r="BO393">
        <v>0</v>
      </c>
      <c r="BP393">
        <v>0</v>
      </c>
      <c r="BW393" t="str">
        <f>"21:49:36.562"</f>
        <v>21:49:36.562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1</v>
      </c>
      <c r="CP393" t="s">
        <v>119</v>
      </c>
      <c r="CQ393">
        <v>259</v>
      </c>
      <c r="CR393">
        <v>0</v>
      </c>
      <c r="CW393">
        <v>3036670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"08/10/2022 21:49:37.955"</f>
        <v>08/10/2022 21:49:37.955</v>
      </c>
      <c r="C394" t="str">
        <f t="shared" si="19"/>
        <v>FFDFD3C0</v>
      </c>
      <c r="D394" t="s">
        <v>113</v>
      </c>
      <c r="E394">
        <v>6</v>
      </c>
      <c r="H394">
        <v>174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>"21:49:37.594"</f>
        <v>21:49:37.594</v>
      </c>
      <c r="T394" t="str">
        <f>"21:49:37.594"</f>
        <v>21:49:37.594</v>
      </c>
      <c r="U394" t="str">
        <f t="shared" si="18"/>
        <v>A4558D</v>
      </c>
      <c r="V394">
        <v>0</v>
      </c>
      <c r="W394">
        <v>0</v>
      </c>
      <c r="X394">
        <v>4</v>
      </c>
      <c r="Z394">
        <v>1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517</v>
      </c>
      <c r="AJ394">
        <v>48.368597000000001</v>
      </c>
      <c r="AK394" t="s">
        <v>518</v>
      </c>
      <c r="AL394">
        <v>-123.008938</v>
      </c>
      <c r="AM394">
        <v>25</v>
      </c>
      <c r="AN394">
        <v>1100</v>
      </c>
      <c r="AO394" t="s">
        <v>118</v>
      </c>
      <c r="AP394">
        <v>12</v>
      </c>
      <c r="AQ394">
        <v>-135</v>
      </c>
      <c r="AR394">
        <v>64</v>
      </c>
      <c r="AZ394">
        <v>1200</v>
      </c>
      <c r="BA394">
        <v>1</v>
      </c>
      <c r="BB394" t="str">
        <f t="shared" si="20"/>
        <v xml:space="preserve">N379DH  </v>
      </c>
      <c r="BC394">
        <v>1</v>
      </c>
      <c r="BE394">
        <v>0</v>
      </c>
      <c r="BF394">
        <v>0</v>
      </c>
      <c r="BG394">
        <v>0</v>
      </c>
      <c r="BH394">
        <v>1075</v>
      </c>
      <c r="BI394">
        <v>1</v>
      </c>
      <c r="BJ394">
        <v>0</v>
      </c>
      <c r="BK394">
        <v>0</v>
      </c>
      <c r="BL394">
        <v>0</v>
      </c>
      <c r="BO394">
        <v>0</v>
      </c>
      <c r="BP394">
        <v>0</v>
      </c>
      <c r="BW394" t="str">
        <f>"21:49:37.709"</f>
        <v>21:49:37.709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2</v>
      </c>
      <c r="CP394" t="s">
        <v>119</v>
      </c>
      <c r="CQ394">
        <v>259</v>
      </c>
      <c r="CR394">
        <v>0</v>
      </c>
      <c r="CW394">
        <v>3036763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"08/10/2022 21:49:37.955"</f>
        <v>08/10/2022 21:49:37.955</v>
      </c>
      <c r="C395" t="str">
        <f t="shared" si="19"/>
        <v>FFDFD3C0</v>
      </c>
      <c r="D395" t="s">
        <v>130</v>
      </c>
      <c r="E395">
        <v>18</v>
      </c>
      <c r="F395">
        <v>1018</v>
      </c>
      <c r="G395" t="s">
        <v>114</v>
      </c>
      <c r="J395" t="s">
        <v>131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>"21:49:37.594"</f>
        <v>21:49:37.594</v>
      </c>
      <c r="T395" t="str">
        <f>"21:49:37.594"</f>
        <v>21:49:37.594</v>
      </c>
      <c r="U395" t="str">
        <f t="shared" si="18"/>
        <v>A4558D</v>
      </c>
      <c r="V395">
        <v>0</v>
      </c>
      <c r="W395">
        <v>0</v>
      </c>
      <c r="X395">
        <v>4</v>
      </c>
      <c r="Z395">
        <v>1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517</v>
      </c>
      <c r="AJ395">
        <v>48.368597000000001</v>
      </c>
      <c r="AK395" t="s">
        <v>518</v>
      </c>
      <c r="AL395">
        <v>-123.008938</v>
      </c>
      <c r="AM395">
        <v>25</v>
      </c>
      <c r="AN395">
        <v>1100</v>
      </c>
      <c r="AO395" t="s">
        <v>118</v>
      </c>
      <c r="AP395">
        <v>12</v>
      </c>
      <c r="AQ395">
        <v>-135</v>
      </c>
      <c r="AR395">
        <v>64</v>
      </c>
      <c r="AZ395">
        <v>1200</v>
      </c>
      <c r="BA395">
        <v>1</v>
      </c>
      <c r="BB395" t="str">
        <f t="shared" si="20"/>
        <v xml:space="preserve">N379DH  </v>
      </c>
      <c r="BC395">
        <v>1</v>
      </c>
      <c r="BE395">
        <v>0</v>
      </c>
      <c r="BF395">
        <v>0</v>
      </c>
      <c r="BG395">
        <v>0</v>
      </c>
      <c r="BH395">
        <v>1075</v>
      </c>
      <c r="BI395">
        <v>1</v>
      </c>
      <c r="BJ395">
        <v>0</v>
      </c>
      <c r="BK395">
        <v>0</v>
      </c>
      <c r="BL395">
        <v>0</v>
      </c>
      <c r="BO395">
        <v>0</v>
      </c>
      <c r="BP395">
        <v>0</v>
      </c>
      <c r="BW395" t="str">
        <f>"21:49:37.709"</f>
        <v>21:49:37.709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2</v>
      </c>
      <c r="CP395" t="s">
        <v>119</v>
      </c>
      <c r="CQ395">
        <v>259</v>
      </c>
      <c r="CR395">
        <v>0</v>
      </c>
      <c r="CW395">
        <v>3036763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"08/10/2022 21:49:38.993"</f>
        <v>08/10/2022 21:49:38.993</v>
      </c>
      <c r="C396" t="str">
        <f t="shared" si="19"/>
        <v>FFDFD3C0</v>
      </c>
      <c r="D396" t="s">
        <v>113</v>
      </c>
      <c r="E396">
        <v>6</v>
      </c>
      <c r="H396">
        <v>174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>"21:49:38.594"</f>
        <v>21:49:38.594</v>
      </c>
      <c r="T396" t="str">
        <f>"21:49:38.594"</f>
        <v>21:49:38.594</v>
      </c>
      <c r="U396" t="str">
        <f t="shared" si="18"/>
        <v>A4558D</v>
      </c>
      <c r="V396">
        <v>0</v>
      </c>
      <c r="W396">
        <v>0</v>
      </c>
      <c r="X396">
        <v>4</v>
      </c>
      <c r="Z396">
        <v>1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519</v>
      </c>
      <c r="AJ396">
        <v>48.367975000000001</v>
      </c>
      <c r="AK396" t="s">
        <v>520</v>
      </c>
      <c r="AL396">
        <v>-123.008852</v>
      </c>
      <c r="AM396">
        <v>25</v>
      </c>
      <c r="AN396">
        <v>1100</v>
      </c>
      <c r="AO396" t="s">
        <v>118</v>
      </c>
      <c r="AP396">
        <v>11</v>
      </c>
      <c r="AQ396">
        <v>-135</v>
      </c>
      <c r="AR396">
        <v>0</v>
      </c>
      <c r="AZ396">
        <v>1200</v>
      </c>
      <c r="BA396">
        <v>1</v>
      </c>
      <c r="BB396" t="str">
        <f t="shared" si="20"/>
        <v xml:space="preserve">N379DH  </v>
      </c>
      <c r="BC396">
        <v>1</v>
      </c>
      <c r="BE396">
        <v>0</v>
      </c>
      <c r="BF396">
        <v>0</v>
      </c>
      <c r="BG396">
        <v>0</v>
      </c>
      <c r="BH396">
        <v>1075</v>
      </c>
      <c r="BI396">
        <v>1</v>
      </c>
      <c r="BJ396">
        <v>0</v>
      </c>
      <c r="BK396">
        <v>0</v>
      </c>
      <c r="BL396">
        <v>0</v>
      </c>
      <c r="BO396">
        <v>0</v>
      </c>
      <c r="BP396">
        <v>0</v>
      </c>
      <c r="BW396" t="str">
        <f>"21:49:38.750"</f>
        <v>21:49:38.750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1</v>
      </c>
      <c r="CP396" t="s">
        <v>119</v>
      </c>
      <c r="CQ396">
        <v>259</v>
      </c>
      <c r="CR396">
        <v>0</v>
      </c>
      <c r="CW396">
        <v>3036855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"08/10/2022 21:49:38.995"</f>
        <v>08/10/2022 21:49:38.995</v>
      </c>
      <c r="C397" t="str">
        <f t="shared" si="19"/>
        <v>FFDFD3C0</v>
      </c>
      <c r="D397" t="s">
        <v>130</v>
      </c>
      <c r="E397">
        <v>18</v>
      </c>
      <c r="F397">
        <v>1018</v>
      </c>
      <c r="G397" t="s">
        <v>114</v>
      </c>
      <c r="J397" t="s">
        <v>131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>"21:49:38.594"</f>
        <v>21:49:38.594</v>
      </c>
      <c r="T397" t="str">
        <f>"21:49:38.594"</f>
        <v>21:49:38.594</v>
      </c>
      <c r="U397" t="str">
        <f t="shared" si="18"/>
        <v>A4558D</v>
      </c>
      <c r="V397">
        <v>0</v>
      </c>
      <c r="W397">
        <v>0</v>
      </c>
      <c r="X397">
        <v>4</v>
      </c>
      <c r="Z397">
        <v>1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519</v>
      </c>
      <c r="AJ397">
        <v>48.367975000000001</v>
      </c>
      <c r="AK397" t="s">
        <v>520</v>
      </c>
      <c r="AL397">
        <v>-123.008852</v>
      </c>
      <c r="AM397">
        <v>25</v>
      </c>
      <c r="AN397">
        <v>1100</v>
      </c>
      <c r="AO397" t="s">
        <v>118</v>
      </c>
      <c r="AP397">
        <v>11</v>
      </c>
      <c r="AQ397">
        <v>-135</v>
      </c>
      <c r="AR397">
        <v>0</v>
      </c>
      <c r="AZ397">
        <v>1200</v>
      </c>
      <c r="BA397">
        <v>1</v>
      </c>
      <c r="BB397" t="str">
        <f t="shared" si="20"/>
        <v xml:space="preserve">N379DH  </v>
      </c>
      <c r="BC397">
        <v>1</v>
      </c>
      <c r="BE397">
        <v>0</v>
      </c>
      <c r="BF397">
        <v>0</v>
      </c>
      <c r="BG397">
        <v>0</v>
      </c>
      <c r="BH397">
        <v>1075</v>
      </c>
      <c r="BI397">
        <v>1</v>
      </c>
      <c r="BJ397">
        <v>0</v>
      </c>
      <c r="BK397">
        <v>0</v>
      </c>
      <c r="BL397">
        <v>0</v>
      </c>
      <c r="BO397">
        <v>0</v>
      </c>
      <c r="BP397">
        <v>0</v>
      </c>
      <c r="BW397" t="str">
        <f>"21:49:38.750"</f>
        <v>21:49:38.750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1</v>
      </c>
      <c r="CP397" t="s">
        <v>119</v>
      </c>
      <c r="CQ397">
        <v>259</v>
      </c>
      <c r="CR397">
        <v>0</v>
      </c>
      <c r="CW397">
        <v>3036855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"08/10/2022 21:49:39.553"</f>
        <v>08/10/2022 21:49:39.553</v>
      </c>
      <c r="C398" t="str">
        <f t="shared" si="19"/>
        <v>FFDFD3C0</v>
      </c>
      <c r="D398" t="s">
        <v>113</v>
      </c>
      <c r="E398">
        <v>6</v>
      </c>
      <c r="H398">
        <v>174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>"21:49:39.195"</f>
        <v>21:49:39.195</v>
      </c>
      <c r="T398" t="str">
        <f>"21:49:39.195"</f>
        <v>21:49:39.195</v>
      </c>
      <c r="U398" t="str">
        <f t="shared" si="18"/>
        <v>A4558D</v>
      </c>
      <c r="V398">
        <v>0</v>
      </c>
      <c r="W398">
        <v>0</v>
      </c>
      <c r="X398">
        <v>4</v>
      </c>
      <c r="Z398">
        <v>1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521</v>
      </c>
      <c r="AJ398">
        <v>48.367589000000002</v>
      </c>
      <c r="AK398" t="s">
        <v>522</v>
      </c>
      <c r="AL398">
        <v>-123.008809</v>
      </c>
      <c r="AM398">
        <v>25</v>
      </c>
      <c r="AN398">
        <v>1100</v>
      </c>
      <c r="AO398" t="s">
        <v>118</v>
      </c>
      <c r="AP398">
        <v>11</v>
      </c>
      <c r="AQ398">
        <v>-135</v>
      </c>
      <c r="AR398">
        <v>0</v>
      </c>
      <c r="AZ398">
        <v>1200</v>
      </c>
      <c r="BA398">
        <v>1</v>
      </c>
      <c r="BB398" t="str">
        <f t="shared" si="20"/>
        <v xml:space="preserve">N379DH  </v>
      </c>
      <c r="BC398">
        <v>1</v>
      </c>
      <c r="BE398">
        <v>0</v>
      </c>
      <c r="BF398">
        <v>0</v>
      </c>
      <c r="BG398">
        <v>0</v>
      </c>
      <c r="BH398">
        <v>1075</v>
      </c>
      <c r="BI398">
        <v>1</v>
      </c>
      <c r="BJ398">
        <v>0</v>
      </c>
      <c r="BK398">
        <v>0</v>
      </c>
      <c r="BL398">
        <v>0</v>
      </c>
      <c r="BO398">
        <v>0</v>
      </c>
      <c r="BP398">
        <v>0</v>
      </c>
      <c r="BW398" t="str">
        <f>"21:49:39.282"</f>
        <v>21:49:39.282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2</v>
      </c>
      <c r="CP398" t="s">
        <v>119</v>
      </c>
      <c r="CQ398">
        <v>259</v>
      </c>
      <c r="CR398">
        <v>0</v>
      </c>
      <c r="CW398">
        <v>3036904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"08/10/2022 21:49:39.553"</f>
        <v>08/10/2022 21:49:39.553</v>
      </c>
      <c r="C399" t="str">
        <f t="shared" si="19"/>
        <v>FFDFD3C0</v>
      </c>
      <c r="D399" t="s">
        <v>130</v>
      </c>
      <c r="E399">
        <v>18</v>
      </c>
      <c r="F399">
        <v>1018</v>
      </c>
      <c r="G399" t="s">
        <v>114</v>
      </c>
      <c r="J399" t="s">
        <v>131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>"21:49:39.195"</f>
        <v>21:49:39.195</v>
      </c>
      <c r="T399" t="str">
        <f>"21:49:39.195"</f>
        <v>21:49:39.195</v>
      </c>
      <c r="U399" t="str">
        <f t="shared" si="18"/>
        <v>A4558D</v>
      </c>
      <c r="V399">
        <v>0</v>
      </c>
      <c r="W399">
        <v>0</v>
      </c>
      <c r="X399">
        <v>4</v>
      </c>
      <c r="Z399">
        <v>1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521</v>
      </c>
      <c r="AJ399">
        <v>48.367589000000002</v>
      </c>
      <c r="AK399" t="s">
        <v>522</v>
      </c>
      <c r="AL399">
        <v>-123.008809</v>
      </c>
      <c r="AM399">
        <v>25</v>
      </c>
      <c r="AN399">
        <v>1100</v>
      </c>
      <c r="AO399" t="s">
        <v>118</v>
      </c>
      <c r="AP399">
        <v>11</v>
      </c>
      <c r="AQ399">
        <v>-135</v>
      </c>
      <c r="AR399">
        <v>0</v>
      </c>
      <c r="AZ399">
        <v>1200</v>
      </c>
      <c r="BA399">
        <v>1</v>
      </c>
      <c r="BB399" t="str">
        <f t="shared" si="20"/>
        <v xml:space="preserve">N379DH  </v>
      </c>
      <c r="BC399">
        <v>1</v>
      </c>
      <c r="BE399">
        <v>0</v>
      </c>
      <c r="BF399">
        <v>0</v>
      </c>
      <c r="BG399">
        <v>0</v>
      </c>
      <c r="BH399">
        <v>1075</v>
      </c>
      <c r="BI399">
        <v>1</v>
      </c>
      <c r="BJ399">
        <v>0</v>
      </c>
      <c r="BK399">
        <v>0</v>
      </c>
      <c r="BL399">
        <v>0</v>
      </c>
      <c r="BO399">
        <v>0</v>
      </c>
      <c r="BP399">
        <v>0</v>
      </c>
      <c r="BW399" t="str">
        <f>"21:49:39.282"</f>
        <v>21:49:39.282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2</v>
      </c>
      <c r="CP399" t="s">
        <v>119</v>
      </c>
      <c r="CQ399">
        <v>259</v>
      </c>
      <c r="CR399">
        <v>0</v>
      </c>
      <c r="CW399">
        <v>3036904</v>
      </c>
      <c r="CY399">
        <v>0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"08/10/2022 21:49:40.990"</f>
        <v>08/10/2022 21:49:40.990</v>
      </c>
      <c r="C400" t="str">
        <f t="shared" si="19"/>
        <v>FFDFD3C0</v>
      </c>
      <c r="D400" t="s">
        <v>130</v>
      </c>
      <c r="E400">
        <v>18</v>
      </c>
      <c r="F400">
        <v>1018</v>
      </c>
      <c r="G400" t="s">
        <v>114</v>
      </c>
      <c r="J400" t="s">
        <v>131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>"21:49:40.594"</f>
        <v>21:49:40.594</v>
      </c>
      <c r="T400" t="str">
        <f>"21:49:40.594"</f>
        <v>21:49:40.594</v>
      </c>
      <c r="U400" t="str">
        <f t="shared" si="18"/>
        <v>A4558D</v>
      </c>
      <c r="V400">
        <v>0</v>
      </c>
      <c r="W400">
        <v>0</v>
      </c>
      <c r="X400">
        <v>4</v>
      </c>
      <c r="Z400">
        <v>1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523</v>
      </c>
      <c r="AJ400">
        <v>48.366709</v>
      </c>
      <c r="AK400" t="s">
        <v>524</v>
      </c>
      <c r="AL400">
        <v>-123.008702</v>
      </c>
      <c r="AM400">
        <v>25</v>
      </c>
      <c r="AN400">
        <v>1100</v>
      </c>
      <c r="AO400" t="s">
        <v>118</v>
      </c>
      <c r="AP400">
        <v>11</v>
      </c>
      <c r="AQ400">
        <v>-136</v>
      </c>
      <c r="AR400">
        <v>0</v>
      </c>
      <c r="AZ400">
        <v>1200</v>
      </c>
      <c r="BA400">
        <v>1</v>
      </c>
      <c r="BB400" t="str">
        <f t="shared" si="20"/>
        <v xml:space="preserve">N379DH  </v>
      </c>
      <c r="BC400">
        <v>1</v>
      </c>
      <c r="BE400">
        <v>0</v>
      </c>
      <c r="BF400">
        <v>0</v>
      </c>
      <c r="BG400">
        <v>0</v>
      </c>
      <c r="BH400">
        <v>1075</v>
      </c>
      <c r="BI400">
        <v>1</v>
      </c>
      <c r="BJ400">
        <v>0</v>
      </c>
      <c r="BK400">
        <v>0</v>
      </c>
      <c r="BL400">
        <v>0</v>
      </c>
      <c r="BO400">
        <v>0</v>
      </c>
      <c r="BP400">
        <v>0</v>
      </c>
      <c r="BW400" t="str">
        <f>"21:49:40.726"</f>
        <v>21:49:40.726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2</v>
      </c>
      <c r="CP400" t="s">
        <v>119</v>
      </c>
      <c r="CQ400">
        <v>259</v>
      </c>
      <c r="CR400">
        <v>0</v>
      </c>
      <c r="CW400">
        <v>3037025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"08/10/2022 21:49:40.990"</f>
        <v>08/10/2022 21:49:40.990</v>
      </c>
      <c r="C401" t="str">
        <f t="shared" si="19"/>
        <v>FFDFD3C0</v>
      </c>
      <c r="D401" t="s">
        <v>113</v>
      </c>
      <c r="E401">
        <v>6</v>
      </c>
      <c r="H401">
        <v>174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>"21:49:40.594"</f>
        <v>21:49:40.594</v>
      </c>
      <c r="T401" t="str">
        <f>"21:49:40.594"</f>
        <v>21:49:40.594</v>
      </c>
      <c r="U401" t="str">
        <f t="shared" si="18"/>
        <v>A4558D</v>
      </c>
      <c r="V401">
        <v>0</v>
      </c>
      <c r="W401">
        <v>0</v>
      </c>
      <c r="X401">
        <v>4</v>
      </c>
      <c r="Z401">
        <v>1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523</v>
      </c>
      <c r="AJ401">
        <v>48.366709</v>
      </c>
      <c r="AK401" t="s">
        <v>524</v>
      </c>
      <c r="AL401">
        <v>-123.008702</v>
      </c>
      <c r="AM401">
        <v>25</v>
      </c>
      <c r="AN401">
        <v>1100</v>
      </c>
      <c r="AO401" t="s">
        <v>118</v>
      </c>
      <c r="AP401">
        <v>11</v>
      </c>
      <c r="AQ401">
        <v>-136</v>
      </c>
      <c r="AR401">
        <v>0</v>
      </c>
      <c r="AZ401">
        <v>1200</v>
      </c>
      <c r="BA401">
        <v>1</v>
      </c>
      <c r="BB401" t="str">
        <f t="shared" si="20"/>
        <v xml:space="preserve">N379DH  </v>
      </c>
      <c r="BC401">
        <v>1</v>
      </c>
      <c r="BE401">
        <v>0</v>
      </c>
      <c r="BF401">
        <v>0</v>
      </c>
      <c r="BG401">
        <v>0</v>
      </c>
      <c r="BH401">
        <v>1075</v>
      </c>
      <c r="BI401">
        <v>1</v>
      </c>
      <c r="BJ401">
        <v>0</v>
      </c>
      <c r="BK401">
        <v>0</v>
      </c>
      <c r="BL401">
        <v>0</v>
      </c>
      <c r="BO401">
        <v>0</v>
      </c>
      <c r="BP401">
        <v>0</v>
      </c>
      <c r="BW401" t="str">
        <f>"21:49:40.726"</f>
        <v>21:49:40.726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2</v>
      </c>
      <c r="CP401" t="s">
        <v>119</v>
      </c>
      <c r="CQ401">
        <v>259</v>
      </c>
      <c r="CR401">
        <v>0</v>
      </c>
      <c r="CW401">
        <v>3037025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"08/10/2022 21:49:41.912"</f>
        <v>08/10/2022 21:49:41.912</v>
      </c>
      <c r="C402" t="str">
        <f t="shared" si="19"/>
        <v>FFDFD3C0</v>
      </c>
      <c r="D402" t="s">
        <v>130</v>
      </c>
      <c r="E402">
        <v>18</v>
      </c>
      <c r="F402">
        <v>1018</v>
      </c>
      <c r="G402" t="s">
        <v>114</v>
      </c>
      <c r="J402" t="s">
        <v>131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>"21:49:41.594"</f>
        <v>21:49:41.594</v>
      </c>
      <c r="T402" t="str">
        <f>"21:49:41.594"</f>
        <v>21:49:41.594</v>
      </c>
      <c r="U402" t="str">
        <f t="shared" si="18"/>
        <v>A4558D</v>
      </c>
      <c r="V402">
        <v>0</v>
      </c>
      <c r="W402">
        <v>0</v>
      </c>
      <c r="X402">
        <v>4</v>
      </c>
      <c r="Z402">
        <v>1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525</v>
      </c>
      <c r="AJ402">
        <v>48.366086000000003</v>
      </c>
      <c r="AK402" t="s">
        <v>526</v>
      </c>
      <c r="AL402">
        <v>-123.008616</v>
      </c>
      <c r="AM402">
        <v>25</v>
      </c>
      <c r="AN402">
        <v>1100</v>
      </c>
      <c r="AO402" t="s">
        <v>118</v>
      </c>
      <c r="AP402">
        <v>11</v>
      </c>
      <c r="AQ402">
        <v>-136</v>
      </c>
      <c r="AR402">
        <v>0</v>
      </c>
      <c r="AZ402">
        <v>1200</v>
      </c>
      <c r="BA402">
        <v>1</v>
      </c>
      <c r="BB402" t="str">
        <f t="shared" si="20"/>
        <v xml:space="preserve">N379DH  </v>
      </c>
      <c r="BC402">
        <v>1</v>
      </c>
      <c r="BE402">
        <v>0</v>
      </c>
      <c r="BF402">
        <v>0</v>
      </c>
      <c r="BG402">
        <v>0</v>
      </c>
      <c r="BH402">
        <v>1075</v>
      </c>
      <c r="BI402">
        <v>1</v>
      </c>
      <c r="BJ402">
        <v>0</v>
      </c>
      <c r="BK402">
        <v>0</v>
      </c>
      <c r="BL402">
        <v>0</v>
      </c>
      <c r="BO402">
        <v>0</v>
      </c>
      <c r="BP402">
        <v>0</v>
      </c>
      <c r="BW402" t="str">
        <f>"21:49:41.643"</f>
        <v>21:49:41.643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1</v>
      </c>
      <c r="CP402" t="s">
        <v>119</v>
      </c>
      <c r="CQ402">
        <v>259</v>
      </c>
      <c r="CR402">
        <v>0</v>
      </c>
      <c r="CW402">
        <v>3037091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"08/10/2022 21:49:41.912"</f>
        <v>08/10/2022 21:49:41.912</v>
      </c>
      <c r="C403" t="str">
        <f t="shared" si="19"/>
        <v>FFDFD3C0</v>
      </c>
      <c r="D403" t="s">
        <v>113</v>
      </c>
      <c r="E403">
        <v>6</v>
      </c>
      <c r="H403">
        <v>174</v>
      </c>
      <c r="I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>"21:49:41.594"</f>
        <v>21:49:41.594</v>
      </c>
      <c r="T403" t="str">
        <f>"21:49:41.594"</f>
        <v>21:49:41.594</v>
      </c>
      <c r="U403" t="str">
        <f t="shared" si="18"/>
        <v>A4558D</v>
      </c>
      <c r="V403">
        <v>0</v>
      </c>
      <c r="W403">
        <v>0</v>
      </c>
      <c r="X403">
        <v>4</v>
      </c>
      <c r="Z403">
        <v>1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525</v>
      </c>
      <c r="AJ403">
        <v>48.366086000000003</v>
      </c>
      <c r="AK403" t="s">
        <v>526</v>
      </c>
      <c r="AL403">
        <v>-123.008616</v>
      </c>
      <c r="AM403">
        <v>25</v>
      </c>
      <c r="AN403">
        <v>1100</v>
      </c>
      <c r="AO403" t="s">
        <v>118</v>
      </c>
      <c r="AP403">
        <v>11</v>
      </c>
      <c r="AQ403">
        <v>-136</v>
      </c>
      <c r="AR403">
        <v>0</v>
      </c>
      <c r="AZ403">
        <v>1200</v>
      </c>
      <c r="BA403">
        <v>1</v>
      </c>
      <c r="BB403" t="str">
        <f t="shared" si="20"/>
        <v xml:space="preserve">N379DH  </v>
      </c>
      <c r="BC403">
        <v>1</v>
      </c>
      <c r="BE403">
        <v>0</v>
      </c>
      <c r="BF403">
        <v>0</v>
      </c>
      <c r="BG403">
        <v>0</v>
      </c>
      <c r="BH403">
        <v>1075</v>
      </c>
      <c r="BI403">
        <v>1</v>
      </c>
      <c r="BJ403">
        <v>0</v>
      </c>
      <c r="BK403">
        <v>0</v>
      </c>
      <c r="BL403">
        <v>0</v>
      </c>
      <c r="BO403">
        <v>0</v>
      </c>
      <c r="BP403">
        <v>0</v>
      </c>
      <c r="BW403" t="str">
        <f>"21:49:41.643"</f>
        <v>21:49:41.643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1</v>
      </c>
      <c r="CP403" t="s">
        <v>119</v>
      </c>
      <c r="CQ403">
        <v>259</v>
      </c>
      <c r="CR403">
        <v>0</v>
      </c>
      <c r="CW403">
        <v>3037091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"08/10/2022 21:49:42.553"</f>
        <v>08/10/2022 21:49:42.553</v>
      </c>
      <c r="C404" t="str">
        <f t="shared" si="19"/>
        <v>FFDFD3C0</v>
      </c>
      <c r="D404" t="s">
        <v>130</v>
      </c>
      <c r="E404">
        <v>18</v>
      </c>
      <c r="F404">
        <v>1018</v>
      </c>
      <c r="G404" t="s">
        <v>114</v>
      </c>
      <c r="J404" t="s">
        <v>131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>"21:49:42.195"</f>
        <v>21:49:42.195</v>
      </c>
      <c r="T404" t="str">
        <f>"21:49:42.195"</f>
        <v>21:49:42.195</v>
      </c>
      <c r="U404" t="str">
        <f t="shared" si="18"/>
        <v>A4558D</v>
      </c>
      <c r="V404">
        <v>0</v>
      </c>
      <c r="W404">
        <v>0</v>
      </c>
      <c r="X404">
        <v>4</v>
      </c>
      <c r="Z404">
        <v>1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527</v>
      </c>
      <c r="AJ404">
        <v>48.365721999999998</v>
      </c>
      <c r="AK404" t="s">
        <v>528</v>
      </c>
      <c r="AL404">
        <v>-123.008573</v>
      </c>
      <c r="AM404">
        <v>25</v>
      </c>
      <c r="AN404">
        <v>1100</v>
      </c>
      <c r="AO404" t="s">
        <v>118</v>
      </c>
      <c r="AP404">
        <v>11</v>
      </c>
      <c r="AQ404">
        <v>-136</v>
      </c>
      <c r="AR404">
        <v>-64</v>
      </c>
      <c r="AZ404">
        <v>1200</v>
      </c>
      <c r="BA404">
        <v>1</v>
      </c>
      <c r="BB404" t="str">
        <f t="shared" si="20"/>
        <v xml:space="preserve">N379DH  </v>
      </c>
      <c r="BC404">
        <v>1</v>
      </c>
      <c r="BE404">
        <v>0</v>
      </c>
      <c r="BF404">
        <v>0</v>
      </c>
      <c r="BG404">
        <v>0</v>
      </c>
      <c r="BH404">
        <v>1075</v>
      </c>
      <c r="BI404">
        <v>1</v>
      </c>
      <c r="BJ404">
        <v>0</v>
      </c>
      <c r="BK404">
        <v>0</v>
      </c>
      <c r="BL404">
        <v>0</v>
      </c>
      <c r="BO404">
        <v>0</v>
      </c>
      <c r="BP404">
        <v>0</v>
      </c>
      <c r="BW404" t="str">
        <f>"21:49:42.289"</f>
        <v>21:49:42.289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2</v>
      </c>
      <c r="CP404" t="s">
        <v>119</v>
      </c>
      <c r="CQ404">
        <v>259</v>
      </c>
      <c r="CR404">
        <v>0</v>
      </c>
      <c r="CW404">
        <v>3037146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"08/10/2022 21:49:42.553"</f>
        <v>08/10/2022 21:49:42.553</v>
      </c>
      <c r="C405" t="str">
        <f t="shared" si="19"/>
        <v>FFDFD3C0</v>
      </c>
      <c r="D405" t="s">
        <v>113</v>
      </c>
      <c r="E405">
        <v>6</v>
      </c>
      <c r="H405">
        <v>174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>"21:49:42.195"</f>
        <v>21:49:42.195</v>
      </c>
      <c r="T405" t="str">
        <f>"21:49:42.195"</f>
        <v>21:49:42.195</v>
      </c>
      <c r="U405" t="str">
        <f t="shared" si="18"/>
        <v>A4558D</v>
      </c>
      <c r="V405">
        <v>0</v>
      </c>
      <c r="W405">
        <v>0</v>
      </c>
      <c r="X405">
        <v>4</v>
      </c>
      <c r="Z405">
        <v>1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527</v>
      </c>
      <c r="AJ405">
        <v>48.365721999999998</v>
      </c>
      <c r="AK405" t="s">
        <v>528</v>
      </c>
      <c r="AL405">
        <v>-123.008573</v>
      </c>
      <c r="AM405">
        <v>25</v>
      </c>
      <c r="AN405">
        <v>1100</v>
      </c>
      <c r="AO405" t="s">
        <v>118</v>
      </c>
      <c r="AP405">
        <v>11</v>
      </c>
      <c r="AQ405">
        <v>-136</v>
      </c>
      <c r="AR405">
        <v>-64</v>
      </c>
      <c r="AZ405">
        <v>1200</v>
      </c>
      <c r="BA405">
        <v>1</v>
      </c>
      <c r="BB405" t="str">
        <f t="shared" si="20"/>
        <v xml:space="preserve">N379DH  </v>
      </c>
      <c r="BC405">
        <v>1</v>
      </c>
      <c r="BE405">
        <v>0</v>
      </c>
      <c r="BF405">
        <v>0</v>
      </c>
      <c r="BG405">
        <v>0</v>
      </c>
      <c r="BH405">
        <v>1075</v>
      </c>
      <c r="BI405">
        <v>1</v>
      </c>
      <c r="BJ405">
        <v>0</v>
      </c>
      <c r="BK405">
        <v>0</v>
      </c>
      <c r="BL405">
        <v>0</v>
      </c>
      <c r="BO405">
        <v>0</v>
      </c>
      <c r="BP405">
        <v>0</v>
      </c>
      <c r="BW405" t="str">
        <f>"21:49:42.289"</f>
        <v>21:49:42.289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2</v>
      </c>
      <c r="CP405" t="s">
        <v>119</v>
      </c>
      <c r="CQ405">
        <v>259</v>
      </c>
      <c r="CR405">
        <v>0</v>
      </c>
      <c r="CW405">
        <v>3037146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"08/10/2022 21:49:44.957"</f>
        <v>08/10/2022 21:49:44.957</v>
      </c>
      <c r="C406" t="str">
        <f t="shared" si="19"/>
        <v>FFDFD3C0</v>
      </c>
      <c r="D406" t="s">
        <v>130</v>
      </c>
      <c r="E406">
        <v>18</v>
      </c>
      <c r="F406">
        <v>1018</v>
      </c>
      <c r="G406" t="s">
        <v>114</v>
      </c>
      <c r="J406" t="s">
        <v>131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>"21:49:44.594"</f>
        <v>21:49:44.594</v>
      </c>
      <c r="T406" t="str">
        <f>"21:49:44.594"</f>
        <v>21:49:44.594</v>
      </c>
      <c r="U406" t="str">
        <f t="shared" si="18"/>
        <v>A4558D</v>
      </c>
      <c r="V406">
        <v>0</v>
      </c>
      <c r="W406">
        <v>0</v>
      </c>
      <c r="X406">
        <v>4</v>
      </c>
      <c r="Z406">
        <v>1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529</v>
      </c>
      <c r="AJ406">
        <v>48.364198000000002</v>
      </c>
      <c r="AK406" t="s">
        <v>530</v>
      </c>
      <c r="AL406">
        <v>-123.00838</v>
      </c>
      <c r="AM406">
        <v>25</v>
      </c>
      <c r="AN406">
        <v>1100</v>
      </c>
      <c r="AO406" t="s">
        <v>118</v>
      </c>
      <c r="AP406">
        <v>12</v>
      </c>
      <c r="AQ406">
        <v>-136</v>
      </c>
      <c r="AR406">
        <v>0</v>
      </c>
      <c r="AZ406">
        <v>1200</v>
      </c>
      <c r="BA406">
        <v>1</v>
      </c>
      <c r="BB406" t="str">
        <f t="shared" si="20"/>
        <v xml:space="preserve">N379DH  </v>
      </c>
      <c r="BC406">
        <v>1</v>
      </c>
      <c r="BE406">
        <v>0</v>
      </c>
      <c r="BF406">
        <v>0</v>
      </c>
      <c r="BG406">
        <v>0</v>
      </c>
      <c r="BH406">
        <v>1075</v>
      </c>
      <c r="BI406">
        <v>1</v>
      </c>
      <c r="BJ406">
        <v>0</v>
      </c>
      <c r="BK406">
        <v>0</v>
      </c>
      <c r="BL406">
        <v>0</v>
      </c>
      <c r="BO406">
        <v>0</v>
      </c>
      <c r="BP406">
        <v>0</v>
      </c>
      <c r="BW406" t="str">
        <f>"21:49:44.639"</f>
        <v>21:49:44.639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3</v>
      </c>
      <c r="CP406" t="s">
        <v>119</v>
      </c>
      <c r="CQ406">
        <v>259</v>
      </c>
      <c r="CR406">
        <v>0</v>
      </c>
      <c r="CW406">
        <v>3037334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"08/10/2022 21:49:44.957"</f>
        <v>08/10/2022 21:49:44.957</v>
      </c>
      <c r="C407" t="str">
        <f t="shared" si="19"/>
        <v>FFDFD3C0</v>
      </c>
      <c r="D407" t="s">
        <v>113</v>
      </c>
      <c r="E407">
        <v>6</v>
      </c>
      <c r="H407">
        <v>174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>"21:49:44.594"</f>
        <v>21:49:44.594</v>
      </c>
      <c r="T407" t="str">
        <f>"21:49:44.594"</f>
        <v>21:49:44.594</v>
      </c>
      <c r="U407" t="str">
        <f t="shared" si="18"/>
        <v>A4558D</v>
      </c>
      <c r="V407">
        <v>0</v>
      </c>
      <c r="W407">
        <v>0</v>
      </c>
      <c r="X407">
        <v>4</v>
      </c>
      <c r="Z407">
        <v>1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529</v>
      </c>
      <c r="AJ407">
        <v>48.364198000000002</v>
      </c>
      <c r="AK407" t="s">
        <v>530</v>
      </c>
      <c r="AL407">
        <v>-123.00838</v>
      </c>
      <c r="AM407">
        <v>25</v>
      </c>
      <c r="AN407">
        <v>1100</v>
      </c>
      <c r="AO407" t="s">
        <v>118</v>
      </c>
      <c r="AP407">
        <v>12</v>
      </c>
      <c r="AQ407">
        <v>-136</v>
      </c>
      <c r="AR407">
        <v>0</v>
      </c>
      <c r="AZ407">
        <v>1200</v>
      </c>
      <c r="BA407">
        <v>1</v>
      </c>
      <c r="BB407" t="str">
        <f t="shared" si="20"/>
        <v xml:space="preserve">N379DH  </v>
      </c>
      <c r="BC407">
        <v>1</v>
      </c>
      <c r="BE407">
        <v>0</v>
      </c>
      <c r="BF407">
        <v>0</v>
      </c>
      <c r="BG407">
        <v>0</v>
      </c>
      <c r="BH407">
        <v>1075</v>
      </c>
      <c r="BI407">
        <v>1</v>
      </c>
      <c r="BJ407">
        <v>0</v>
      </c>
      <c r="BK407">
        <v>0</v>
      </c>
      <c r="BL407">
        <v>0</v>
      </c>
      <c r="BO407">
        <v>0</v>
      </c>
      <c r="BP407">
        <v>0</v>
      </c>
      <c r="BW407" t="str">
        <f>"21:49:44.639"</f>
        <v>21:49:44.639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3</v>
      </c>
      <c r="CP407" t="s">
        <v>119</v>
      </c>
      <c r="CQ407">
        <v>259</v>
      </c>
      <c r="CR407">
        <v>0</v>
      </c>
      <c r="CW407">
        <v>3037334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"08/10/2022 21:49:45.597"</f>
        <v>08/10/2022 21:49:45.597</v>
      </c>
      <c r="C408" t="str">
        <f t="shared" si="19"/>
        <v>FFDFD3C0</v>
      </c>
      <c r="D408" t="s">
        <v>130</v>
      </c>
      <c r="E408">
        <v>18</v>
      </c>
      <c r="F408">
        <v>1018</v>
      </c>
      <c r="G408" t="s">
        <v>114</v>
      </c>
      <c r="J408" t="s">
        <v>131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>"21:49:45.195"</f>
        <v>21:49:45.195</v>
      </c>
      <c r="T408" t="str">
        <f>"21:49:45.195"</f>
        <v>21:49:45.195</v>
      </c>
      <c r="U408" t="str">
        <f t="shared" si="18"/>
        <v>A4558D</v>
      </c>
      <c r="V408">
        <v>0</v>
      </c>
      <c r="W408">
        <v>0</v>
      </c>
      <c r="X408">
        <v>4</v>
      </c>
      <c r="Z408">
        <v>1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531</v>
      </c>
      <c r="AJ408">
        <v>48.363833</v>
      </c>
      <c r="AK408" t="s">
        <v>532</v>
      </c>
      <c r="AL408">
        <v>-123.00831599999999</v>
      </c>
      <c r="AM408">
        <v>25</v>
      </c>
      <c r="AN408">
        <v>1100</v>
      </c>
      <c r="AO408" t="s">
        <v>118</v>
      </c>
      <c r="AP408">
        <v>12</v>
      </c>
      <c r="AQ408">
        <v>-136</v>
      </c>
      <c r="AR408">
        <v>0</v>
      </c>
      <c r="AZ408">
        <v>1200</v>
      </c>
      <c r="BA408">
        <v>1</v>
      </c>
      <c r="BB408" t="str">
        <f t="shared" si="20"/>
        <v xml:space="preserve">N379DH  </v>
      </c>
      <c r="BC408">
        <v>1</v>
      </c>
      <c r="BE408">
        <v>0</v>
      </c>
      <c r="BF408">
        <v>0</v>
      </c>
      <c r="BG408">
        <v>0</v>
      </c>
      <c r="BH408">
        <v>1075</v>
      </c>
      <c r="BI408">
        <v>1</v>
      </c>
      <c r="BJ408">
        <v>0</v>
      </c>
      <c r="BK408">
        <v>0</v>
      </c>
      <c r="BL408">
        <v>0</v>
      </c>
      <c r="BO408">
        <v>0</v>
      </c>
      <c r="BP408">
        <v>0</v>
      </c>
      <c r="BW408" t="str">
        <f>"21:49:45.327"</f>
        <v>21:49:45.327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2</v>
      </c>
      <c r="CP408" t="s">
        <v>119</v>
      </c>
      <c r="CQ408">
        <v>259</v>
      </c>
      <c r="CR408">
        <v>0</v>
      </c>
      <c r="CW408">
        <v>3037393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"08/10/2022 21:49:45.597"</f>
        <v>08/10/2022 21:49:45.597</v>
      </c>
      <c r="C409" t="str">
        <f t="shared" si="19"/>
        <v>FFDFD3C0</v>
      </c>
      <c r="D409" t="s">
        <v>113</v>
      </c>
      <c r="E409">
        <v>6</v>
      </c>
      <c r="H409">
        <v>174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>"21:49:45.195"</f>
        <v>21:49:45.195</v>
      </c>
      <c r="T409" t="str">
        <f>"21:49:45.195"</f>
        <v>21:49:45.195</v>
      </c>
      <c r="U409" t="str">
        <f t="shared" si="18"/>
        <v>A4558D</v>
      </c>
      <c r="V409">
        <v>0</v>
      </c>
      <c r="W409">
        <v>0</v>
      </c>
      <c r="X409">
        <v>4</v>
      </c>
      <c r="Z409">
        <v>1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531</v>
      </c>
      <c r="AJ409">
        <v>48.363833</v>
      </c>
      <c r="AK409" t="s">
        <v>532</v>
      </c>
      <c r="AL409">
        <v>-123.00831599999999</v>
      </c>
      <c r="AM409">
        <v>25</v>
      </c>
      <c r="AN409">
        <v>1100</v>
      </c>
      <c r="AO409" t="s">
        <v>118</v>
      </c>
      <c r="AP409">
        <v>12</v>
      </c>
      <c r="AQ409">
        <v>-136</v>
      </c>
      <c r="AR409">
        <v>0</v>
      </c>
      <c r="AZ409">
        <v>1200</v>
      </c>
      <c r="BA409">
        <v>1</v>
      </c>
      <c r="BB409" t="str">
        <f t="shared" si="20"/>
        <v xml:space="preserve">N379DH  </v>
      </c>
      <c r="BC409">
        <v>1</v>
      </c>
      <c r="BE409">
        <v>0</v>
      </c>
      <c r="BF409">
        <v>0</v>
      </c>
      <c r="BG409">
        <v>0</v>
      </c>
      <c r="BH409">
        <v>1075</v>
      </c>
      <c r="BI409">
        <v>1</v>
      </c>
      <c r="BJ409">
        <v>0</v>
      </c>
      <c r="BK409">
        <v>0</v>
      </c>
      <c r="BL409">
        <v>0</v>
      </c>
      <c r="BO409">
        <v>0</v>
      </c>
      <c r="BP409">
        <v>0</v>
      </c>
      <c r="BW409" t="str">
        <f>"21:49:45.327"</f>
        <v>21:49:45.327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2</v>
      </c>
      <c r="CP409" t="s">
        <v>119</v>
      </c>
      <c r="CQ409">
        <v>259</v>
      </c>
      <c r="CR409">
        <v>0</v>
      </c>
      <c r="CW409">
        <v>3037393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"08/10/2022 21:49:46.629"</f>
        <v>08/10/2022 21:49:46.629</v>
      </c>
      <c r="C410" t="str">
        <f t="shared" si="19"/>
        <v>FFDFD3C0</v>
      </c>
      <c r="D410" t="s">
        <v>113</v>
      </c>
      <c r="E410">
        <v>6</v>
      </c>
      <c r="H410">
        <v>174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>"21:49:46.195"</f>
        <v>21:49:46.195</v>
      </c>
      <c r="T410" t="str">
        <f>"21:49:46.195"</f>
        <v>21:49:46.195</v>
      </c>
      <c r="U410" t="str">
        <f t="shared" si="18"/>
        <v>A4558D</v>
      </c>
      <c r="V410">
        <v>0</v>
      </c>
      <c r="W410">
        <v>0</v>
      </c>
      <c r="X410">
        <v>4</v>
      </c>
      <c r="Z410">
        <v>1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533</v>
      </c>
      <c r="AJ410">
        <v>48.363211</v>
      </c>
      <c r="AK410" t="s">
        <v>534</v>
      </c>
      <c r="AL410">
        <v>-123.00823</v>
      </c>
      <c r="AM410">
        <v>25</v>
      </c>
      <c r="AN410">
        <v>1100</v>
      </c>
      <c r="AO410" t="s">
        <v>118</v>
      </c>
      <c r="AP410">
        <v>13</v>
      </c>
      <c r="AQ410">
        <v>-136</v>
      </c>
      <c r="AR410">
        <v>0</v>
      </c>
      <c r="AZ410">
        <v>1200</v>
      </c>
      <c r="BA410">
        <v>1</v>
      </c>
      <c r="BB410" t="str">
        <f t="shared" si="20"/>
        <v xml:space="preserve">N379DH  </v>
      </c>
      <c r="BC410">
        <v>1</v>
      </c>
      <c r="BE410">
        <v>0</v>
      </c>
      <c r="BF410">
        <v>0</v>
      </c>
      <c r="BG410">
        <v>0</v>
      </c>
      <c r="BH410">
        <v>1075</v>
      </c>
      <c r="BI410">
        <v>1</v>
      </c>
      <c r="BJ410">
        <v>0</v>
      </c>
      <c r="BK410">
        <v>0</v>
      </c>
      <c r="BL410">
        <v>0</v>
      </c>
      <c r="BO410">
        <v>0</v>
      </c>
      <c r="BP410">
        <v>0</v>
      </c>
      <c r="BW410" t="str">
        <f>"21:49:46.376"</f>
        <v>21:49:46.376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2</v>
      </c>
      <c r="CP410" t="s">
        <v>119</v>
      </c>
      <c r="CQ410">
        <v>259</v>
      </c>
      <c r="CR410">
        <v>0</v>
      </c>
      <c r="CW410">
        <v>3037478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"08/10/2022 21:49:46.707"</f>
        <v>08/10/2022 21:49:46.707</v>
      </c>
      <c r="C411" t="str">
        <f t="shared" si="19"/>
        <v>FFDFD3C0</v>
      </c>
      <c r="D411" t="s">
        <v>130</v>
      </c>
      <c r="E411">
        <v>18</v>
      </c>
      <c r="F411">
        <v>1018</v>
      </c>
      <c r="G411" t="s">
        <v>114</v>
      </c>
      <c r="J411" t="s">
        <v>131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>"21:49:46.195"</f>
        <v>21:49:46.195</v>
      </c>
      <c r="T411" t="str">
        <f>"21:49:46.195"</f>
        <v>21:49:46.195</v>
      </c>
      <c r="U411" t="str">
        <f t="shared" si="18"/>
        <v>A4558D</v>
      </c>
      <c r="V411">
        <v>0</v>
      </c>
      <c r="W411">
        <v>0</v>
      </c>
      <c r="X411">
        <v>4</v>
      </c>
      <c r="Z411">
        <v>1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533</v>
      </c>
      <c r="AJ411">
        <v>48.363211</v>
      </c>
      <c r="AK411" t="s">
        <v>534</v>
      </c>
      <c r="AL411">
        <v>-123.00823</v>
      </c>
      <c r="AM411">
        <v>25</v>
      </c>
      <c r="AN411">
        <v>1100</v>
      </c>
      <c r="AO411" t="s">
        <v>118</v>
      </c>
      <c r="AP411">
        <v>13</v>
      </c>
      <c r="AQ411">
        <v>-136</v>
      </c>
      <c r="AR411">
        <v>0</v>
      </c>
      <c r="AZ411">
        <v>1200</v>
      </c>
      <c r="BA411">
        <v>1</v>
      </c>
      <c r="BB411" t="str">
        <f t="shared" si="20"/>
        <v xml:space="preserve">N379DH  </v>
      </c>
      <c r="BC411">
        <v>1</v>
      </c>
      <c r="BE411">
        <v>0</v>
      </c>
      <c r="BF411">
        <v>0</v>
      </c>
      <c r="BG411">
        <v>0</v>
      </c>
      <c r="BH411">
        <v>1075</v>
      </c>
      <c r="BI411">
        <v>1</v>
      </c>
      <c r="BJ411">
        <v>0</v>
      </c>
      <c r="BK411">
        <v>0</v>
      </c>
      <c r="BL411">
        <v>0</v>
      </c>
      <c r="BO411">
        <v>0</v>
      </c>
      <c r="BP411">
        <v>0</v>
      </c>
      <c r="BW411" t="str">
        <f>"21:49:46.376"</f>
        <v>21:49:46.376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2</v>
      </c>
      <c r="CP411" t="s">
        <v>119</v>
      </c>
      <c r="CQ411">
        <v>259</v>
      </c>
      <c r="CR411">
        <v>0</v>
      </c>
      <c r="CW411">
        <v>3037478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"08/10/2022 21:49:47.519"</f>
        <v>08/10/2022 21:49:47.519</v>
      </c>
      <c r="C412" t="str">
        <f t="shared" si="19"/>
        <v>FFDFD3C0</v>
      </c>
      <c r="D412" t="s">
        <v>113</v>
      </c>
      <c r="E412">
        <v>6</v>
      </c>
      <c r="H412">
        <v>174</v>
      </c>
      <c r="I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>"21:49:47.195"</f>
        <v>21:49:47.195</v>
      </c>
      <c r="T412" t="str">
        <f>"21:49:47.195"</f>
        <v>21:49:47.195</v>
      </c>
      <c r="U412" t="str">
        <f t="shared" si="18"/>
        <v>A4558D</v>
      </c>
      <c r="V412">
        <v>0</v>
      </c>
      <c r="W412">
        <v>0</v>
      </c>
      <c r="X412">
        <v>4</v>
      </c>
      <c r="Z412">
        <v>1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535</v>
      </c>
      <c r="AJ412">
        <v>48.362566999999999</v>
      </c>
      <c r="AK412" t="s">
        <v>536</v>
      </c>
      <c r="AL412">
        <v>-123.008144</v>
      </c>
      <c r="AM412">
        <v>25</v>
      </c>
      <c r="AN412">
        <v>1100</v>
      </c>
      <c r="AO412" t="s">
        <v>118</v>
      </c>
      <c r="AP412">
        <v>13</v>
      </c>
      <c r="AQ412">
        <v>-136</v>
      </c>
      <c r="AR412">
        <v>0</v>
      </c>
      <c r="AZ412">
        <v>1200</v>
      </c>
      <c r="BA412">
        <v>1</v>
      </c>
      <c r="BB412" t="str">
        <f t="shared" si="20"/>
        <v xml:space="preserve">N379DH  </v>
      </c>
      <c r="BC412">
        <v>1</v>
      </c>
      <c r="BE412">
        <v>0</v>
      </c>
      <c r="BF412">
        <v>0</v>
      </c>
      <c r="BG412">
        <v>0</v>
      </c>
      <c r="BH412">
        <v>1075</v>
      </c>
      <c r="BI412">
        <v>1</v>
      </c>
      <c r="BJ412">
        <v>0</v>
      </c>
      <c r="BK412">
        <v>0</v>
      </c>
      <c r="BL412">
        <v>0</v>
      </c>
      <c r="BO412">
        <v>0</v>
      </c>
      <c r="BP412">
        <v>0</v>
      </c>
      <c r="BW412" t="str">
        <f>"21:49:47.249"</f>
        <v>21:49:47.249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2</v>
      </c>
      <c r="CP412" t="s">
        <v>119</v>
      </c>
      <c r="CQ412">
        <v>259</v>
      </c>
      <c r="CR412">
        <v>0</v>
      </c>
      <c r="CW412">
        <v>3037545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"08/10/2022 21:49:47.535"</f>
        <v>08/10/2022 21:49:47.535</v>
      </c>
      <c r="C413" t="str">
        <f t="shared" si="19"/>
        <v>FFDFD3C0</v>
      </c>
      <c r="D413" t="s">
        <v>130</v>
      </c>
      <c r="E413">
        <v>18</v>
      </c>
      <c r="F413">
        <v>1018</v>
      </c>
      <c r="G413" t="s">
        <v>114</v>
      </c>
      <c r="J413" t="s">
        <v>131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>"21:49:47.195"</f>
        <v>21:49:47.195</v>
      </c>
      <c r="T413" t="str">
        <f>"21:49:47.195"</f>
        <v>21:49:47.195</v>
      </c>
      <c r="U413" t="str">
        <f t="shared" si="18"/>
        <v>A4558D</v>
      </c>
      <c r="V413">
        <v>0</v>
      </c>
      <c r="W413">
        <v>0</v>
      </c>
      <c r="X413">
        <v>4</v>
      </c>
      <c r="Z413">
        <v>1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535</v>
      </c>
      <c r="AJ413">
        <v>48.362566999999999</v>
      </c>
      <c r="AK413" t="s">
        <v>536</v>
      </c>
      <c r="AL413">
        <v>-123.008144</v>
      </c>
      <c r="AM413">
        <v>25</v>
      </c>
      <c r="AN413">
        <v>1100</v>
      </c>
      <c r="AO413" t="s">
        <v>118</v>
      </c>
      <c r="AP413">
        <v>13</v>
      </c>
      <c r="AQ413">
        <v>-136</v>
      </c>
      <c r="AR413">
        <v>0</v>
      </c>
      <c r="AZ413">
        <v>1200</v>
      </c>
      <c r="BA413">
        <v>1</v>
      </c>
      <c r="BB413" t="str">
        <f t="shared" si="20"/>
        <v xml:space="preserve">N379DH  </v>
      </c>
      <c r="BC413">
        <v>1</v>
      </c>
      <c r="BE413">
        <v>0</v>
      </c>
      <c r="BF413">
        <v>0</v>
      </c>
      <c r="BG413">
        <v>0</v>
      </c>
      <c r="BH413">
        <v>1075</v>
      </c>
      <c r="BI413">
        <v>1</v>
      </c>
      <c r="BJ413">
        <v>0</v>
      </c>
      <c r="BK413">
        <v>0</v>
      </c>
      <c r="BL413">
        <v>0</v>
      </c>
      <c r="BO413">
        <v>0</v>
      </c>
      <c r="BP413">
        <v>0</v>
      </c>
      <c r="BW413" t="str">
        <f>"21:49:47.249"</f>
        <v>21:49:47.249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2</v>
      </c>
      <c r="CP413" t="s">
        <v>119</v>
      </c>
      <c r="CQ413">
        <v>259</v>
      </c>
      <c r="CR413">
        <v>0</v>
      </c>
      <c r="CW413">
        <v>3037545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"08/10/2022 21:49:48.910"</f>
        <v>08/10/2022 21:49:48.910</v>
      </c>
      <c r="C414" t="str">
        <f t="shared" si="19"/>
        <v>FFDFD3C0</v>
      </c>
      <c r="D414" t="s">
        <v>130</v>
      </c>
      <c r="E414">
        <v>18</v>
      </c>
      <c r="F414">
        <v>1018</v>
      </c>
      <c r="G414" t="s">
        <v>114</v>
      </c>
      <c r="J414" t="s">
        <v>131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>"21:49:48.594"</f>
        <v>21:49:48.594</v>
      </c>
      <c r="T414" t="str">
        <f>"21:49:48.594"</f>
        <v>21:49:48.594</v>
      </c>
      <c r="U414" t="str">
        <f t="shared" si="18"/>
        <v>A4558D</v>
      </c>
      <c r="V414">
        <v>0</v>
      </c>
      <c r="W414">
        <v>0</v>
      </c>
      <c r="X414">
        <v>4</v>
      </c>
      <c r="Z414">
        <v>1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537</v>
      </c>
      <c r="AJ414">
        <v>48.361688000000001</v>
      </c>
      <c r="AK414" t="s">
        <v>538</v>
      </c>
      <c r="AL414">
        <v>-123.008015</v>
      </c>
      <c r="AM414">
        <v>25</v>
      </c>
      <c r="AN414">
        <v>1100</v>
      </c>
      <c r="AO414" t="s">
        <v>118</v>
      </c>
      <c r="AP414">
        <v>14</v>
      </c>
      <c r="AQ414">
        <v>-136</v>
      </c>
      <c r="AR414">
        <v>0</v>
      </c>
      <c r="AZ414">
        <v>1200</v>
      </c>
      <c r="BA414">
        <v>1</v>
      </c>
      <c r="BB414" t="str">
        <f t="shared" si="20"/>
        <v xml:space="preserve">N379DH  </v>
      </c>
      <c r="BC414">
        <v>1</v>
      </c>
      <c r="BE414">
        <v>0</v>
      </c>
      <c r="BF414">
        <v>0</v>
      </c>
      <c r="BG414">
        <v>0</v>
      </c>
      <c r="BH414">
        <v>1075</v>
      </c>
      <c r="BI414">
        <v>1</v>
      </c>
      <c r="BJ414">
        <v>0</v>
      </c>
      <c r="BK414">
        <v>0</v>
      </c>
      <c r="BL414">
        <v>0</v>
      </c>
      <c r="BO414">
        <v>0</v>
      </c>
      <c r="BP414">
        <v>0</v>
      </c>
      <c r="BW414" t="str">
        <f>"21:49:48.700"</f>
        <v>21:49:48.700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3</v>
      </c>
      <c r="CP414" t="s">
        <v>119</v>
      </c>
      <c r="CQ414">
        <v>259</v>
      </c>
      <c r="CR414">
        <v>0</v>
      </c>
      <c r="CW414">
        <v>3037668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"08/10/2022 21:49:48.926"</f>
        <v>08/10/2022 21:49:48.926</v>
      </c>
      <c r="C415" t="str">
        <f t="shared" si="19"/>
        <v>FFDFD3C0</v>
      </c>
      <c r="D415" t="s">
        <v>113</v>
      </c>
      <c r="E415">
        <v>6</v>
      </c>
      <c r="H415">
        <v>174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>"21:49:48.594"</f>
        <v>21:49:48.594</v>
      </c>
      <c r="T415" t="str">
        <f>"21:49:48.594"</f>
        <v>21:49:48.594</v>
      </c>
      <c r="U415" t="str">
        <f t="shared" si="18"/>
        <v>A4558D</v>
      </c>
      <c r="V415">
        <v>0</v>
      </c>
      <c r="W415">
        <v>0</v>
      </c>
      <c r="X415">
        <v>4</v>
      </c>
      <c r="Z415">
        <v>1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537</v>
      </c>
      <c r="AJ415">
        <v>48.361688000000001</v>
      </c>
      <c r="AK415" t="s">
        <v>538</v>
      </c>
      <c r="AL415">
        <v>-123.008015</v>
      </c>
      <c r="AM415">
        <v>25</v>
      </c>
      <c r="AN415">
        <v>1100</v>
      </c>
      <c r="AO415" t="s">
        <v>118</v>
      </c>
      <c r="AP415">
        <v>14</v>
      </c>
      <c r="AQ415">
        <v>-136</v>
      </c>
      <c r="AR415">
        <v>0</v>
      </c>
      <c r="AZ415">
        <v>1200</v>
      </c>
      <c r="BA415">
        <v>1</v>
      </c>
      <c r="BB415" t="str">
        <f t="shared" si="20"/>
        <v xml:space="preserve">N379DH  </v>
      </c>
      <c r="BC415">
        <v>1</v>
      </c>
      <c r="BE415">
        <v>0</v>
      </c>
      <c r="BF415">
        <v>0</v>
      </c>
      <c r="BG415">
        <v>0</v>
      </c>
      <c r="BH415">
        <v>1075</v>
      </c>
      <c r="BI415">
        <v>1</v>
      </c>
      <c r="BJ415">
        <v>0</v>
      </c>
      <c r="BK415">
        <v>0</v>
      </c>
      <c r="BL415">
        <v>0</v>
      </c>
      <c r="BO415">
        <v>0</v>
      </c>
      <c r="BP415">
        <v>0</v>
      </c>
      <c r="BW415" t="str">
        <f>"21:49:48.700"</f>
        <v>21:49:48.700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3</v>
      </c>
      <c r="CP415" t="s">
        <v>119</v>
      </c>
      <c r="CQ415">
        <v>259</v>
      </c>
      <c r="CR415">
        <v>0</v>
      </c>
      <c r="CW415">
        <v>3037668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"08/10/2022 21:49:50.317"</f>
        <v>08/10/2022 21:49:50.317</v>
      </c>
      <c r="C416" t="str">
        <f t="shared" si="19"/>
        <v>FFDFD3C0</v>
      </c>
      <c r="D416" t="s">
        <v>130</v>
      </c>
      <c r="E416">
        <v>18</v>
      </c>
      <c r="F416">
        <v>1018</v>
      </c>
      <c r="G416" t="s">
        <v>114</v>
      </c>
      <c r="J416" t="s">
        <v>131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>"21:49:49.797"</f>
        <v>21:49:49.797</v>
      </c>
      <c r="T416" t="str">
        <f>"21:49:49.797"</f>
        <v>21:49:49.797</v>
      </c>
      <c r="U416" t="str">
        <f t="shared" si="18"/>
        <v>A4558D</v>
      </c>
      <c r="V416">
        <v>0</v>
      </c>
      <c r="W416">
        <v>0</v>
      </c>
      <c r="X416">
        <v>4</v>
      </c>
      <c r="Z416">
        <v>1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539</v>
      </c>
      <c r="AJ416">
        <v>48.360937</v>
      </c>
      <c r="AK416" t="s">
        <v>540</v>
      </c>
      <c r="AL416">
        <v>-123.007908</v>
      </c>
      <c r="AM416">
        <v>25</v>
      </c>
      <c r="AN416">
        <v>1100</v>
      </c>
      <c r="AO416" t="s">
        <v>118</v>
      </c>
      <c r="AP416">
        <v>14</v>
      </c>
      <c r="AQ416">
        <v>-136</v>
      </c>
      <c r="AR416">
        <v>64</v>
      </c>
      <c r="AZ416">
        <v>1200</v>
      </c>
      <c r="BA416">
        <v>1</v>
      </c>
      <c r="BB416" t="str">
        <f t="shared" si="20"/>
        <v xml:space="preserve">N379DH  </v>
      </c>
      <c r="BC416">
        <v>1</v>
      </c>
      <c r="BE416">
        <v>0</v>
      </c>
      <c r="BF416">
        <v>0</v>
      </c>
      <c r="BG416">
        <v>0</v>
      </c>
      <c r="BH416">
        <v>1075</v>
      </c>
      <c r="BI416">
        <v>1</v>
      </c>
      <c r="BJ416">
        <v>0</v>
      </c>
      <c r="BK416">
        <v>0</v>
      </c>
      <c r="BL416">
        <v>0</v>
      </c>
      <c r="BO416">
        <v>0</v>
      </c>
      <c r="BP416">
        <v>0</v>
      </c>
      <c r="BW416" t="str">
        <f>"21:49:49.959"</f>
        <v>21:49:49.959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2</v>
      </c>
      <c r="CP416" t="s">
        <v>119</v>
      </c>
      <c r="CQ416">
        <v>259</v>
      </c>
      <c r="CR416">
        <v>0</v>
      </c>
      <c r="CW416">
        <v>3037768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"08/10/2022 21:49:50.317"</f>
        <v>08/10/2022 21:49:50.317</v>
      </c>
      <c r="C417" t="str">
        <f t="shared" si="19"/>
        <v>FFDFD3C0</v>
      </c>
      <c r="D417" t="s">
        <v>113</v>
      </c>
      <c r="E417">
        <v>6</v>
      </c>
      <c r="H417">
        <v>174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>"21:49:49.797"</f>
        <v>21:49:49.797</v>
      </c>
      <c r="T417" t="str">
        <f>"21:49:49.797"</f>
        <v>21:49:49.797</v>
      </c>
      <c r="U417" t="str">
        <f t="shared" si="18"/>
        <v>A4558D</v>
      </c>
      <c r="V417">
        <v>0</v>
      </c>
      <c r="W417">
        <v>0</v>
      </c>
      <c r="X417">
        <v>4</v>
      </c>
      <c r="Z417">
        <v>1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539</v>
      </c>
      <c r="AJ417">
        <v>48.360937</v>
      </c>
      <c r="AK417" t="s">
        <v>540</v>
      </c>
      <c r="AL417">
        <v>-123.007908</v>
      </c>
      <c r="AM417">
        <v>25</v>
      </c>
      <c r="AN417">
        <v>1100</v>
      </c>
      <c r="AO417" t="s">
        <v>118</v>
      </c>
      <c r="AP417">
        <v>14</v>
      </c>
      <c r="AQ417">
        <v>-136</v>
      </c>
      <c r="AR417">
        <v>64</v>
      </c>
      <c r="AZ417">
        <v>1200</v>
      </c>
      <c r="BA417">
        <v>1</v>
      </c>
      <c r="BB417" t="str">
        <f t="shared" si="20"/>
        <v xml:space="preserve">N379DH  </v>
      </c>
      <c r="BC417">
        <v>1</v>
      </c>
      <c r="BE417">
        <v>0</v>
      </c>
      <c r="BF417">
        <v>0</v>
      </c>
      <c r="BG417">
        <v>0</v>
      </c>
      <c r="BH417">
        <v>1075</v>
      </c>
      <c r="BI417">
        <v>1</v>
      </c>
      <c r="BJ417">
        <v>0</v>
      </c>
      <c r="BK417">
        <v>0</v>
      </c>
      <c r="BL417">
        <v>0</v>
      </c>
      <c r="BO417">
        <v>0</v>
      </c>
      <c r="BP417">
        <v>0</v>
      </c>
      <c r="BW417" t="str">
        <f>"21:49:49.959"</f>
        <v>21:49:49.959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2</v>
      </c>
      <c r="CP417" t="s">
        <v>119</v>
      </c>
      <c r="CQ417">
        <v>259</v>
      </c>
      <c r="CR417">
        <v>0</v>
      </c>
      <c r="CW417">
        <v>3037768</v>
      </c>
      <c r="CY417">
        <v>0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"08/10/2022 21:49:50.879"</f>
        <v>08/10/2022 21:49:50.879</v>
      </c>
      <c r="C418" t="str">
        <f t="shared" si="19"/>
        <v>FFDFD3C0</v>
      </c>
      <c r="D418" t="s">
        <v>113</v>
      </c>
      <c r="E418">
        <v>6</v>
      </c>
      <c r="H418">
        <v>174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>"21:49:50.594"</f>
        <v>21:49:50.594</v>
      </c>
      <c r="T418" t="str">
        <f>"21:49:50.594"</f>
        <v>21:49:50.594</v>
      </c>
      <c r="U418" t="str">
        <f t="shared" si="18"/>
        <v>A4558D</v>
      </c>
      <c r="V418">
        <v>0</v>
      </c>
      <c r="W418">
        <v>0</v>
      </c>
      <c r="X418">
        <v>4</v>
      </c>
      <c r="Z418">
        <v>1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541</v>
      </c>
      <c r="AJ418">
        <v>48.360422</v>
      </c>
      <c r="AK418" t="s">
        <v>542</v>
      </c>
      <c r="AL418">
        <v>-123.007822</v>
      </c>
      <c r="AM418">
        <v>25</v>
      </c>
      <c r="AN418">
        <v>1100</v>
      </c>
      <c r="AO418" t="s">
        <v>118</v>
      </c>
      <c r="AP418">
        <v>14</v>
      </c>
      <c r="AQ418">
        <v>-136</v>
      </c>
      <c r="AR418">
        <v>64</v>
      </c>
      <c r="AZ418">
        <v>1200</v>
      </c>
      <c r="BA418">
        <v>1</v>
      </c>
      <c r="BB418" t="str">
        <f t="shared" si="20"/>
        <v xml:space="preserve">N379DH  </v>
      </c>
      <c r="BC418">
        <v>1</v>
      </c>
      <c r="BE418">
        <v>0</v>
      </c>
      <c r="BF418">
        <v>0</v>
      </c>
      <c r="BG418">
        <v>0</v>
      </c>
      <c r="BH418">
        <v>1075</v>
      </c>
      <c r="BI418">
        <v>1</v>
      </c>
      <c r="BJ418">
        <v>0</v>
      </c>
      <c r="BK418">
        <v>0</v>
      </c>
      <c r="BL418">
        <v>0</v>
      </c>
      <c r="BO418">
        <v>0</v>
      </c>
      <c r="BP418">
        <v>0</v>
      </c>
      <c r="BW418" t="str">
        <f>"21:49:50.612"</f>
        <v>21:49:50.612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3</v>
      </c>
      <c r="CP418" t="s">
        <v>119</v>
      </c>
      <c r="CQ418">
        <v>259</v>
      </c>
      <c r="CR418">
        <v>0</v>
      </c>
      <c r="CW418">
        <v>3037823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"08/10/2022 21:49:50.879"</f>
        <v>08/10/2022 21:49:50.879</v>
      </c>
      <c r="C419" t="str">
        <f t="shared" si="19"/>
        <v>FFDFD3C0</v>
      </c>
      <c r="D419" t="s">
        <v>130</v>
      </c>
      <c r="E419">
        <v>18</v>
      </c>
      <c r="F419">
        <v>1018</v>
      </c>
      <c r="G419" t="s">
        <v>114</v>
      </c>
      <c r="J419" t="s">
        <v>131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>"21:49:50.594"</f>
        <v>21:49:50.594</v>
      </c>
      <c r="T419" t="str">
        <f>"21:49:50.594"</f>
        <v>21:49:50.594</v>
      </c>
      <c r="U419" t="str">
        <f t="shared" si="18"/>
        <v>A4558D</v>
      </c>
      <c r="V419">
        <v>0</v>
      </c>
      <c r="W419">
        <v>0</v>
      </c>
      <c r="X419">
        <v>4</v>
      </c>
      <c r="Z419">
        <v>1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541</v>
      </c>
      <c r="AJ419">
        <v>48.360422</v>
      </c>
      <c r="AK419" t="s">
        <v>542</v>
      </c>
      <c r="AL419">
        <v>-123.007822</v>
      </c>
      <c r="AM419">
        <v>25</v>
      </c>
      <c r="AN419">
        <v>1100</v>
      </c>
      <c r="AO419" t="s">
        <v>118</v>
      </c>
      <c r="AP419">
        <v>14</v>
      </c>
      <c r="AQ419">
        <v>-136</v>
      </c>
      <c r="AR419">
        <v>64</v>
      </c>
      <c r="AZ419">
        <v>1200</v>
      </c>
      <c r="BA419">
        <v>1</v>
      </c>
      <c r="BB419" t="str">
        <f t="shared" si="20"/>
        <v xml:space="preserve">N379DH  </v>
      </c>
      <c r="BC419">
        <v>1</v>
      </c>
      <c r="BE419">
        <v>0</v>
      </c>
      <c r="BF419">
        <v>0</v>
      </c>
      <c r="BG419">
        <v>0</v>
      </c>
      <c r="BH419">
        <v>1075</v>
      </c>
      <c r="BI419">
        <v>1</v>
      </c>
      <c r="BJ419">
        <v>0</v>
      </c>
      <c r="BK419">
        <v>0</v>
      </c>
      <c r="BL419">
        <v>0</v>
      </c>
      <c r="BO419">
        <v>0</v>
      </c>
      <c r="BP419">
        <v>0</v>
      </c>
      <c r="BW419" t="str">
        <f>"21:49:50.612"</f>
        <v>21:49:50.612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3</v>
      </c>
      <c r="CP419" t="s">
        <v>119</v>
      </c>
      <c r="CQ419">
        <v>259</v>
      </c>
      <c r="CR419">
        <v>0</v>
      </c>
      <c r="CW419">
        <v>3037823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"08/10/2022 21:49:51.457"</f>
        <v>08/10/2022 21:49:51.457</v>
      </c>
      <c r="C420" t="str">
        <f t="shared" si="19"/>
        <v>FFDFD3C0</v>
      </c>
      <c r="D420" t="s">
        <v>113</v>
      </c>
      <c r="E420">
        <v>6</v>
      </c>
      <c r="H420">
        <v>174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>"21:49:51.195"</f>
        <v>21:49:51.195</v>
      </c>
      <c r="T420" t="str">
        <f>"21:49:51.195"</f>
        <v>21:49:51.195</v>
      </c>
      <c r="U420" t="str">
        <f t="shared" si="18"/>
        <v>A4558D</v>
      </c>
      <c r="V420">
        <v>0</v>
      </c>
      <c r="W420">
        <v>0</v>
      </c>
      <c r="X420">
        <v>4</v>
      </c>
      <c r="Z420">
        <v>1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543</v>
      </c>
      <c r="AJ420">
        <v>48.360056999999998</v>
      </c>
      <c r="AK420" t="s">
        <v>544</v>
      </c>
      <c r="AL420">
        <v>-123.007779</v>
      </c>
      <c r="AM420">
        <v>25</v>
      </c>
      <c r="AN420">
        <v>1100</v>
      </c>
      <c r="AO420" t="s">
        <v>118</v>
      </c>
      <c r="AP420">
        <v>14</v>
      </c>
      <c r="AQ420">
        <v>-136</v>
      </c>
      <c r="AR420">
        <v>64</v>
      </c>
      <c r="AZ420">
        <v>1200</v>
      </c>
      <c r="BA420">
        <v>1</v>
      </c>
      <c r="BB420" t="str">
        <f t="shared" si="20"/>
        <v xml:space="preserve">N379DH  </v>
      </c>
      <c r="BC420">
        <v>1</v>
      </c>
      <c r="BE420">
        <v>0</v>
      </c>
      <c r="BF420">
        <v>0</v>
      </c>
      <c r="BG420">
        <v>0</v>
      </c>
      <c r="BH420">
        <v>1075</v>
      </c>
      <c r="BI420">
        <v>1</v>
      </c>
      <c r="BJ420">
        <v>0</v>
      </c>
      <c r="BK420">
        <v>0</v>
      </c>
      <c r="BL420">
        <v>0</v>
      </c>
      <c r="BO420">
        <v>0</v>
      </c>
      <c r="BP420">
        <v>0</v>
      </c>
      <c r="BW420" t="str">
        <f>"21:49:51.257"</f>
        <v>21:49:51.257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2</v>
      </c>
      <c r="CP420" t="s">
        <v>119</v>
      </c>
      <c r="CQ420">
        <v>259</v>
      </c>
      <c r="CR420">
        <v>0</v>
      </c>
      <c r="CW420">
        <v>3037875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"08/10/2022 21:49:51.535"</f>
        <v>08/10/2022 21:49:51.535</v>
      </c>
      <c r="C421" t="str">
        <f t="shared" si="19"/>
        <v>FFDFD3C0</v>
      </c>
      <c r="D421" t="s">
        <v>130</v>
      </c>
      <c r="E421">
        <v>18</v>
      </c>
      <c r="F421">
        <v>1018</v>
      </c>
      <c r="G421" t="s">
        <v>114</v>
      </c>
      <c r="J421" t="s">
        <v>131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>"21:49:51.195"</f>
        <v>21:49:51.195</v>
      </c>
      <c r="T421" t="str">
        <f>"21:49:51.195"</f>
        <v>21:49:51.195</v>
      </c>
      <c r="U421" t="str">
        <f t="shared" si="18"/>
        <v>A4558D</v>
      </c>
      <c r="V421">
        <v>0</v>
      </c>
      <c r="W421">
        <v>0</v>
      </c>
      <c r="X421">
        <v>4</v>
      </c>
      <c r="Z421">
        <v>1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543</v>
      </c>
      <c r="AJ421">
        <v>48.360056999999998</v>
      </c>
      <c r="AK421" t="s">
        <v>544</v>
      </c>
      <c r="AL421">
        <v>-123.007779</v>
      </c>
      <c r="AM421">
        <v>25</v>
      </c>
      <c r="AN421">
        <v>1100</v>
      </c>
      <c r="AO421" t="s">
        <v>118</v>
      </c>
      <c r="AP421">
        <v>14</v>
      </c>
      <c r="AQ421">
        <v>-136</v>
      </c>
      <c r="AR421">
        <v>64</v>
      </c>
      <c r="AZ421">
        <v>1200</v>
      </c>
      <c r="BA421">
        <v>1</v>
      </c>
      <c r="BB421" t="str">
        <f t="shared" si="20"/>
        <v xml:space="preserve">N379DH  </v>
      </c>
      <c r="BC421">
        <v>1</v>
      </c>
      <c r="BE421">
        <v>0</v>
      </c>
      <c r="BF421">
        <v>0</v>
      </c>
      <c r="BG421">
        <v>0</v>
      </c>
      <c r="BH421">
        <v>1075</v>
      </c>
      <c r="BI421">
        <v>1</v>
      </c>
      <c r="BJ421">
        <v>0</v>
      </c>
      <c r="BK421">
        <v>0</v>
      </c>
      <c r="BL421">
        <v>0</v>
      </c>
      <c r="BO421">
        <v>0</v>
      </c>
      <c r="BP421">
        <v>0</v>
      </c>
      <c r="BW421" t="str">
        <f>"21:49:51.257"</f>
        <v>21:49:51.257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2</v>
      </c>
      <c r="CP421" t="s">
        <v>119</v>
      </c>
      <c r="CQ421">
        <v>259</v>
      </c>
      <c r="CR421">
        <v>0</v>
      </c>
      <c r="CW421">
        <v>3037875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"08/10/2022 21:49:52.551"</f>
        <v>08/10/2022 21:49:52.551</v>
      </c>
      <c r="C422" t="str">
        <f t="shared" si="19"/>
        <v>FFDFD3C0</v>
      </c>
      <c r="D422" t="s">
        <v>130</v>
      </c>
      <c r="E422">
        <v>18</v>
      </c>
      <c r="F422">
        <v>1018</v>
      </c>
      <c r="G422" t="s">
        <v>114</v>
      </c>
      <c r="J422" t="s">
        <v>131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>"21:49:52.195"</f>
        <v>21:49:52.195</v>
      </c>
      <c r="T422" t="str">
        <f>"21:49:52.195"</f>
        <v>21:49:52.195</v>
      </c>
      <c r="U422" t="str">
        <f t="shared" si="18"/>
        <v>A4558D</v>
      </c>
      <c r="V422">
        <v>0</v>
      </c>
      <c r="W422">
        <v>0</v>
      </c>
      <c r="X422">
        <v>4</v>
      </c>
      <c r="Z422">
        <v>1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545</v>
      </c>
      <c r="AJ422">
        <v>48.359434999999998</v>
      </c>
      <c r="AK422" t="s">
        <v>546</v>
      </c>
      <c r="AL422">
        <v>-123.00765</v>
      </c>
      <c r="AM422">
        <v>25</v>
      </c>
      <c r="AN422">
        <v>1100</v>
      </c>
      <c r="AO422" t="s">
        <v>118</v>
      </c>
      <c r="AP422">
        <v>15</v>
      </c>
      <c r="AQ422">
        <v>-136</v>
      </c>
      <c r="AR422">
        <v>64</v>
      </c>
      <c r="AZ422">
        <v>1200</v>
      </c>
      <c r="BA422">
        <v>1</v>
      </c>
      <c r="BB422" t="str">
        <f t="shared" si="20"/>
        <v xml:space="preserve">N379DH  </v>
      </c>
      <c r="BC422">
        <v>1</v>
      </c>
      <c r="BE422">
        <v>0</v>
      </c>
      <c r="BF422">
        <v>0</v>
      </c>
      <c r="BG422">
        <v>0</v>
      </c>
      <c r="BH422">
        <v>1075</v>
      </c>
      <c r="BI422">
        <v>1</v>
      </c>
      <c r="BJ422">
        <v>0</v>
      </c>
      <c r="BK422">
        <v>0</v>
      </c>
      <c r="BL422">
        <v>0</v>
      </c>
      <c r="BO422">
        <v>0</v>
      </c>
      <c r="BP422">
        <v>0</v>
      </c>
      <c r="BW422" t="str">
        <f>"21:49:52.312"</f>
        <v>21:49:52.312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1</v>
      </c>
      <c r="CP422" t="s">
        <v>119</v>
      </c>
      <c r="CQ422">
        <v>259</v>
      </c>
      <c r="CR422">
        <v>0</v>
      </c>
      <c r="CW422">
        <v>3037964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"08/10/2022 21:49:52.551"</f>
        <v>08/10/2022 21:49:52.551</v>
      </c>
      <c r="C423" t="str">
        <f t="shared" si="19"/>
        <v>FFDFD3C0</v>
      </c>
      <c r="D423" t="s">
        <v>113</v>
      </c>
      <c r="E423">
        <v>6</v>
      </c>
      <c r="H423">
        <v>174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>"21:49:52.195"</f>
        <v>21:49:52.195</v>
      </c>
      <c r="T423" t="str">
        <f>"21:49:52.195"</f>
        <v>21:49:52.195</v>
      </c>
      <c r="U423" t="str">
        <f t="shared" si="18"/>
        <v>A4558D</v>
      </c>
      <c r="V423">
        <v>0</v>
      </c>
      <c r="W423">
        <v>0</v>
      </c>
      <c r="X423">
        <v>4</v>
      </c>
      <c r="Z423">
        <v>1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545</v>
      </c>
      <c r="AJ423">
        <v>48.359434999999998</v>
      </c>
      <c r="AK423" t="s">
        <v>546</v>
      </c>
      <c r="AL423">
        <v>-123.00765</v>
      </c>
      <c r="AM423">
        <v>25</v>
      </c>
      <c r="AN423">
        <v>1100</v>
      </c>
      <c r="AO423" t="s">
        <v>118</v>
      </c>
      <c r="AP423">
        <v>15</v>
      </c>
      <c r="AQ423">
        <v>-136</v>
      </c>
      <c r="AR423">
        <v>64</v>
      </c>
      <c r="AZ423">
        <v>1200</v>
      </c>
      <c r="BA423">
        <v>1</v>
      </c>
      <c r="BB423" t="str">
        <f t="shared" si="20"/>
        <v xml:space="preserve">N379DH  </v>
      </c>
      <c r="BC423">
        <v>1</v>
      </c>
      <c r="BE423">
        <v>0</v>
      </c>
      <c r="BF423">
        <v>0</v>
      </c>
      <c r="BG423">
        <v>0</v>
      </c>
      <c r="BH423">
        <v>1075</v>
      </c>
      <c r="BI423">
        <v>1</v>
      </c>
      <c r="BJ423">
        <v>0</v>
      </c>
      <c r="BK423">
        <v>0</v>
      </c>
      <c r="BL423">
        <v>0</v>
      </c>
      <c r="BO423">
        <v>0</v>
      </c>
      <c r="BP423">
        <v>0</v>
      </c>
      <c r="BW423" t="str">
        <f>"21:49:52.312"</f>
        <v>21:49:52.312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1</v>
      </c>
      <c r="CP423" t="s">
        <v>119</v>
      </c>
      <c r="CQ423">
        <v>259</v>
      </c>
      <c r="CR423">
        <v>0</v>
      </c>
      <c r="CW423">
        <v>3037964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"08/10/2022 21:49:53.786"</f>
        <v>08/10/2022 21:49:53.786</v>
      </c>
      <c r="C424" t="str">
        <f t="shared" si="19"/>
        <v>FFDFD3C0</v>
      </c>
      <c r="D424" t="s">
        <v>113</v>
      </c>
      <c r="E424">
        <v>6</v>
      </c>
      <c r="H424">
        <v>174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>"21:49:53.398"</f>
        <v>21:49:53.398</v>
      </c>
      <c r="T424" t="str">
        <f>"21:49:53.398"</f>
        <v>21:49:53.398</v>
      </c>
      <c r="U424" t="str">
        <f t="shared" si="18"/>
        <v>A4558D</v>
      </c>
      <c r="V424">
        <v>0</v>
      </c>
      <c r="W424">
        <v>0</v>
      </c>
      <c r="X424">
        <v>4</v>
      </c>
      <c r="Z424">
        <v>1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547</v>
      </c>
      <c r="AJ424">
        <v>48.358662000000002</v>
      </c>
      <c r="AK424" t="s">
        <v>548</v>
      </c>
      <c r="AL424">
        <v>-123.007543</v>
      </c>
      <c r="AM424">
        <v>25</v>
      </c>
      <c r="AN424">
        <v>1100</v>
      </c>
      <c r="AO424" t="s">
        <v>118</v>
      </c>
      <c r="AP424">
        <v>15</v>
      </c>
      <c r="AQ424">
        <v>-136</v>
      </c>
      <c r="AR424">
        <v>64</v>
      </c>
      <c r="AZ424">
        <v>1200</v>
      </c>
      <c r="BA424">
        <v>1</v>
      </c>
      <c r="BB424" t="str">
        <f t="shared" si="20"/>
        <v xml:space="preserve">N379DH  </v>
      </c>
      <c r="BC424">
        <v>1</v>
      </c>
      <c r="BE424">
        <v>0</v>
      </c>
      <c r="BF424">
        <v>0</v>
      </c>
      <c r="BG424">
        <v>0</v>
      </c>
      <c r="BH424">
        <v>1075</v>
      </c>
      <c r="BI424">
        <v>1</v>
      </c>
      <c r="BJ424">
        <v>0</v>
      </c>
      <c r="BK424">
        <v>0</v>
      </c>
      <c r="BL424">
        <v>0</v>
      </c>
      <c r="BO424">
        <v>0</v>
      </c>
      <c r="BP424">
        <v>0</v>
      </c>
      <c r="BW424" t="str">
        <f>"21:49:53.542"</f>
        <v>21:49:53.542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2</v>
      </c>
      <c r="CP424" t="s">
        <v>119</v>
      </c>
      <c r="CQ424">
        <v>259</v>
      </c>
      <c r="CR424">
        <v>0</v>
      </c>
      <c r="CW424">
        <v>3038051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"08/10/2022 21:49:53.833"</f>
        <v>08/10/2022 21:49:53.833</v>
      </c>
      <c r="C425" t="str">
        <f t="shared" si="19"/>
        <v>FFDFD3C0</v>
      </c>
      <c r="D425" t="s">
        <v>130</v>
      </c>
      <c r="E425">
        <v>18</v>
      </c>
      <c r="F425">
        <v>1018</v>
      </c>
      <c r="G425" t="s">
        <v>114</v>
      </c>
      <c r="J425" t="s">
        <v>131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>"21:49:53.398"</f>
        <v>21:49:53.398</v>
      </c>
      <c r="T425" t="str">
        <f>"21:49:53.398"</f>
        <v>21:49:53.398</v>
      </c>
      <c r="U425" t="str">
        <f t="shared" si="18"/>
        <v>A4558D</v>
      </c>
      <c r="V425">
        <v>0</v>
      </c>
      <c r="W425">
        <v>0</v>
      </c>
      <c r="X425">
        <v>4</v>
      </c>
      <c r="Z425">
        <v>1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547</v>
      </c>
      <c r="AJ425">
        <v>48.358662000000002</v>
      </c>
      <c r="AK425" t="s">
        <v>548</v>
      </c>
      <c r="AL425">
        <v>-123.007543</v>
      </c>
      <c r="AM425">
        <v>25</v>
      </c>
      <c r="AN425">
        <v>1100</v>
      </c>
      <c r="AO425" t="s">
        <v>118</v>
      </c>
      <c r="AP425">
        <v>15</v>
      </c>
      <c r="AQ425">
        <v>-136</v>
      </c>
      <c r="AR425">
        <v>64</v>
      </c>
      <c r="AZ425">
        <v>1200</v>
      </c>
      <c r="BA425">
        <v>1</v>
      </c>
      <c r="BB425" t="str">
        <f t="shared" si="20"/>
        <v xml:space="preserve">N379DH  </v>
      </c>
      <c r="BC425">
        <v>1</v>
      </c>
      <c r="BE425">
        <v>0</v>
      </c>
      <c r="BF425">
        <v>0</v>
      </c>
      <c r="BG425">
        <v>0</v>
      </c>
      <c r="BH425">
        <v>1075</v>
      </c>
      <c r="BI425">
        <v>1</v>
      </c>
      <c r="BJ425">
        <v>0</v>
      </c>
      <c r="BK425">
        <v>0</v>
      </c>
      <c r="BL425">
        <v>0</v>
      </c>
      <c r="BO425">
        <v>0</v>
      </c>
      <c r="BP425">
        <v>0</v>
      </c>
      <c r="BW425" t="str">
        <f>"21:49:53.542"</f>
        <v>21:49:53.542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2</v>
      </c>
      <c r="CP425" t="s">
        <v>119</v>
      </c>
      <c r="CQ425">
        <v>259</v>
      </c>
      <c r="CR425">
        <v>0</v>
      </c>
      <c r="CW425">
        <v>3038051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"08/10/2022 21:49:54.864"</f>
        <v>08/10/2022 21:49:54.864</v>
      </c>
      <c r="C426" t="str">
        <f t="shared" si="19"/>
        <v>FFDFD3C0</v>
      </c>
      <c r="D426" t="s">
        <v>113</v>
      </c>
      <c r="E426">
        <v>6</v>
      </c>
      <c r="H426">
        <v>174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>"21:49:54.398"</f>
        <v>21:49:54.398</v>
      </c>
      <c r="T426" t="str">
        <f>"21:49:54.398"</f>
        <v>21:49:54.398</v>
      </c>
      <c r="U426" t="str">
        <f t="shared" si="18"/>
        <v>A4558D</v>
      </c>
      <c r="V426">
        <v>0</v>
      </c>
      <c r="W426">
        <v>0</v>
      </c>
      <c r="X426">
        <v>4</v>
      </c>
      <c r="Z426">
        <v>1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549</v>
      </c>
      <c r="AJ426">
        <v>48.358040000000003</v>
      </c>
      <c r="AK426" t="s">
        <v>550</v>
      </c>
      <c r="AL426">
        <v>-123.007436</v>
      </c>
      <c r="AM426">
        <v>25</v>
      </c>
      <c r="AN426">
        <v>1100</v>
      </c>
      <c r="AO426" t="s">
        <v>118</v>
      </c>
      <c r="AP426">
        <v>15</v>
      </c>
      <c r="AQ426">
        <v>-136</v>
      </c>
      <c r="AR426">
        <v>0</v>
      </c>
      <c r="AZ426">
        <v>1200</v>
      </c>
      <c r="BA426">
        <v>1</v>
      </c>
      <c r="BB426" t="str">
        <f t="shared" si="20"/>
        <v xml:space="preserve">N379DH  </v>
      </c>
      <c r="BC426">
        <v>1</v>
      </c>
      <c r="BE426">
        <v>0</v>
      </c>
      <c r="BF426">
        <v>0</v>
      </c>
      <c r="BG426">
        <v>0</v>
      </c>
      <c r="BH426">
        <v>1075</v>
      </c>
      <c r="BI426">
        <v>1</v>
      </c>
      <c r="BJ426">
        <v>0</v>
      </c>
      <c r="BK426">
        <v>0</v>
      </c>
      <c r="BL426">
        <v>0</v>
      </c>
      <c r="BO426">
        <v>0</v>
      </c>
      <c r="BP426">
        <v>0</v>
      </c>
      <c r="BW426" t="str">
        <f>"21:49:54.599"</f>
        <v>21:49:54.599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1</v>
      </c>
      <c r="CP426" t="s">
        <v>119</v>
      </c>
      <c r="CQ426">
        <v>259</v>
      </c>
      <c r="CR426">
        <v>0</v>
      </c>
      <c r="CW426">
        <v>3038136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"08/10/2022 21:49:54.864"</f>
        <v>08/10/2022 21:49:54.864</v>
      </c>
      <c r="C427" t="str">
        <f t="shared" si="19"/>
        <v>FFDFD3C0</v>
      </c>
      <c r="D427" t="s">
        <v>130</v>
      </c>
      <c r="E427">
        <v>18</v>
      </c>
      <c r="F427">
        <v>1018</v>
      </c>
      <c r="G427" t="s">
        <v>114</v>
      </c>
      <c r="J427" t="s">
        <v>131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>"21:49:54.398"</f>
        <v>21:49:54.398</v>
      </c>
      <c r="T427" t="str">
        <f>"21:49:54.398"</f>
        <v>21:49:54.398</v>
      </c>
      <c r="U427" t="str">
        <f t="shared" si="18"/>
        <v>A4558D</v>
      </c>
      <c r="V427">
        <v>0</v>
      </c>
      <c r="W427">
        <v>0</v>
      </c>
      <c r="X427">
        <v>4</v>
      </c>
      <c r="Z427">
        <v>1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549</v>
      </c>
      <c r="AJ427">
        <v>48.358040000000003</v>
      </c>
      <c r="AK427" t="s">
        <v>550</v>
      </c>
      <c r="AL427">
        <v>-123.007436</v>
      </c>
      <c r="AM427">
        <v>25</v>
      </c>
      <c r="AN427">
        <v>1100</v>
      </c>
      <c r="AO427" t="s">
        <v>118</v>
      </c>
      <c r="AP427">
        <v>15</v>
      </c>
      <c r="AQ427">
        <v>-136</v>
      </c>
      <c r="AR427">
        <v>0</v>
      </c>
      <c r="AZ427">
        <v>1200</v>
      </c>
      <c r="BA427">
        <v>1</v>
      </c>
      <c r="BB427" t="str">
        <f t="shared" si="20"/>
        <v xml:space="preserve">N379DH  </v>
      </c>
      <c r="BC427">
        <v>1</v>
      </c>
      <c r="BE427">
        <v>0</v>
      </c>
      <c r="BF427">
        <v>0</v>
      </c>
      <c r="BG427">
        <v>0</v>
      </c>
      <c r="BH427">
        <v>1075</v>
      </c>
      <c r="BI427">
        <v>1</v>
      </c>
      <c r="BJ427">
        <v>0</v>
      </c>
      <c r="BK427">
        <v>0</v>
      </c>
      <c r="BL427">
        <v>0</v>
      </c>
      <c r="BO427">
        <v>0</v>
      </c>
      <c r="BP427">
        <v>0</v>
      </c>
      <c r="BW427" t="str">
        <f>"21:49:54.599"</f>
        <v>21:49:54.599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1</v>
      </c>
      <c r="CP427" t="s">
        <v>119</v>
      </c>
      <c r="CQ427">
        <v>259</v>
      </c>
      <c r="CR427">
        <v>0</v>
      </c>
      <c r="CW427">
        <v>3038136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"08/10/2022 21:49:55.427"</f>
        <v>08/10/2022 21:49:55.427</v>
      </c>
      <c r="C428" t="str">
        <f t="shared" si="19"/>
        <v>FFDFD3C0</v>
      </c>
      <c r="D428" t="s">
        <v>130</v>
      </c>
      <c r="E428">
        <v>18</v>
      </c>
      <c r="F428">
        <v>1018</v>
      </c>
      <c r="G428" t="s">
        <v>114</v>
      </c>
      <c r="J428" t="s">
        <v>131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>"21:49:55.195"</f>
        <v>21:49:55.195</v>
      </c>
      <c r="T428" t="str">
        <f>"21:49:55.195"</f>
        <v>21:49:55.195</v>
      </c>
      <c r="U428" t="str">
        <f t="shared" si="18"/>
        <v>A4558D</v>
      </c>
      <c r="V428">
        <v>0</v>
      </c>
      <c r="W428">
        <v>0</v>
      </c>
      <c r="X428">
        <v>4</v>
      </c>
      <c r="Z428">
        <v>1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551</v>
      </c>
      <c r="AJ428">
        <v>48.357545999999999</v>
      </c>
      <c r="AK428" t="s">
        <v>552</v>
      </c>
      <c r="AL428">
        <v>-123.007329</v>
      </c>
      <c r="AM428">
        <v>25</v>
      </c>
      <c r="AN428">
        <v>1100</v>
      </c>
      <c r="AO428" t="s">
        <v>118</v>
      </c>
      <c r="AP428">
        <v>15</v>
      </c>
      <c r="AQ428">
        <v>-136</v>
      </c>
      <c r="AR428">
        <v>0</v>
      </c>
      <c r="AZ428">
        <v>1200</v>
      </c>
      <c r="BA428">
        <v>1</v>
      </c>
      <c r="BB428" t="str">
        <f t="shared" si="20"/>
        <v xml:space="preserve">N379DH  </v>
      </c>
      <c r="BC428">
        <v>1</v>
      </c>
      <c r="BE428">
        <v>0</v>
      </c>
      <c r="BF428">
        <v>0</v>
      </c>
      <c r="BG428">
        <v>0</v>
      </c>
      <c r="BH428">
        <v>1075</v>
      </c>
      <c r="BI428">
        <v>1</v>
      </c>
      <c r="BJ428">
        <v>0</v>
      </c>
      <c r="BK428">
        <v>0</v>
      </c>
      <c r="BL428">
        <v>0</v>
      </c>
      <c r="BO428">
        <v>0</v>
      </c>
      <c r="BP428">
        <v>0</v>
      </c>
      <c r="BW428" t="str">
        <f>"21:49:55.214"</f>
        <v>21:49:55.214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2</v>
      </c>
      <c r="CP428" t="s">
        <v>119</v>
      </c>
      <c r="CQ428">
        <v>259</v>
      </c>
      <c r="CR428">
        <v>0</v>
      </c>
      <c r="CW428">
        <v>3038183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"08/10/2022 21:49:55.552"</f>
        <v>08/10/2022 21:49:55.552</v>
      </c>
      <c r="C429" t="str">
        <f t="shared" si="19"/>
        <v>FFDFD3C0</v>
      </c>
      <c r="D429" t="s">
        <v>113</v>
      </c>
      <c r="E429">
        <v>6</v>
      </c>
      <c r="H429">
        <v>174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>"21:49:55.195"</f>
        <v>21:49:55.195</v>
      </c>
      <c r="T429" t="str">
        <f>"21:49:55.195"</f>
        <v>21:49:55.195</v>
      </c>
      <c r="U429" t="str">
        <f t="shared" si="18"/>
        <v>A4558D</v>
      </c>
      <c r="V429">
        <v>0</v>
      </c>
      <c r="W429">
        <v>0</v>
      </c>
      <c r="X429">
        <v>4</v>
      </c>
      <c r="Z429">
        <v>1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551</v>
      </c>
      <c r="AJ429">
        <v>48.357545999999999</v>
      </c>
      <c r="AK429" t="s">
        <v>552</v>
      </c>
      <c r="AL429">
        <v>-123.007329</v>
      </c>
      <c r="AM429">
        <v>25</v>
      </c>
      <c r="AN429">
        <v>1100</v>
      </c>
      <c r="AO429" t="s">
        <v>118</v>
      </c>
      <c r="AP429">
        <v>15</v>
      </c>
      <c r="AQ429">
        <v>-136</v>
      </c>
      <c r="AR429">
        <v>0</v>
      </c>
      <c r="AZ429">
        <v>1200</v>
      </c>
      <c r="BA429">
        <v>1</v>
      </c>
      <c r="BB429" t="str">
        <f t="shared" si="20"/>
        <v xml:space="preserve">N379DH  </v>
      </c>
      <c r="BC429">
        <v>1</v>
      </c>
      <c r="BE429">
        <v>0</v>
      </c>
      <c r="BF429">
        <v>0</v>
      </c>
      <c r="BG429">
        <v>0</v>
      </c>
      <c r="BH429">
        <v>1075</v>
      </c>
      <c r="BI429">
        <v>1</v>
      </c>
      <c r="BJ429">
        <v>0</v>
      </c>
      <c r="BK429">
        <v>0</v>
      </c>
      <c r="BL429">
        <v>0</v>
      </c>
      <c r="BO429">
        <v>0</v>
      </c>
      <c r="BP429">
        <v>0</v>
      </c>
      <c r="BW429" t="str">
        <f>"21:49:55.214"</f>
        <v>21:49:55.214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2</v>
      </c>
      <c r="CP429" t="s">
        <v>119</v>
      </c>
      <c r="CQ429">
        <v>259</v>
      </c>
      <c r="CR429">
        <v>0</v>
      </c>
      <c r="CW429">
        <v>3038183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"08/10/2022 21:49:57.224"</f>
        <v>08/10/2022 21:49:57.224</v>
      </c>
      <c r="C430" t="str">
        <f t="shared" si="19"/>
        <v>FFDFD3C0</v>
      </c>
      <c r="D430" t="s">
        <v>130</v>
      </c>
      <c r="E430">
        <v>18</v>
      </c>
      <c r="F430">
        <v>1018</v>
      </c>
      <c r="G430" t="s">
        <v>114</v>
      </c>
      <c r="J430" t="s">
        <v>131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>"21:49:56.797"</f>
        <v>21:49:56.797</v>
      </c>
      <c r="T430" t="str">
        <f>"21:49:56.797"</f>
        <v>21:49:56.797</v>
      </c>
      <c r="U430" t="str">
        <f t="shared" si="18"/>
        <v>A4558D</v>
      </c>
      <c r="V430">
        <v>0</v>
      </c>
      <c r="W430">
        <v>0</v>
      </c>
      <c r="X430">
        <v>4</v>
      </c>
      <c r="Z430">
        <v>1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553</v>
      </c>
      <c r="AJ430">
        <v>48.356538</v>
      </c>
      <c r="AK430" t="s">
        <v>554</v>
      </c>
      <c r="AL430">
        <v>-123.007178</v>
      </c>
      <c r="AM430">
        <v>25</v>
      </c>
      <c r="AN430">
        <v>1100</v>
      </c>
      <c r="AO430" t="s">
        <v>118</v>
      </c>
      <c r="AP430">
        <v>15</v>
      </c>
      <c r="AQ430">
        <v>-136</v>
      </c>
      <c r="AR430">
        <v>0</v>
      </c>
      <c r="AZ430">
        <v>1200</v>
      </c>
      <c r="BA430">
        <v>1</v>
      </c>
      <c r="BB430" t="str">
        <f t="shared" si="20"/>
        <v xml:space="preserve">N379DH  </v>
      </c>
      <c r="BC430">
        <v>1</v>
      </c>
      <c r="BE430">
        <v>0</v>
      </c>
      <c r="BF430">
        <v>0</v>
      </c>
      <c r="BG430">
        <v>0</v>
      </c>
      <c r="BH430">
        <v>1075</v>
      </c>
      <c r="BI430">
        <v>1</v>
      </c>
      <c r="BJ430">
        <v>0</v>
      </c>
      <c r="BK430">
        <v>0</v>
      </c>
      <c r="BL430">
        <v>0</v>
      </c>
      <c r="BO430">
        <v>0</v>
      </c>
      <c r="BP430">
        <v>0</v>
      </c>
      <c r="BW430" t="str">
        <f>"21:49:56.875"</f>
        <v>21:49:56.875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1</v>
      </c>
      <c r="CP430" t="s">
        <v>119</v>
      </c>
      <c r="CQ430">
        <v>259</v>
      </c>
      <c r="CR430">
        <v>0</v>
      </c>
      <c r="CW430">
        <v>3038313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"08/10/2022 21:49:57.224"</f>
        <v>08/10/2022 21:49:57.224</v>
      </c>
      <c r="C431" t="str">
        <f t="shared" si="19"/>
        <v>FFDFD3C0</v>
      </c>
      <c r="D431" t="s">
        <v>113</v>
      </c>
      <c r="E431">
        <v>6</v>
      </c>
      <c r="H431">
        <v>174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>"21:49:56.797"</f>
        <v>21:49:56.797</v>
      </c>
      <c r="T431" t="str">
        <f>"21:49:56.797"</f>
        <v>21:49:56.797</v>
      </c>
      <c r="U431" t="str">
        <f t="shared" si="18"/>
        <v>A4558D</v>
      </c>
      <c r="V431">
        <v>0</v>
      </c>
      <c r="W431">
        <v>0</v>
      </c>
      <c r="X431">
        <v>4</v>
      </c>
      <c r="Z431">
        <v>1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553</v>
      </c>
      <c r="AJ431">
        <v>48.356538</v>
      </c>
      <c r="AK431" t="s">
        <v>554</v>
      </c>
      <c r="AL431">
        <v>-123.007178</v>
      </c>
      <c r="AM431">
        <v>25</v>
      </c>
      <c r="AN431">
        <v>1100</v>
      </c>
      <c r="AO431" t="s">
        <v>118</v>
      </c>
      <c r="AP431">
        <v>15</v>
      </c>
      <c r="AQ431">
        <v>-136</v>
      </c>
      <c r="AR431">
        <v>0</v>
      </c>
      <c r="AZ431">
        <v>1200</v>
      </c>
      <c r="BA431">
        <v>1</v>
      </c>
      <c r="BB431" t="str">
        <f t="shared" si="20"/>
        <v xml:space="preserve">N379DH  </v>
      </c>
      <c r="BC431">
        <v>1</v>
      </c>
      <c r="BE431">
        <v>0</v>
      </c>
      <c r="BF431">
        <v>0</v>
      </c>
      <c r="BG431">
        <v>0</v>
      </c>
      <c r="BH431">
        <v>1075</v>
      </c>
      <c r="BI431">
        <v>1</v>
      </c>
      <c r="BJ431">
        <v>0</v>
      </c>
      <c r="BK431">
        <v>0</v>
      </c>
      <c r="BL431">
        <v>0</v>
      </c>
      <c r="BO431">
        <v>0</v>
      </c>
      <c r="BP431">
        <v>0</v>
      </c>
      <c r="BW431" t="str">
        <f>"21:49:56.875"</f>
        <v>21:49:56.875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1</v>
      </c>
      <c r="CP431" t="s">
        <v>119</v>
      </c>
      <c r="CQ431">
        <v>259</v>
      </c>
      <c r="CR431">
        <v>0</v>
      </c>
      <c r="CW431">
        <v>3038313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"08/10/2022 21:49:58.036"</f>
        <v>08/10/2022 21:49:58.036</v>
      </c>
      <c r="C432" t="str">
        <f t="shared" si="19"/>
        <v>FFDFD3C0</v>
      </c>
      <c r="D432" t="s">
        <v>130</v>
      </c>
      <c r="E432">
        <v>18</v>
      </c>
      <c r="F432">
        <v>1018</v>
      </c>
      <c r="G432" t="s">
        <v>114</v>
      </c>
      <c r="J432" t="s">
        <v>131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>"21:49:57.594"</f>
        <v>21:49:57.594</v>
      </c>
      <c r="T432" t="str">
        <f>"21:49:57.594"</f>
        <v>21:49:57.594</v>
      </c>
      <c r="U432" t="str">
        <f t="shared" si="18"/>
        <v>A4558D</v>
      </c>
      <c r="V432">
        <v>0</v>
      </c>
      <c r="W432">
        <v>0</v>
      </c>
      <c r="X432">
        <v>4</v>
      </c>
      <c r="Z432">
        <v>1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555</v>
      </c>
      <c r="AJ432">
        <v>48.356023</v>
      </c>
      <c r="AK432" t="s">
        <v>556</v>
      </c>
      <c r="AL432">
        <v>-123.007092</v>
      </c>
      <c r="AM432">
        <v>25</v>
      </c>
      <c r="AN432">
        <v>1100</v>
      </c>
      <c r="AO432" t="s">
        <v>118</v>
      </c>
      <c r="AP432">
        <v>15</v>
      </c>
      <c r="AQ432">
        <v>-136</v>
      </c>
      <c r="AR432">
        <v>0</v>
      </c>
      <c r="AZ432">
        <v>1200</v>
      </c>
      <c r="BA432">
        <v>1</v>
      </c>
      <c r="BB432" t="str">
        <f t="shared" si="20"/>
        <v xml:space="preserve">N379DH  </v>
      </c>
      <c r="BC432">
        <v>1</v>
      </c>
      <c r="BE432">
        <v>0</v>
      </c>
      <c r="BF432">
        <v>0</v>
      </c>
      <c r="BG432">
        <v>0</v>
      </c>
      <c r="BH432">
        <v>1075</v>
      </c>
      <c r="BI432">
        <v>1</v>
      </c>
      <c r="BJ432">
        <v>0</v>
      </c>
      <c r="BK432">
        <v>0</v>
      </c>
      <c r="BL432">
        <v>0</v>
      </c>
      <c r="BO432">
        <v>0</v>
      </c>
      <c r="BP432">
        <v>0</v>
      </c>
      <c r="BW432" t="str">
        <f>"21:49:57.675"</f>
        <v>21:49:57.675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1</v>
      </c>
      <c r="CP432" t="s">
        <v>119</v>
      </c>
      <c r="CQ432">
        <v>259</v>
      </c>
      <c r="CR432">
        <v>0</v>
      </c>
      <c r="CW432">
        <v>3038376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"08/10/2022 21:49:58.036"</f>
        <v>08/10/2022 21:49:58.036</v>
      </c>
      <c r="C433" t="str">
        <f t="shared" si="19"/>
        <v>FFDFD3C0</v>
      </c>
      <c r="D433" t="s">
        <v>113</v>
      </c>
      <c r="E433">
        <v>6</v>
      </c>
      <c r="H433">
        <v>174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>"21:49:57.594"</f>
        <v>21:49:57.594</v>
      </c>
      <c r="T433" t="str">
        <f>"21:49:57.594"</f>
        <v>21:49:57.594</v>
      </c>
      <c r="U433" t="str">
        <f t="shared" si="18"/>
        <v>A4558D</v>
      </c>
      <c r="V433">
        <v>0</v>
      </c>
      <c r="W433">
        <v>0</v>
      </c>
      <c r="X433">
        <v>4</v>
      </c>
      <c r="Z433">
        <v>1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555</v>
      </c>
      <c r="AJ433">
        <v>48.356023</v>
      </c>
      <c r="AK433" t="s">
        <v>556</v>
      </c>
      <c r="AL433">
        <v>-123.007092</v>
      </c>
      <c r="AM433">
        <v>25</v>
      </c>
      <c r="AN433">
        <v>1100</v>
      </c>
      <c r="AO433" t="s">
        <v>118</v>
      </c>
      <c r="AP433">
        <v>15</v>
      </c>
      <c r="AQ433">
        <v>-136</v>
      </c>
      <c r="AR433">
        <v>0</v>
      </c>
      <c r="AZ433">
        <v>1200</v>
      </c>
      <c r="BA433">
        <v>1</v>
      </c>
      <c r="BB433" t="str">
        <f t="shared" si="20"/>
        <v xml:space="preserve">N379DH  </v>
      </c>
      <c r="BC433">
        <v>1</v>
      </c>
      <c r="BE433">
        <v>0</v>
      </c>
      <c r="BF433">
        <v>0</v>
      </c>
      <c r="BG433">
        <v>0</v>
      </c>
      <c r="BH433">
        <v>1075</v>
      </c>
      <c r="BI433">
        <v>1</v>
      </c>
      <c r="BJ433">
        <v>0</v>
      </c>
      <c r="BK433">
        <v>0</v>
      </c>
      <c r="BL433">
        <v>0</v>
      </c>
      <c r="BO433">
        <v>0</v>
      </c>
      <c r="BP433">
        <v>0</v>
      </c>
      <c r="BW433" t="str">
        <f>"21:49:57.675"</f>
        <v>21:49:57.675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1</v>
      </c>
      <c r="CP433" t="s">
        <v>119</v>
      </c>
      <c r="CQ433">
        <v>259</v>
      </c>
      <c r="CR433">
        <v>0</v>
      </c>
      <c r="CW433">
        <v>3038376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"08/10/2022 21:49:59.302"</f>
        <v>08/10/2022 21:49:59.302</v>
      </c>
      <c r="C434" t="str">
        <f t="shared" si="19"/>
        <v>FFDFD3C0</v>
      </c>
      <c r="D434" t="s">
        <v>130</v>
      </c>
      <c r="E434">
        <v>18</v>
      </c>
      <c r="F434">
        <v>1018</v>
      </c>
      <c r="G434" t="s">
        <v>114</v>
      </c>
      <c r="J434" t="s">
        <v>131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>"21:49:58.797"</f>
        <v>21:49:58.797</v>
      </c>
      <c r="T434" t="str">
        <f>"21:49:58.797"</f>
        <v>21:49:58.797</v>
      </c>
      <c r="U434" t="str">
        <f t="shared" si="18"/>
        <v>A4558D</v>
      </c>
      <c r="V434">
        <v>0</v>
      </c>
      <c r="W434">
        <v>0</v>
      </c>
      <c r="X434">
        <v>4</v>
      </c>
      <c r="Z434">
        <v>1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557</v>
      </c>
      <c r="AJ434">
        <v>48.355271999999999</v>
      </c>
      <c r="AK434" t="s">
        <v>558</v>
      </c>
      <c r="AL434">
        <v>-123.006964</v>
      </c>
      <c r="AM434">
        <v>25</v>
      </c>
      <c r="AN434">
        <v>1100</v>
      </c>
      <c r="AO434" t="s">
        <v>118</v>
      </c>
      <c r="AP434">
        <v>15</v>
      </c>
      <c r="AQ434">
        <v>-136</v>
      </c>
      <c r="AR434">
        <v>0</v>
      </c>
      <c r="AZ434">
        <v>1200</v>
      </c>
      <c r="BA434">
        <v>1</v>
      </c>
      <c r="BB434" t="str">
        <f t="shared" si="20"/>
        <v xml:space="preserve">N379DH  </v>
      </c>
      <c r="BC434">
        <v>1</v>
      </c>
      <c r="BE434">
        <v>0</v>
      </c>
      <c r="BF434">
        <v>0</v>
      </c>
      <c r="BG434">
        <v>0</v>
      </c>
      <c r="BH434">
        <v>1075</v>
      </c>
      <c r="BI434">
        <v>1</v>
      </c>
      <c r="BJ434">
        <v>0</v>
      </c>
      <c r="BK434">
        <v>0</v>
      </c>
      <c r="BL434">
        <v>0</v>
      </c>
      <c r="BO434">
        <v>0</v>
      </c>
      <c r="BP434">
        <v>0</v>
      </c>
      <c r="BW434" t="str">
        <f>"21:49:58.938"</f>
        <v>21:49:58.938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2</v>
      </c>
      <c r="CP434" t="s">
        <v>119</v>
      </c>
      <c r="CQ434">
        <v>259</v>
      </c>
      <c r="CR434">
        <v>0</v>
      </c>
      <c r="CW434">
        <v>3038470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"08/10/2022 21:49:59.302"</f>
        <v>08/10/2022 21:49:59.302</v>
      </c>
      <c r="C435" t="str">
        <f t="shared" si="19"/>
        <v>FFDFD3C0</v>
      </c>
      <c r="D435" t="s">
        <v>113</v>
      </c>
      <c r="E435">
        <v>6</v>
      </c>
      <c r="H435">
        <v>174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>"21:49:58.797"</f>
        <v>21:49:58.797</v>
      </c>
      <c r="T435" t="str">
        <f>"21:49:58.797"</f>
        <v>21:49:58.797</v>
      </c>
      <c r="U435" t="str">
        <f t="shared" si="18"/>
        <v>A4558D</v>
      </c>
      <c r="V435">
        <v>0</v>
      </c>
      <c r="W435">
        <v>0</v>
      </c>
      <c r="X435">
        <v>4</v>
      </c>
      <c r="Z435">
        <v>1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557</v>
      </c>
      <c r="AJ435">
        <v>48.355271999999999</v>
      </c>
      <c r="AK435" t="s">
        <v>558</v>
      </c>
      <c r="AL435">
        <v>-123.006964</v>
      </c>
      <c r="AM435">
        <v>25</v>
      </c>
      <c r="AN435">
        <v>1100</v>
      </c>
      <c r="AO435" t="s">
        <v>118</v>
      </c>
      <c r="AP435">
        <v>15</v>
      </c>
      <c r="AQ435">
        <v>-136</v>
      </c>
      <c r="AR435">
        <v>0</v>
      </c>
      <c r="AZ435">
        <v>1200</v>
      </c>
      <c r="BA435">
        <v>1</v>
      </c>
      <c r="BB435" t="str">
        <f t="shared" si="20"/>
        <v xml:space="preserve">N379DH  </v>
      </c>
      <c r="BC435">
        <v>1</v>
      </c>
      <c r="BE435">
        <v>0</v>
      </c>
      <c r="BF435">
        <v>0</v>
      </c>
      <c r="BG435">
        <v>0</v>
      </c>
      <c r="BH435">
        <v>1075</v>
      </c>
      <c r="BI435">
        <v>1</v>
      </c>
      <c r="BJ435">
        <v>0</v>
      </c>
      <c r="BK435">
        <v>0</v>
      </c>
      <c r="BL435">
        <v>0</v>
      </c>
      <c r="BO435">
        <v>0</v>
      </c>
      <c r="BP435">
        <v>0</v>
      </c>
      <c r="BW435" t="str">
        <f>"21:49:58.938"</f>
        <v>21:49:58.938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 t="s">
        <v>119</v>
      </c>
      <c r="CQ435">
        <v>259</v>
      </c>
      <c r="CR435">
        <v>0</v>
      </c>
      <c r="CW435">
        <v>3038470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"08/10/2022 21:49:59.990"</f>
        <v>08/10/2022 21:49:59.990</v>
      </c>
      <c r="C436" t="str">
        <f t="shared" si="19"/>
        <v>FFDFD3C0</v>
      </c>
      <c r="D436" t="s">
        <v>130</v>
      </c>
      <c r="E436">
        <v>18</v>
      </c>
      <c r="F436">
        <v>1018</v>
      </c>
      <c r="G436" t="s">
        <v>114</v>
      </c>
      <c r="J436" t="s">
        <v>131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>"21:49:59.594"</f>
        <v>21:49:59.594</v>
      </c>
      <c r="T436" t="str">
        <f>"21:49:59.594"</f>
        <v>21:49:59.594</v>
      </c>
      <c r="U436" t="str">
        <f t="shared" si="18"/>
        <v>A4558D</v>
      </c>
      <c r="V436">
        <v>0</v>
      </c>
      <c r="W436">
        <v>0</v>
      </c>
      <c r="X436">
        <v>4</v>
      </c>
      <c r="Z436">
        <v>1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559</v>
      </c>
      <c r="AJ436">
        <v>48.354756999999999</v>
      </c>
      <c r="AK436" t="s">
        <v>560</v>
      </c>
      <c r="AL436">
        <v>-123.006878</v>
      </c>
      <c r="AM436">
        <v>25</v>
      </c>
      <c r="AN436">
        <v>1100</v>
      </c>
      <c r="AO436" t="s">
        <v>118</v>
      </c>
      <c r="AP436">
        <v>15</v>
      </c>
      <c r="AQ436">
        <v>-136</v>
      </c>
      <c r="AR436">
        <v>0</v>
      </c>
      <c r="AZ436">
        <v>1200</v>
      </c>
      <c r="BA436">
        <v>1</v>
      </c>
      <c r="BB436" t="str">
        <f t="shared" si="20"/>
        <v xml:space="preserve">N379DH  </v>
      </c>
      <c r="BC436">
        <v>1</v>
      </c>
      <c r="BE436">
        <v>0</v>
      </c>
      <c r="BF436">
        <v>0</v>
      </c>
      <c r="BG436">
        <v>0</v>
      </c>
      <c r="BH436">
        <v>1075</v>
      </c>
      <c r="BI436">
        <v>1</v>
      </c>
      <c r="BJ436">
        <v>0</v>
      </c>
      <c r="BK436">
        <v>0</v>
      </c>
      <c r="BL436">
        <v>0</v>
      </c>
      <c r="BO436">
        <v>0</v>
      </c>
      <c r="BP436">
        <v>0</v>
      </c>
      <c r="BW436" t="str">
        <f>"21:49:59.723"</f>
        <v>21:49:59.723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1</v>
      </c>
      <c r="CP436" t="s">
        <v>119</v>
      </c>
      <c r="CQ436">
        <v>259</v>
      </c>
      <c r="CR436">
        <v>0</v>
      </c>
      <c r="CW436">
        <v>3038527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"08/10/2022 21:49:59.990"</f>
        <v>08/10/2022 21:49:59.990</v>
      </c>
      <c r="C437" t="str">
        <f t="shared" si="19"/>
        <v>FFDFD3C0</v>
      </c>
      <c r="D437" t="s">
        <v>113</v>
      </c>
      <c r="E437">
        <v>6</v>
      </c>
      <c r="H437">
        <v>174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>"21:49:59.594"</f>
        <v>21:49:59.594</v>
      </c>
      <c r="T437" t="str">
        <f>"21:49:59.594"</f>
        <v>21:49:59.594</v>
      </c>
      <c r="U437" t="str">
        <f t="shared" si="18"/>
        <v>A4558D</v>
      </c>
      <c r="V437">
        <v>0</v>
      </c>
      <c r="W437">
        <v>0</v>
      </c>
      <c r="X437">
        <v>4</v>
      </c>
      <c r="Z437">
        <v>1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559</v>
      </c>
      <c r="AJ437">
        <v>48.354756999999999</v>
      </c>
      <c r="AK437" t="s">
        <v>560</v>
      </c>
      <c r="AL437">
        <v>-123.006878</v>
      </c>
      <c r="AM437">
        <v>25</v>
      </c>
      <c r="AN437">
        <v>1100</v>
      </c>
      <c r="AO437" t="s">
        <v>118</v>
      </c>
      <c r="AP437">
        <v>15</v>
      </c>
      <c r="AQ437">
        <v>-136</v>
      </c>
      <c r="AR437">
        <v>0</v>
      </c>
      <c r="AZ437">
        <v>1200</v>
      </c>
      <c r="BA437">
        <v>1</v>
      </c>
      <c r="BB437" t="str">
        <f t="shared" si="20"/>
        <v xml:space="preserve">N379DH  </v>
      </c>
      <c r="BC437">
        <v>1</v>
      </c>
      <c r="BE437">
        <v>0</v>
      </c>
      <c r="BF437">
        <v>0</v>
      </c>
      <c r="BG437">
        <v>0</v>
      </c>
      <c r="BH437">
        <v>1075</v>
      </c>
      <c r="BI437">
        <v>1</v>
      </c>
      <c r="BJ437">
        <v>0</v>
      </c>
      <c r="BK437">
        <v>0</v>
      </c>
      <c r="BL437">
        <v>0</v>
      </c>
      <c r="BO437">
        <v>0</v>
      </c>
      <c r="BP437">
        <v>0</v>
      </c>
      <c r="BW437" t="str">
        <f>"21:49:59.723"</f>
        <v>21:49:59.723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1</v>
      </c>
      <c r="CP437" t="s">
        <v>119</v>
      </c>
      <c r="CQ437">
        <v>259</v>
      </c>
      <c r="CR437">
        <v>0</v>
      </c>
      <c r="CW437">
        <v>3038527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"08/10/2022 21:50:00.630"</f>
        <v>08/10/2022 21:50:00.630</v>
      </c>
      <c r="C438" t="str">
        <f t="shared" si="19"/>
        <v>FFDFD3C0</v>
      </c>
      <c r="D438" t="s">
        <v>130</v>
      </c>
      <c r="E438">
        <v>18</v>
      </c>
      <c r="F438">
        <v>1018</v>
      </c>
      <c r="G438" t="s">
        <v>114</v>
      </c>
      <c r="J438" t="s">
        <v>131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>"21:50:00.195"</f>
        <v>21:50:00.195</v>
      </c>
      <c r="T438" t="str">
        <f>"21:50:00.195"</f>
        <v>21:50:00.195</v>
      </c>
      <c r="U438" t="str">
        <f t="shared" si="18"/>
        <v>A4558D</v>
      </c>
      <c r="V438">
        <v>0</v>
      </c>
      <c r="W438">
        <v>0</v>
      </c>
      <c r="X438">
        <v>4</v>
      </c>
      <c r="Z438">
        <v>1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561</v>
      </c>
      <c r="AJ438">
        <v>48.354391999999997</v>
      </c>
      <c r="AK438" t="s">
        <v>562</v>
      </c>
      <c r="AL438">
        <v>-123.006835</v>
      </c>
      <c r="AM438">
        <v>25</v>
      </c>
      <c r="AN438">
        <v>1100</v>
      </c>
      <c r="AO438" t="s">
        <v>118</v>
      </c>
      <c r="AP438">
        <v>15</v>
      </c>
      <c r="AQ438">
        <v>-136</v>
      </c>
      <c r="AR438">
        <v>0</v>
      </c>
      <c r="AZ438">
        <v>1200</v>
      </c>
      <c r="BA438">
        <v>1</v>
      </c>
      <c r="BB438" t="str">
        <f t="shared" si="20"/>
        <v xml:space="preserve">N379DH  </v>
      </c>
      <c r="BC438">
        <v>1</v>
      </c>
      <c r="BE438">
        <v>0</v>
      </c>
      <c r="BF438">
        <v>0</v>
      </c>
      <c r="BG438">
        <v>0</v>
      </c>
      <c r="BH438">
        <v>1075</v>
      </c>
      <c r="BI438">
        <v>1</v>
      </c>
      <c r="BJ438">
        <v>0</v>
      </c>
      <c r="BK438">
        <v>0</v>
      </c>
      <c r="BL438">
        <v>0</v>
      </c>
      <c r="BO438">
        <v>0</v>
      </c>
      <c r="BP438">
        <v>0</v>
      </c>
      <c r="BW438" t="str">
        <f>"21:50:00.388"</f>
        <v>21:50:00.388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1</v>
      </c>
      <c r="CP438" t="s">
        <v>119</v>
      </c>
      <c r="CQ438">
        <v>259</v>
      </c>
      <c r="CR438">
        <v>0</v>
      </c>
      <c r="CW438">
        <v>3038576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"08/10/2022 21:50:00.630"</f>
        <v>08/10/2022 21:50:00.630</v>
      </c>
      <c r="C439" t="str">
        <f t="shared" si="19"/>
        <v>FFDFD3C0</v>
      </c>
      <c r="D439" t="s">
        <v>113</v>
      </c>
      <c r="E439">
        <v>6</v>
      </c>
      <c r="H439">
        <v>174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>"21:50:00.195"</f>
        <v>21:50:00.195</v>
      </c>
      <c r="T439" t="str">
        <f>"21:50:00.195"</f>
        <v>21:50:00.195</v>
      </c>
      <c r="U439" t="str">
        <f t="shared" si="18"/>
        <v>A4558D</v>
      </c>
      <c r="V439">
        <v>0</v>
      </c>
      <c r="W439">
        <v>0</v>
      </c>
      <c r="X439">
        <v>4</v>
      </c>
      <c r="Z439">
        <v>1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561</v>
      </c>
      <c r="AJ439">
        <v>48.354391999999997</v>
      </c>
      <c r="AK439" t="s">
        <v>562</v>
      </c>
      <c r="AL439">
        <v>-123.006835</v>
      </c>
      <c r="AM439">
        <v>25</v>
      </c>
      <c r="AN439">
        <v>1100</v>
      </c>
      <c r="AO439" t="s">
        <v>118</v>
      </c>
      <c r="AP439">
        <v>15</v>
      </c>
      <c r="AQ439">
        <v>-136</v>
      </c>
      <c r="AR439">
        <v>0</v>
      </c>
      <c r="AZ439">
        <v>1200</v>
      </c>
      <c r="BA439">
        <v>1</v>
      </c>
      <c r="BB439" t="str">
        <f t="shared" si="20"/>
        <v xml:space="preserve">N379DH  </v>
      </c>
      <c r="BC439">
        <v>1</v>
      </c>
      <c r="BE439">
        <v>0</v>
      </c>
      <c r="BF439">
        <v>0</v>
      </c>
      <c r="BG439">
        <v>0</v>
      </c>
      <c r="BH439">
        <v>1075</v>
      </c>
      <c r="BI439">
        <v>1</v>
      </c>
      <c r="BJ439">
        <v>0</v>
      </c>
      <c r="BK439">
        <v>0</v>
      </c>
      <c r="BL439">
        <v>0</v>
      </c>
      <c r="BO439">
        <v>0</v>
      </c>
      <c r="BP439">
        <v>0</v>
      </c>
      <c r="BW439" t="str">
        <f>"21:50:00.388"</f>
        <v>21:50:00.388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1</v>
      </c>
      <c r="CP439" t="s">
        <v>119</v>
      </c>
      <c r="CQ439">
        <v>259</v>
      </c>
      <c r="CR439">
        <v>0</v>
      </c>
      <c r="CW439">
        <v>3038576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"08/10/2022 21:50:02.853"</f>
        <v>08/10/2022 21:50:02.853</v>
      </c>
      <c r="C440" t="str">
        <f t="shared" si="19"/>
        <v>FFDFD3C0</v>
      </c>
      <c r="D440" t="s">
        <v>130</v>
      </c>
      <c r="E440">
        <v>18</v>
      </c>
      <c r="F440">
        <v>1018</v>
      </c>
      <c r="G440" t="s">
        <v>114</v>
      </c>
      <c r="J440" t="s">
        <v>131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>"21:50:02.594"</f>
        <v>21:50:02.594</v>
      </c>
      <c r="T440" t="str">
        <f>"21:50:02.594"</f>
        <v>21:50:02.594</v>
      </c>
      <c r="U440" t="str">
        <f t="shared" si="18"/>
        <v>A4558D</v>
      </c>
      <c r="V440">
        <v>0</v>
      </c>
      <c r="W440">
        <v>0</v>
      </c>
      <c r="X440">
        <v>4</v>
      </c>
      <c r="Z440">
        <v>1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563</v>
      </c>
      <c r="AJ440">
        <v>48.352868999999998</v>
      </c>
      <c r="AK440" t="s">
        <v>564</v>
      </c>
      <c r="AL440">
        <v>-123.00659899999999</v>
      </c>
      <c r="AM440">
        <v>25</v>
      </c>
      <c r="AN440">
        <v>1100</v>
      </c>
      <c r="AO440" t="s">
        <v>118</v>
      </c>
      <c r="AP440">
        <v>14</v>
      </c>
      <c r="AQ440">
        <v>-136</v>
      </c>
      <c r="AR440">
        <v>-64</v>
      </c>
      <c r="AZ440">
        <v>1200</v>
      </c>
      <c r="BA440">
        <v>1</v>
      </c>
      <c r="BB440" t="str">
        <f t="shared" si="20"/>
        <v xml:space="preserve">N379DH  </v>
      </c>
      <c r="BC440">
        <v>1</v>
      </c>
      <c r="BE440">
        <v>0</v>
      </c>
      <c r="BF440">
        <v>0</v>
      </c>
      <c r="BG440">
        <v>0</v>
      </c>
      <c r="BH440">
        <v>1075</v>
      </c>
      <c r="BI440">
        <v>1</v>
      </c>
      <c r="BJ440">
        <v>0</v>
      </c>
      <c r="BK440">
        <v>0</v>
      </c>
      <c r="BL440">
        <v>0</v>
      </c>
      <c r="BO440">
        <v>0</v>
      </c>
      <c r="BP440">
        <v>0</v>
      </c>
      <c r="BW440" t="str">
        <f>"21:50:02.627"</f>
        <v>21:50:02.627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2</v>
      </c>
      <c r="CP440" t="s">
        <v>119</v>
      </c>
      <c r="CQ440">
        <v>259</v>
      </c>
      <c r="CR440">
        <v>0</v>
      </c>
      <c r="CW440">
        <v>3038740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"08/10/2022 21:50:02.853"</f>
        <v>08/10/2022 21:50:02.853</v>
      </c>
      <c r="C441" t="str">
        <f t="shared" si="19"/>
        <v>FFDFD3C0</v>
      </c>
      <c r="D441" t="s">
        <v>113</v>
      </c>
      <c r="E441">
        <v>6</v>
      </c>
      <c r="H441">
        <v>174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>"21:50:02.594"</f>
        <v>21:50:02.594</v>
      </c>
      <c r="T441" t="str">
        <f>"21:50:02.594"</f>
        <v>21:50:02.594</v>
      </c>
      <c r="U441" t="str">
        <f t="shared" si="18"/>
        <v>A4558D</v>
      </c>
      <c r="V441">
        <v>0</v>
      </c>
      <c r="W441">
        <v>0</v>
      </c>
      <c r="X441">
        <v>4</v>
      </c>
      <c r="Z441">
        <v>1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563</v>
      </c>
      <c r="AJ441">
        <v>48.352868999999998</v>
      </c>
      <c r="AK441" t="s">
        <v>564</v>
      </c>
      <c r="AL441">
        <v>-123.00659899999999</v>
      </c>
      <c r="AM441">
        <v>25</v>
      </c>
      <c r="AN441">
        <v>1100</v>
      </c>
      <c r="AO441" t="s">
        <v>118</v>
      </c>
      <c r="AP441">
        <v>14</v>
      </c>
      <c r="AQ441">
        <v>-136</v>
      </c>
      <c r="AR441">
        <v>-64</v>
      </c>
      <c r="AZ441">
        <v>1200</v>
      </c>
      <c r="BA441">
        <v>1</v>
      </c>
      <c r="BB441" t="str">
        <f t="shared" si="20"/>
        <v xml:space="preserve">N379DH  </v>
      </c>
      <c r="BC441">
        <v>1</v>
      </c>
      <c r="BE441">
        <v>0</v>
      </c>
      <c r="BF441">
        <v>0</v>
      </c>
      <c r="BG441">
        <v>0</v>
      </c>
      <c r="BH441">
        <v>1075</v>
      </c>
      <c r="BI441">
        <v>1</v>
      </c>
      <c r="BJ441">
        <v>0</v>
      </c>
      <c r="BK441">
        <v>0</v>
      </c>
      <c r="BL441">
        <v>0</v>
      </c>
      <c r="BO441">
        <v>0</v>
      </c>
      <c r="BP441">
        <v>0</v>
      </c>
      <c r="BW441" t="str">
        <f>"21:50:02.627"</f>
        <v>21:50:02.627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2</v>
      </c>
      <c r="CP441" t="s">
        <v>119</v>
      </c>
      <c r="CQ441">
        <v>259</v>
      </c>
      <c r="CR441">
        <v>0</v>
      </c>
      <c r="CW441">
        <v>3038740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"08/10/2022 21:50:03.884"</f>
        <v>08/10/2022 21:50:03.884</v>
      </c>
      <c r="C442" t="str">
        <f t="shared" si="19"/>
        <v>FFDFD3C0</v>
      </c>
      <c r="D442" t="s">
        <v>113</v>
      </c>
      <c r="E442">
        <v>6</v>
      </c>
      <c r="H442">
        <v>174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>"21:50:03.398"</f>
        <v>21:50:03.398</v>
      </c>
      <c r="T442" t="str">
        <f>"21:50:03.398"</f>
        <v>21:50:03.398</v>
      </c>
      <c r="U442" t="str">
        <f t="shared" si="18"/>
        <v>A4558D</v>
      </c>
      <c r="V442">
        <v>0</v>
      </c>
      <c r="W442">
        <v>0</v>
      </c>
      <c r="X442">
        <v>4</v>
      </c>
      <c r="Z442">
        <v>1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565</v>
      </c>
      <c r="AJ442">
        <v>48.352375000000002</v>
      </c>
      <c r="AK442" t="s">
        <v>566</v>
      </c>
      <c r="AL442">
        <v>-123.006513</v>
      </c>
      <c r="AM442">
        <v>25</v>
      </c>
      <c r="AN442">
        <v>1100</v>
      </c>
      <c r="AO442" t="s">
        <v>118</v>
      </c>
      <c r="AP442">
        <v>14</v>
      </c>
      <c r="AQ442">
        <v>-136</v>
      </c>
      <c r="AR442">
        <v>0</v>
      </c>
      <c r="AZ442">
        <v>1200</v>
      </c>
      <c r="BA442">
        <v>1</v>
      </c>
      <c r="BB442" t="str">
        <f t="shared" si="20"/>
        <v xml:space="preserve">N379DH  </v>
      </c>
      <c r="BC442">
        <v>1</v>
      </c>
      <c r="BE442">
        <v>0</v>
      </c>
      <c r="BF442">
        <v>0</v>
      </c>
      <c r="BG442">
        <v>0</v>
      </c>
      <c r="BH442">
        <v>1075</v>
      </c>
      <c r="BI442">
        <v>1</v>
      </c>
      <c r="BJ442">
        <v>0</v>
      </c>
      <c r="BK442">
        <v>0</v>
      </c>
      <c r="BL442">
        <v>0</v>
      </c>
      <c r="BO442">
        <v>0</v>
      </c>
      <c r="BP442">
        <v>0</v>
      </c>
      <c r="BW442" t="str">
        <f>"21:50:03.583"</f>
        <v>21:50:03.583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1</v>
      </c>
      <c r="CP442" t="s">
        <v>119</v>
      </c>
      <c r="CQ442">
        <v>259</v>
      </c>
      <c r="CR442">
        <v>0</v>
      </c>
      <c r="CW442">
        <v>3038805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"08/10/2022 21:50:03.900"</f>
        <v>08/10/2022 21:50:03.900</v>
      </c>
      <c r="C443" t="str">
        <f t="shared" si="19"/>
        <v>FFDFD3C0</v>
      </c>
      <c r="D443" t="s">
        <v>130</v>
      </c>
      <c r="E443">
        <v>18</v>
      </c>
      <c r="F443">
        <v>1018</v>
      </c>
      <c r="G443" t="s">
        <v>114</v>
      </c>
      <c r="J443" t="s">
        <v>131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>"21:50:03.398"</f>
        <v>21:50:03.398</v>
      </c>
      <c r="T443" t="str">
        <f>"21:50:03.398"</f>
        <v>21:50:03.398</v>
      </c>
      <c r="U443" t="str">
        <f t="shared" si="18"/>
        <v>A4558D</v>
      </c>
      <c r="V443">
        <v>0</v>
      </c>
      <c r="W443">
        <v>0</v>
      </c>
      <c r="X443">
        <v>4</v>
      </c>
      <c r="Z443">
        <v>1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565</v>
      </c>
      <c r="AJ443">
        <v>48.352375000000002</v>
      </c>
      <c r="AK443" t="s">
        <v>566</v>
      </c>
      <c r="AL443">
        <v>-123.006513</v>
      </c>
      <c r="AM443">
        <v>25</v>
      </c>
      <c r="AN443">
        <v>1100</v>
      </c>
      <c r="AO443" t="s">
        <v>118</v>
      </c>
      <c r="AP443">
        <v>14</v>
      </c>
      <c r="AQ443">
        <v>-136</v>
      </c>
      <c r="AR443">
        <v>0</v>
      </c>
      <c r="AZ443">
        <v>1200</v>
      </c>
      <c r="BA443">
        <v>1</v>
      </c>
      <c r="BB443" t="str">
        <f t="shared" si="20"/>
        <v xml:space="preserve">N379DH  </v>
      </c>
      <c r="BC443">
        <v>1</v>
      </c>
      <c r="BE443">
        <v>0</v>
      </c>
      <c r="BF443">
        <v>0</v>
      </c>
      <c r="BG443">
        <v>0</v>
      </c>
      <c r="BH443">
        <v>1075</v>
      </c>
      <c r="BI443">
        <v>1</v>
      </c>
      <c r="BJ443">
        <v>0</v>
      </c>
      <c r="BK443">
        <v>0</v>
      </c>
      <c r="BL443">
        <v>0</v>
      </c>
      <c r="BO443">
        <v>0</v>
      </c>
      <c r="BP443">
        <v>0</v>
      </c>
      <c r="BW443" t="str">
        <f>"21:50:03.583"</f>
        <v>21:50:03.583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1</v>
      </c>
      <c r="CP443" t="s">
        <v>119</v>
      </c>
      <c r="CQ443">
        <v>259</v>
      </c>
      <c r="CR443">
        <v>0</v>
      </c>
      <c r="CW443">
        <v>3038805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"08/10/2022 21:50:04.459"</f>
        <v>08/10/2022 21:50:04.459</v>
      </c>
      <c r="C444" t="str">
        <f t="shared" si="19"/>
        <v>FFDFD3C0</v>
      </c>
      <c r="D444" t="s">
        <v>130</v>
      </c>
      <c r="E444">
        <v>18</v>
      </c>
      <c r="F444">
        <v>1018</v>
      </c>
      <c r="G444" t="s">
        <v>114</v>
      </c>
      <c r="J444" t="s">
        <v>131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>"21:50:04.195"</f>
        <v>21:50:04.195</v>
      </c>
      <c r="T444" t="str">
        <f>"21:50:04.195"</f>
        <v>21:50:04.195</v>
      </c>
      <c r="U444" t="str">
        <f t="shared" si="18"/>
        <v>A4558D</v>
      </c>
      <c r="V444">
        <v>0</v>
      </c>
      <c r="W444">
        <v>0</v>
      </c>
      <c r="X444">
        <v>4</v>
      </c>
      <c r="Z444">
        <v>1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567</v>
      </c>
      <c r="AJ444">
        <v>48.351860000000002</v>
      </c>
      <c r="AK444" t="s">
        <v>568</v>
      </c>
      <c r="AL444">
        <v>-123.006449</v>
      </c>
      <c r="AM444">
        <v>25</v>
      </c>
      <c r="AN444">
        <v>1100</v>
      </c>
      <c r="AO444" t="s">
        <v>118</v>
      </c>
      <c r="AP444">
        <v>14</v>
      </c>
      <c r="AQ444">
        <v>-136</v>
      </c>
      <c r="AR444">
        <v>-64</v>
      </c>
      <c r="AZ444">
        <v>1200</v>
      </c>
      <c r="BA444">
        <v>1</v>
      </c>
      <c r="BB444" t="str">
        <f t="shared" si="20"/>
        <v xml:space="preserve">N379DH  </v>
      </c>
      <c r="BC444">
        <v>1</v>
      </c>
      <c r="BE444">
        <v>0</v>
      </c>
      <c r="BF444">
        <v>0</v>
      </c>
      <c r="BG444">
        <v>0</v>
      </c>
      <c r="BH444">
        <v>1075</v>
      </c>
      <c r="BI444">
        <v>1</v>
      </c>
      <c r="BJ444">
        <v>0</v>
      </c>
      <c r="BK444">
        <v>0</v>
      </c>
      <c r="BL444">
        <v>0</v>
      </c>
      <c r="BO444">
        <v>0</v>
      </c>
      <c r="BP444">
        <v>0</v>
      </c>
      <c r="BW444" t="str">
        <f>"21:50:04.253"</f>
        <v>21:50:04.253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1</v>
      </c>
      <c r="CP444" t="s">
        <v>119</v>
      </c>
      <c r="CQ444">
        <v>259</v>
      </c>
      <c r="CR444">
        <v>0</v>
      </c>
      <c r="CW444">
        <v>3038861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"08/10/2022 21:50:04.555"</f>
        <v>08/10/2022 21:50:04.555</v>
      </c>
      <c r="C445" t="str">
        <f t="shared" si="19"/>
        <v>FFDFD3C0</v>
      </c>
      <c r="D445" t="s">
        <v>113</v>
      </c>
      <c r="E445">
        <v>6</v>
      </c>
      <c r="H445">
        <v>174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>"21:50:04.195"</f>
        <v>21:50:04.195</v>
      </c>
      <c r="T445" t="str">
        <f>"21:50:04.195"</f>
        <v>21:50:04.195</v>
      </c>
      <c r="U445" t="str">
        <f t="shared" si="18"/>
        <v>A4558D</v>
      </c>
      <c r="V445">
        <v>0</v>
      </c>
      <c r="W445">
        <v>0</v>
      </c>
      <c r="X445">
        <v>4</v>
      </c>
      <c r="Z445">
        <v>1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567</v>
      </c>
      <c r="AJ445">
        <v>48.351860000000002</v>
      </c>
      <c r="AK445" t="s">
        <v>568</v>
      </c>
      <c r="AL445">
        <v>-123.006449</v>
      </c>
      <c r="AM445">
        <v>25</v>
      </c>
      <c r="AN445">
        <v>1100</v>
      </c>
      <c r="AO445" t="s">
        <v>118</v>
      </c>
      <c r="AP445">
        <v>14</v>
      </c>
      <c r="AQ445">
        <v>-136</v>
      </c>
      <c r="AR445">
        <v>-64</v>
      </c>
      <c r="AZ445">
        <v>1200</v>
      </c>
      <c r="BA445">
        <v>1</v>
      </c>
      <c r="BB445" t="str">
        <f t="shared" si="20"/>
        <v xml:space="preserve">N379DH  </v>
      </c>
      <c r="BC445">
        <v>1</v>
      </c>
      <c r="BE445">
        <v>0</v>
      </c>
      <c r="BF445">
        <v>0</v>
      </c>
      <c r="BG445">
        <v>0</v>
      </c>
      <c r="BH445">
        <v>1075</v>
      </c>
      <c r="BI445">
        <v>1</v>
      </c>
      <c r="BJ445">
        <v>0</v>
      </c>
      <c r="BK445">
        <v>0</v>
      </c>
      <c r="BL445">
        <v>0</v>
      </c>
      <c r="BO445">
        <v>0</v>
      </c>
      <c r="BP445">
        <v>0</v>
      </c>
      <c r="BW445" t="str">
        <f>"21:50:04.253"</f>
        <v>21:50:04.253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1</v>
      </c>
      <c r="CP445" t="s">
        <v>119</v>
      </c>
      <c r="CQ445">
        <v>259</v>
      </c>
      <c r="CR445">
        <v>0</v>
      </c>
      <c r="CW445">
        <v>3038861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"08/10/2022 21:50:05.421"</f>
        <v>08/10/2022 21:50:05.421</v>
      </c>
      <c r="C446" t="str">
        <f t="shared" si="19"/>
        <v>FFDFD3C0</v>
      </c>
      <c r="D446" t="s">
        <v>130</v>
      </c>
      <c r="E446">
        <v>18</v>
      </c>
      <c r="F446">
        <v>1018</v>
      </c>
      <c r="G446" t="s">
        <v>114</v>
      </c>
      <c r="J446" t="s">
        <v>131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>"21:50:05.000"</f>
        <v>21:50:05.000</v>
      </c>
      <c r="T446" t="str">
        <f>"21:50:05.000"</f>
        <v>21:50:05.000</v>
      </c>
      <c r="U446" t="str">
        <f t="shared" si="18"/>
        <v>A4558D</v>
      </c>
      <c r="V446">
        <v>0</v>
      </c>
      <c r="W446">
        <v>0</v>
      </c>
      <c r="X446">
        <v>4</v>
      </c>
      <c r="Z446">
        <v>1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569</v>
      </c>
      <c r="AJ446">
        <v>48.351367000000003</v>
      </c>
      <c r="AK446" t="s">
        <v>570</v>
      </c>
      <c r="AL446">
        <v>-123.00636299999999</v>
      </c>
      <c r="AM446">
        <v>25</v>
      </c>
      <c r="AN446">
        <v>1100</v>
      </c>
      <c r="AO446" t="s">
        <v>118</v>
      </c>
      <c r="AP446">
        <v>13</v>
      </c>
      <c r="AQ446">
        <v>-136</v>
      </c>
      <c r="AR446">
        <v>0</v>
      </c>
      <c r="AZ446">
        <v>1200</v>
      </c>
      <c r="BA446">
        <v>1</v>
      </c>
      <c r="BB446" t="str">
        <f t="shared" si="20"/>
        <v xml:space="preserve">N379DH  </v>
      </c>
      <c r="BC446">
        <v>1</v>
      </c>
      <c r="BE446">
        <v>0</v>
      </c>
      <c r="BF446">
        <v>0</v>
      </c>
      <c r="BG446">
        <v>0</v>
      </c>
      <c r="BH446">
        <v>1075</v>
      </c>
      <c r="BI446">
        <v>1</v>
      </c>
      <c r="BJ446">
        <v>0</v>
      </c>
      <c r="BK446">
        <v>0</v>
      </c>
      <c r="BL446">
        <v>0</v>
      </c>
      <c r="BO446">
        <v>0</v>
      </c>
      <c r="BP446">
        <v>0</v>
      </c>
      <c r="BW446" t="str">
        <f>"21:50:05.194"</f>
        <v>21:50:05.194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1</v>
      </c>
      <c r="CP446" t="s">
        <v>119</v>
      </c>
      <c r="CQ446">
        <v>259</v>
      </c>
      <c r="CR446">
        <v>0</v>
      </c>
      <c r="CW446">
        <v>3038915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"08/10/2022 21:50:05.499"</f>
        <v>08/10/2022 21:50:05.499</v>
      </c>
      <c r="C447" t="str">
        <f t="shared" si="19"/>
        <v>FFDFD3C0</v>
      </c>
      <c r="D447" t="s">
        <v>113</v>
      </c>
      <c r="E447">
        <v>6</v>
      </c>
      <c r="H447">
        <v>174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>"21:50:05.000"</f>
        <v>21:50:05.000</v>
      </c>
      <c r="T447" t="str">
        <f>"21:50:05.000"</f>
        <v>21:50:05.000</v>
      </c>
      <c r="U447" t="str">
        <f t="shared" si="18"/>
        <v>A4558D</v>
      </c>
      <c r="V447">
        <v>0</v>
      </c>
      <c r="W447">
        <v>0</v>
      </c>
      <c r="X447">
        <v>4</v>
      </c>
      <c r="Z447">
        <v>1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569</v>
      </c>
      <c r="AJ447">
        <v>48.351367000000003</v>
      </c>
      <c r="AK447" t="s">
        <v>570</v>
      </c>
      <c r="AL447">
        <v>-123.00636299999999</v>
      </c>
      <c r="AM447">
        <v>25</v>
      </c>
      <c r="AN447">
        <v>1100</v>
      </c>
      <c r="AO447" t="s">
        <v>118</v>
      </c>
      <c r="AP447">
        <v>13</v>
      </c>
      <c r="AQ447">
        <v>-136</v>
      </c>
      <c r="AR447">
        <v>0</v>
      </c>
      <c r="AZ447">
        <v>1200</v>
      </c>
      <c r="BA447">
        <v>1</v>
      </c>
      <c r="BB447" t="str">
        <f t="shared" si="20"/>
        <v xml:space="preserve">N379DH  </v>
      </c>
      <c r="BC447">
        <v>1</v>
      </c>
      <c r="BE447">
        <v>0</v>
      </c>
      <c r="BF447">
        <v>0</v>
      </c>
      <c r="BG447">
        <v>0</v>
      </c>
      <c r="BH447">
        <v>1075</v>
      </c>
      <c r="BI447">
        <v>1</v>
      </c>
      <c r="BJ447">
        <v>0</v>
      </c>
      <c r="BK447">
        <v>0</v>
      </c>
      <c r="BL447">
        <v>0</v>
      </c>
      <c r="BO447">
        <v>0</v>
      </c>
      <c r="BP447">
        <v>0</v>
      </c>
      <c r="BW447" t="str">
        <f>"21:50:05.194"</f>
        <v>21:50:05.194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1</v>
      </c>
      <c r="CP447" t="s">
        <v>119</v>
      </c>
      <c r="CQ447">
        <v>259</v>
      </c>
      <c r="CR447">
        <v>0</v>
      </c>
      <c r="CW447">
        <v>3038915</v>
      </c>
      <c r="CY447">
        <v>0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"08/10/2022 21:50:07.077"</f>
        <v>08/10/2022 21:50:07.077</v>
      </c>
      <c r="C448" t="str">
        <f t="shared" si="19"/>
        <v>FFDFD3C0</v>
      </c>
      <c r="D448" t="s">
        <v>130</v>
      </c>
      <c r="E448">
        <v>18</v>
      </c>
      <c r="F448">
        <v>1018</v>
      </c>
      <c r="G448" t="s">
        <v>114</v>
      </c>
      <c r="J448" t="s">
        <v>131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>"21:50:06.797"</f>
        <v>21:50:06.797</v>
      </c>
      <c r="T448" t="str">
        <f>"21:50:06.797"</f>
        <v>21:50:06.797</v>
      </c>
      <c r="U448" t="str">
        <f t="shared" si="18"/>
        <v>A4558D</v>
      </c>
      <c r="V448">
        <v>0</v>
      </c>
      <c r="W448">
        <v>0</v>
      </c>
      <c r="X448">
        <v>4</v>
      </c>
      <c r="Z448">
        <v>1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571</v>
      </c>
      <c r="AJ448">
        <v>48.350228999999999</v>
      </c>
      <c r="AK448" t="s">
        <v>572</v>
      </c>
      <c r="AL448">
        <v>-123.006191</v>
      </c>
      <c r="AM448">
        <v>25</v>
      </c>
      <c r="AN448">
        <v>1100</v>
      </c>
      <c r="AO448" t="s">
        <v>118</v>
      </c>
      <c r="AP448">
        <v>13</v>
      </c>
      <c r="AQ448">
        <v>-137</v>
      </c>
      <c r="AR448">
        <v>0</v>
      </c>
      <c r="AZ448">
        <v>1200</v>
      </c>
      <c r="BA448">
        <v>1</v>
      </c>
      <c r="BB448" t="str">
        <f t="shared" si="20"/>
        <v xml:space="preserve">N379DH  </v>
      </c>
      <c r="BC448">
        <v>1</v>
      </c>
      <c r="BE448">
        <v>0</v>
      </c>
      <c r="BF448">
        <v>0</v>
      </c>
      <c r="BG448">
        <v>0</v>
      </c>
      <c r="BH448">
        <v>1075</v>
      </c>
      <c r="BI448">
        <v>1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>"21:50:06.866"</f>
        <v>21:50:06.866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2</v>
      </c>
      <c r="CP448" t="s">
        <v>119</v>
      </c>
      <c r="CQ448">
        <v>259</v>
      </c>
      <c r="CR448">
        <v>0</v>
      </c>
      <c r="CW448">
        <v>3039052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"08/10/2022 21:50:07.171"</f>
        <v>08/10/2022 21:50:07.171</v>
      </c>
      <c r="C449" t="str">
        <f t="shared" si="19"/>
        <v>FFDFD3C0</v>
      </c>
      <c r="D449" t="s">
        <v>113</v>
      </c>
      <c r="E449">
        <v>6</v>
      </c>
      <c r="H449">
        <v>174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>"21:50:06.797"</f>
        <v>21:50:06.797</v>
      </c>
      <c r="T449" t="str">
        <f>"21:50:06.797"</f>
        <v>21:50:06.797</v>
      </c>
      <c r="U449" t="str">
        <f t="shared" si="18"/>
        <v>A4558D</v>
      </c>
      <c r="V449">
        <v>0</v>
      </c>
      <c r="W449">
        <v>0</v>
      </c>
      <c r="X449">
        <v>4</v>
      </c>
      <c r="Z449">
        <v>1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571</v>
      </c>
      <c r="AJ449">
        <v>48.350228999999999</v>
      </c>
      <c r="AK449" t="s">
        <v>572</v>
      </c>
      <c r="AL449">
        <v>-123.006191</v>
      </c>
      <c r="AM449">
        <v>25</v>
      </c>
      <c r="AN449">
        <v>1100</v>
      </c>
      <c r="AO449" t="s">
        <v>118</v>
      </c>
      <c r="AP449">
        <v>13</v>
      </c>
      <c r="AQ449">
        <v>-137</v>
      </c>
      <c r="AR449">
        <v>0</v>
      </c>
      <c r="AZ449">
        <v>1200</v>
      </c>
      <c r="BA449">
        <v>1</v>
      </c>
      <c r="BB449" t="str">
        <f t="shared" si="20"/>
        <v xml:space="preserve">N379DH  </v>
      </c>
      <c r="BC449">
        <v>1</v>
      </c>
      <c r="BE449">
        <v>0</v>
      </c>
      <c r="BF449">
        <v>0</v>
      </c>
      <c r="BG449">
        <v>0</v>
      </c>
      <c r="BH449">
        <v>1075</v>
      </c>
      <c r="BI449">
        <v>1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>"21:50:06.866"</f>
        <v>21:50:06.866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2</v>
      </c>
      <c r="CP449" t="s">
        <v>119</v>
      </c>
      <c r="CQ449">
        <v>259</v>
      </c>
      <c r="CR449">
        <v>0</v>
      </c>
      <c r="CW449">
        <v>3039052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"08/10/2022 21:50:07.624"</f>
        <v>08/10/2022 21:50:07.624</v>
      </c>
      <c r="C450" t="str">
        <f t="shared" si="19"/>
        <v>FFDFD3C0</v>
      </c>
      <c r="D450" t="s">
        <v>130</v>
      </c>
      <c r="E450">
        <v>18</v>
      </c>
      <c r="F450">
        <v>1018</v>
      </c>
      <c r="G450" t="s">
        <v>114</v>
      </c>
      <c r="J450" t="s">
        <v>131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>"21:50:07.195"</f>
        <v>21:50:07.195</v>
      </c>
      <c r="T450" t="str">
        <f>"21:50:07.195"</f>
        <v>21:50:07.195</v>
      </c>
      <c r="U450" t="str">
        <f t="shared" ref="U450:U513" si="21">"A4558D"</f>
        <v>A4558D</v>
      </c>
      <c r="V450">
        <v>0</v>
      </c>
      <c r="W450">
        <v>0</v>
      </c>
      <c r="X450">
        <v>4</v>
      </c>
      <c r="Z450">
        <v>1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573</v>
      </c>
      <c r="AJ450">
        <v>48.349972000000001</v>
      </c>
      <c r="AK450" t="s">
        <v>574</v>
      </c>
      <c r="AL450">
        <v>-123.00617</v>
      </c>
      <c r="AM450">
        <v>25</v>
      </c>
      <c r="AN450">
        <v>1100</v>
      </c>
      <c r="AO450" t="s">
        <v>118</v>
      </c>
      <c r="AP450">
        <v>13</v>
      </c>
      <c r="AQ450">
        <v>-137</v>
      </c>
      <c r="AR450">
        <v>0</v>
      </c>
      <c r="AZ450">
        <v>1200</v>
      </c>
      <c r="BA450">
        <v>1</v>
      </c>
      <c r="BB450" t="str">
        <f t="shared" si="20"/>
        <v xml:space="preserve">N379DH  </v>
      </c>
      <c r="BC450">
        <v>1</v>
      </c>
      <c r="BE450">
        <v>0</v>
      </c>
      <c r="BF450">
        <v>0</v>
      </c>
      <c r="BG450">
        <v>0</v>
      </c>
      <c r="BH450">
        <v>1075</v>
      </c>
      <c r="BI450">
        <v>1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>"21:50:07.393"</f>
        <v>21:50:07.393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1</v>
      </c>
      <c r="CP450" t="s">
        <v>119</v>
      </c>
      <c r="CQ450">
        <v>259</v>
      </c>
      <c r="CR450">
        <v>0</v>
      </c>
      <c r="CW450">
        <v>3039088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"08/10/2022 21:50:07.624"</f>
        <v>08/10/2022 21:50:07.624</v>
      </c>
      <c r="C451" t="str">
        <f t="shared" ref="C451:C514" si="22">"FFDFD3C0"</f>
        <v>FFDFD3C0</v>
      </c>
      <c r="D451" t="s">
        <v>113</v>
      </c>
      <c r="E451">
        <v>6</v>
      </c>
      <c r="H451">
        <v>174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>"21:50:07.195"</f>
        <v>21:50:07.195</v>
      </c>
      <c r="T451" t="str">
        <f>"21:50:07.195"</f>
        <v>21:50:07.195</v>
      </c>
      <c r="U451" t="str">
        <f t="shared" si="21"/>
        <v>A4558D</v>
      </c>
      <c r="V451">
        <v>0</v>
      </c>
      <c r="W451">
        <v>0</v>
      </c>
      <c r="X451">
        <v>4</v>
      </c>
      <c r="Z451">
        <v>1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573</v>
      </c>
      <c r="AJ451">
        <v>48.349972000000001</v>
      </c>
      <c r="AK451" t="s">
        <v>574</v>
      </c>
      <c r="AL451">
        <v>-123.00617</v>
      </c>
      <c r="AM451">
        <v>25</v>
      </c>
      <c r="AN451">
        <v>1100</v>
      </c>
      <c r="AO451" t="s">
        <v>118</v>
      </c>
      <c r="AP451">
        <v>13</v>
      </c>
      <c r="AQ451">
        <v>-137</v>
      </c>
      <c r="AR451">
        <v>0</v>
      </c>
      <c r="AZ451">
        <v>1200</v>
      </c>
      <c r="BA451">
        <v>1</v>
      </c>
      <c r="BB451" t="str">
        <f t="shared" ref="BB451:BB514" si="23">"N379DH  "</f>
        <v xml:space="preserve">N379DH  </v>
      </c>
      <c r="BC451">
        <v>1</v>
      </c>
      <c r="BE451">
        <v>0</v>
      </c>
      <c r="BF451">
        <v>0</v>
      </c>
      <c r="BG451">
        <v>0</v>
      </c>
      <c r="BH451">
        <v>1075</v>
      </c>
      <c r="BI451">
        <v>1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>"21:50:07.393"</f>
        <v>21:50:07.393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1</v>
      </c>
      <c r="CP451" t="s">
        <v>119</v>
      </c>
      <c r="CQ451">
        <v>259</v>
      </c>
      <c r="CR451">
        <v>0</v>
      </c>
      <c r="CW451">
        <v>3039088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"08/10/2022 21:50:09.116"</f>
        <v>08/10/2022 21:50:09.116</v>
      </c>
      <c r="C452" t="str">
        <f t="shared" si="22"/>
        <v>FFDFD3C0</v>
      </c>
      <c r="D452" t="s">
        <v>130</v>
      </c>
      <c r="E452">
        <v>18</v>
      </c>
      <c r="F452">
        <v>1018</v>
      </c>
      <c r="G452" t="s">
        <v>114</v>
      </c>
      <c r="J452" t="s">
        <v>131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>"21:50:08.797"</f>
        <v>21:50:08.797</v>
      </c>
      <c r="T452" t="str">
        <f>"21:50:08.797"</f>
        <v>21:50:08.797</v>
      </c>
      <c r="U452" t="str">
        <f t="shared" si="21"/>
        <v>A4558D</v>
      </c>
      <c r="V452">
        <v>0</v>
      </c>
      <c r="W452">
        <v>0</v>
      </c>
      <c r="X452">
        <v>4</v>
      </c>
      <c r="Z452">
        <v>1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575</v>
      </c>
      <c r="AJ452">
        <v>48.348962999999998</v>
      </c>
      <c r="AK452" t="s">
        <v>576</v>
      </c>
      <c r="AL452">
        <v>-123.00602000000001</v>
      </c>
      <c r="AM452">
        <v>25</v>
      </c>
      <c r="AN452">
        <v>1100</v>
      </c>
      <c r="AO452" t="s">
        <v>118</v>
      </c>
      <c r="AP452">
        <v>13</v>
      </c>
      <c r="AQ452">
        <v>-136</v>
      </c>
      <c r="AR452">
        <v>0</v>
      </c>
      <c r="AZ452">
        <v>1200</v>
      </c>
      <c r="BA452">
        <v>1</v>
      </c>
      <c r="BB452" t="str">
        <f t="shared" si="23"/>
        <v xml:space="preserve">N379DH  </v>
      </c>
      <c r="BC452">
        <v>1</v>
      </c>
      <c r="BE452">
        <v>0</v>
      </c>
      <c r="BF452">
        <v>0</v>
      </c>
      <c r="BG452">
        <v>0</v>
      </c>
      <c r="BH452">
        <v>1075</v>
      </c>
      <c r="BI452">
        <v>1</v>
      </c>
      <c r="BJ452">
        <v>0</v>
      </c>
      <c r="BK452">
        <v>0</v>
      </c>
      <c r="BL452">
        <v>0</v>
      </c>
      <c r="BO452">
        <v>0</v>
      </c>
      <c r="BP452">
        <v>0</v>
      </c>
      <c r="BW452" t="str">
        <f>"21:50:08.867"</f>
        <v>21:50:08.867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1</v>
      </c>
      <c r="CP452" t="s">
        <v>119</v>
      </c>
      <c r="CQ452">
        <v>259</v>
      </c>
      <c r="CR452">
        <v>0</v>
      </c>
      <c r="CW452">
        <v>3039199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"08/10/2022 21:50:09.116"</f>
        <v>08/10/2022 21:50:09.116</v>
      </c>
      <c r="C453" t="str">
        <f t="shared" si="22"/>
        <v>FFDFD3C0</v>
      </c>
      <c r="D453" t="s">
        <v>113</v>
      </c>
      <c r="E453">
        <v>6</v>
      </c>
      <c r="H453">
        <v>174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>"21:50:08.797"</f>
        <v>21:50:08.797</v>
      </c>
      <c r="T453" t="str">
        <f>"21:50:08.797"</f>
        <v>21:50:08.797</v>
      </c>
      <c r="U453" t="str">
        <f t="shared" si="21"/>
        <v>A4558D</v>
      </c>
      <c r="V453">
        <v>0</v>
      </c>
      <c r="W453">
        <v>0</v>
      </c>
      <c r="X453">
        <v>4</v>
      </c>
      <c r="Z453">
        <v>1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575</v>
      </c>
      <c r="AJ453">
        <v>48.348962999999998</v>
      </c>
      <c r="AK453" t="s">
        <v>576</v>
      </c>
      <c r="AL453">
        <v>-123.00602000000001</v>
      </c>
      <c r="AM453">
        <v>25</v>
      </c>
      <c r="AN453">
        <v>1100</v>
      </c>
      <c r="AO453" t="s">
        <v>118</v>
      </c>
      <c r="AP453">
        <v>13</v>
      </c>
      <c r="AQ453">
        <v>-136</v>
      </c>
      <c r="AR453">
        <v>0</v>
      </c>
      <c r="AZ453">
        <v>1200</v>
      </c>
      <c r="BA453">
        <v>1</v>
      </c>
      <c r="BB453" t="str">
        <f t="shared" si="23"/>
        <v xml:space="preserve">N379DH  </v>
      </c>
      <c r="BC453">
        <v>1</v>
      </c>
      <c r="BE453">
        <v>0</v>
      </c>
      <c r="BF453">
        <v>0</v>
      </c>
      <c r="BG453">
        <v>0</v>
      </c>
      <c r="BH453">
        <v>1075</v>
      </c>
      <c r="BI453">
        <v>1</v>
      </c>
      <c r="BJ453">
        <v>0</v>
      </c>
      <c r="BK453">
        <v>0</v>
      </c>
      <c r="BL453">
        <v>0</v>
      </c>
      <c r="BO453">
        <v>0</v>
      </c>
      <c r="BP453">
        <v>0</v>
      </c>
      <c r="BW453" t="str">
        <f>"21:50:08.867"</f>
        <v>21:50:08.867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1</v>
      </c>
      <c r="CP453" t="s">
        <v>119</v>
      </c>
      <c r="CQ453">
        <v>259</v>
      </c>
      <c r="CR453">
        <v>0</v>
      </c>
      <c r="CW453">
        <v>3039199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"08/10/2022 21:50:09.631"</f>
        <v>08/10/2022 21:50:09.631</v>
      </c>
      <c r="C454" t="str">
        <f t="shared" si="22"/>
        <v>FFDFD3C0</v>
      </c>
      <c r="D454" t="s">
        <v>130</v>
      </c>
      <c r="E454">
        <v>18</v>
      </c>
      <c r="F454">
        <v>1018</v>
      </c>
      <c r="G454" t="s">
        <v>114</v>
      </c>
      <c r="J454" t="s">
        <v>131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>"21:50:09.195"</f>
        <v>21:50:09.195</v>
      </c>
      <c r="T454" t="str">
        <f>"21:50:09.195"</f>
        <v>21:50:09.195</v>
      </c>
      <c r="U454" t="str">
        <f t="shared" si="21"/>
        <v>A4558D</v>
      </c>
      <c r="V454">
        <v>0</v>
      </c>
      <c r="W454">
        <v>0</v>
      </c>
      <c r="X454">
        <v>4</v>
      </c>
      <c r="Z454">
        <v>1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577</v>
      </c>
      <c r="AJ454">
        <v>48.348706</v>
      </c>
      <c r="AK454" t="s">
        <v>578</v>
      </c>
      <c r="AL454">
        <v>-123.005977</v>
      </c>
      <c r="AM454">
        <v>25</v>
      </c>
      <c r="AN454">
        <v>1100</v>
      </c>
      <c r="AO454" t="s">
        <v>118</v>
      </c>
      <c r="AP454">
        <v>13</v>
      </c>
      <c r="AQ454">
        <v>-136</v>
      </c>
      <c r="AR454">
        <v>64</v>
      </c>
      <c r="AZ454">
        <v>1200</v>
      </c>
      <c r="BA454">
        <v>1</v>
      </c>
      <c r="BB454" t="str">
        <f t="shared" si="23"/>
        <v xml:space="preserve">N379DH  </v>
      </c>
      <c r="BC454">
        <v>1</v>
      </c>
      <c r="BE454">
        <v>0</v>
      </c>
      <c r="BF454">
        <v>0</v>
      </c>
      <c r="BG454">
        <v>0</v>
      </c>
      <c r="BH454">
        <v>1075</v>
      </c>
      <c r="BI454">
        <v>1</v>
      </c>
      <c r="BJ454">
        <v>0</v>
      </c>
      <c r="BK454">
        <v>0</v>
      </c>
      <c r="BL454">
        <v>0</v>
      </c>
      <c r="BO454">
        <v>0</v>
      </c>
      <c r="BP454">
        <v>0</v>
      </c>
      <c r="BW454" t="str">
        <f>"21:50:09.379"</f>
        <v>21:50:09.379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2</v>
      </c>
      <c r="CP454" t="s">
        <v>119</v>
      </c>
      <c r="CQ454">
        <v>259</v>
      </c>
      <c r="CR454">
        <v>0</v>
      </c>
      <c r="CW454">
        <v>3039233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"08/10/2022 21:50:09.647"</f>
        <v>08/10/2022 21:50:09.647</v>
      </c>
      <c r="C455" t="str">
        <f t="shared" si="22"/>
        <v>FFDFD3C0</v>
      </c>
      <c r="D455" t="s">
        <v>113</v>
      </c>
      <c r="E455">
        <v>6</v>
      </c>
      <c r="H455">
        <v>174</v>
      </c>
      <c r="I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>"21:50:09.195"</f>
        <v>21:50:09.195</v>
      </c>
      <c r="T455" t="str">
        <f>"21:50:09.195"</f>
        <v>21:50:09.195</v>
      </c>
      <c r="U455" t="str">
        <f t="shared" si="21"/>
        <v>A4558D</v>
      </c>
      <c r="V455">
        <v>0</v>
      </c>
      <c r="W455">
        <v>0</v>
      </c>
      <c r="X455">
        <v>4</v>
      </c>
      <c r="Z455">
        <v>1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577</v>
      </c>
      <c r="AJ455">
        <v>48.348706</v>
      </c>
      <c r="AK455" t="s">
        <v>578</v>
      </c>
      <c r="AL455">
        <v>-123.005977</v>
      </c>
      <c r="AM455">
        <v>25</v>
      </c>
      <c r="AN455">
        <v>1100</v>
      </c>
      <c r="AO455" t="s">
        <v>118</v>
      </c>
      <c r="AP455">
        <v>13</v>
      </c>
      <c r="AQ455">
        <v>-136</v>
      </c>
      <c r="AR455">
        <v>64</v>
      </c>
      <c r="AZ455">
        <v>1200</v>
      </c>
      <c r="BA455">
        <v>1</v>
      </c>
      <c r="BB455" t="str">
        <f t="shared" si="23"/>
        <v xml:space="preserve">N379DH  </v>
      </c>
      <c r="BC455">
        <v>1</v>
      </c>
      <c r="BE455">
        <v>0</v>
      </c>
      <c r="BF455">
        <v>0</v>
      </c>
      <c r="BG455">
        <v>0</v>
      </c>
      <c r="BH455">
        <v>1075</v>
      </c>
      <c r="BI455">
        <v>1</v>
      </c>
      <c r="BJ455">
        <v>0</v>
      </c>
      <c r="BK455">
        <v>0</v>
      </c>
      <c r="BL455">
        <v>0</v>
      </c>
      <c r="BO455">
        <v>0</v>
      </c>
      <c r="BP455">
        <v>0</v>
      </c>
      <c r="BW455" t="str">
        <f>"21:50:09.379"</f>
        <v>21:50:09.379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2</v>
      </c>
      <c r="CP455" t="s">
        <v>119</v>
      </c>
      <c r="CQ455">
        <v>259</v>
      </c>
      <c r="CR455">
        <v>0</v>
      </c>
      <c r="CW455">
        <v>3039233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"08/10/2022 21:50:10.569"</f>
        <v>08/10/2022 21:50:10.569</v>
      </c>
      <c r="C456" t="str">
        <f t="shared" si="22"/>
        <v>FFDFD3C0</v>
      </c>
      <c r="D456" t="s">
        <v>113</v>
      </c>
      <c r="E456">
        <v>6</v>
      </c>
      <c r="H456">
        <v>174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>"21:50:10.195"</f>
        <v>21:50:10.195</v>
      </c>
      <c r="T456" t="str">
        <f>"21:50:10.195"</f>
        <v>21:50:10.195</v>
      </c>
      <c r="U456" t="str">
        <f t="shared" si="21"/>
        <v>A4558D</v>
      </c>
      <c r="V456">
        <v>0</v>
      </c>
      <c r="W456">
        <v>0</v>
      </c>
      <c r="X456">
        <v>4</v>
      </c>
      <c r="Z456">
        <v>1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579</v>
      </c>
      <c r="AJ456">
        <v>48.348083000000003</v>
      </c>
      <c r="AK456" t="s">
        <v>580</v>
      </c>
      <c r="AL456">
        <v>-123.00589100000001</v>
      </c>
      <c r="AM456">
        <v>25</v>
      </c>
      <c r="AN456">
        <v>1100</v>
      </c>
      <c r="AO456" t="s">
        <v>118</v>
      </c>
      <c r="AP456">
        <v>13</v>
      </c>
      <c r="AQ456">
        <v>-136</v>
      </c>
      <c r="AR456">
        <v>64</v>
      </c>
      <c r="AZ456">
        <v>1200</v>
      </c>
      <c r="BA456">
        <v>1</v>
      </c>
      <c r="BB456" t="str">
        <f t="shared" si="23"/>
        <v xml:space="preserve">N379DH  </v>
      </c>
      <c r="BC456">
        <v>1</v>
      </c>
      <c r="BE456">
        <v>0</v>
      </c>
      <c r="BF456">
        <v>0</v>
      </c>
      <c r="BG456">
        <v>0</v>
      </c>
      <c r="BH456">
        <v>1075</v>
      </c>
      <c r="BI456">
        <v>1</v>
      </c>
      <c r="BJ456">
        <v>0</v>
      </c>
      <c r="BK456">
        <v>0</v>
      </c>
      <c r="BL456">
        <v>0</v>
      </c>
      <c r="BO456">
        <v>0</v>
      </c>
      <c r="BP456">
        <v>0</v>
      </c>
      <c r="BW456" t="str">
        <f>"21:50:10.256"</f>
        <v>21:50:10.256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2</v>
      </c>
      <c r="CP456" t="s">
        <v>119</v>
      </c>
      <c r="CQ456">
        <v>259</v>
      </c>
      <c r="CR456">
        <v>0</v>
      </c>
      <c r="CW456">
        <v>3039302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"08/10/2022 21:50:10.569"</f>
        <v>08/10/2022 21:50:10.569</v>
      </c>
      <c r="C457" t="str">
        <f t="shared" si="22"/>
        <v>FFDFD3C0</v>
      </c>
      <c r="D457" t="s">
        <v>130</v>
      </c>
      <c r="E457">
        <v>18</v>
      </c>
      <c r="F457">
        <v>1018</v>
      </c>
      <c r="G457" t="s">
        <v>114</v>
      </c>
      <c r="J457" t="s">
        <v>131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>"21:50:10.195"</f>
        <v>21:50:10.195</v>
      </c>
      <c r="T457" t="str">
        <f>"21:50:10.195"</f>
        <v>21:50:10.195</v>
      </c>
      <c r="U457" t="str">
        <f t="shared" si="21"/>
        <v>A4558D</v>
      </c>
      <c r="V457">
        <v>0</v>
      </c>
      <c r="W457">
        <v>0</v>
      </c>
      <c r="X457">
        <v>4</v>
      </c>
      <c r="Z457">
        <v>1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579</v>
      </c>
      <c r="AJ457">
        <v>48.348083000000003</v>
      </c>
      <c r="AK457" t="s">
        <v>580</v>
      </c>
      <c r="AL457">
        <v>-123.00589100000001</v>
      </c>
      <c r="AM457">
        <v>25</v>
      </c>
      <c r="AN457">
        <v>1100</v>
      </c>
      <c r="AO457" t="s">
        <v>118</v>
      </c>
      <c r="AP457">
        <v>13</v>
      </c>
      <c r="AQ457">
        <v>-136</v>
      </c>
      <c r="AR457">
        <v>64</v>
      </c>
      <c r="AZ457">
        <v>1200</v>
      </c>
      <c r="BA457">
        <v>1</v>
      </c>
      <c r="BB457" t="str">
        <f t="shared" si="23"/>
        <v xml:space="preserve">N379DH  </v>
      </c>
      <c r="BC457">
        <v>1</v>
      </c>
      <c r="BE457">
        <v>0</v>
      </c>
      <c r="BF457">
        <v>0</v>
      </c>
      <c r="BG457">
        <v>0</v>
      </c>
      <c r="BH457">
        <v>1075</v>
      </c>
      <c r="BI457">
        <v>1</v>
      </c>
      <c r="BJ457">
        <v>0</v>
      </c>
      <c r="BK457">
        <v>0</v>
      </c>
      <c r="BL457">
        <v>0</v>
      </c>
      <c r="BO457">
        <v>0</v>
      </c>
      <c r="BP457">
        <v>0</v>
      </c>
      <c r="BW457" t="str">
        <f>"21:50:10.256"</f>
        <v>21:50:10.256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2</v>
      </c>
      <c r="CP457" t="s">
        <v>119</v>
      </c>
      <c r="CQ457">
        <v>259</v>
      </c>
      <c r="CR457">
        <v>0</v>
      </c>
      <c r="CW457">
        <v>3039302</v>
      </c>
      <c r="CY457">
        <v>0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"08/10/2022 21:50:12.022"</f>
        <v>08/10/2022 21:50:12.022</v>
      </c>
      <c r="C458" t="str">
        <f t="shared" si="22"/>
        <v>FFDFD3C0</v>
      </c>
      <c r="D458" t="s">
        <v>113</v>
      </c>
      <c r="E458">
        <v>6</v>
      </c>
      <c r="H458">
        <v>174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>"21:50:11.594"</f>
        <v>21:50:11.594</v>
      </c>
      <c r="T458" t="str">
        <f>"21:50:11.594"</f>
        <v>21:50:11.594</v>
      </c>
      <c r="U458" t="str">
        <f t="shared" si="21"/>
        <v>A4558D</v>
      </c>
      <c r="V458">
        <v>0</v>
      </c>
      <c r="W458">
        <v>0</v>
      </c>
      <c r="X458">
        <v>4</v>
      </c>
      <c r="Z458">
        <v>1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581</v>
      </c>
      <c r="AJ458">
        <v>48.347203999999998</v>
      </c>
      <c r="AK458" t="s">
        <v>582</v>
      </c>
      <c r="AL458">
        <v>-123.005762</v>
      </c>
      <c r="AM458">
        <v>25</v>
      </c>
      <c r="AN458">
        <v>1100</v>
      </c>
      <c r="AO458" t="s">
        <v>118</v>
      </c>
      <c r="AP458">
        <v>13</v>
      </c>
      <c r="AQ458">
        <v>-136</v>
      </c>
      <c r="AR458">
        <v>64</v>
      </c>
      <c r="AZ458">
        <v>1200</v>
      </c>
      <c r="BA458">
        <v>1</v>
      </c>
      <c r="BB458" t="str">
        <f t="shared" si="23"/>
        <v xml:space="preserve">N379DH  </v>
      </c>
      <c r="BC458">
        <v>1</v>
      </c>
      <c r="BE458">
        <v>0</v>
      </c>
      <c r="BF458">
        <v>0</v>
      </c>
      <c r="BG458">
        <v>0</v>
      </c>
      <c r="BH458">
        <v>1075</v>
      </c>
      <c r="BI458">
        <v>1</v>
      </c>
      <c r="BJ458">
        <v>0</v>
      </c>
      <c r="BK458">
        <v>0</v>
      </c>
      <c r="BL458">
        <v>0</v>
      </c>
      <c r="BO458">
        <v>0</v>
      </c>
      <c r="BP458">
        <v>0</v>
      </c>
      <c r="BW458" t="str">
        <f>"21:50:11.753"</f>
        <v>21:50:11.753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1</v>
      </c>
      <c r="CP458" t="s">
        <v>119</v>
      </c>
      <c r="CQ458">
        <v>259</v>
      </c>
      <c r="CR458">
        <v>0</v>
      </c>
      <c r="CW458">
        <v>3039411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"08/10/2022 21:50:12.022"</f>
        <v>08/10/2022 21:50:12.022</v>
      </c>
      <c r="C459" t="str">
        <f t="shared" si="22"/>
        <v>FFDFD3C0</v>
      </c>
      <c r="D459" t="s">
        <v>130</v>
      </c>
      <c r="E459">
        <v>18</v>
      </c>
      <c r="F459">
        <v>1018</v>
      </c>
      <c r="G459" t="s">
        <v>114</v>
      </c>
      <c r="J459" t="s">
        <v>131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>"21:50:11.594"</f>
        <v>21:50:11.594</v>
      </c>
      <c r="T459" t="str">
        <f>"21:50:11.594"</f>
        <v>21:50:11.594</v>
      </c>
      <c r="U459" t="str">
        <f t="shared" si="21"/>
        <v>A4558D</v>
      </c>
      <c r="V459">
        <v>0</v>
      </c>
      <c r="W459">
        <v>0</v>
      </c>
      <c r="X459">
        <v>4</v>
      </c>
      <c r="Z459">
        <v>1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581</v>
      </c>
      <c r="AJ459">
        <v>48.347203999999998</v>
      </c>
      <c r="AK459" t="s">
        <v>582</v>
      </c>
      <c r="AL459">
        <v>-123.005762</v>
      </c>
      <c r="AM459">
        <v>25</v>
      </c>
      <c r="AN459">
        <v>1100</v>
      </c>
      <c r="AO459" t="s">
        <v>118</v>
      </c>
      <c r="AP459">
        <v>13</v>
      </c>
      <c r="AQ459">
        <v>-136</v>
      </c>
      <c r="AR459">
        <v>64</v>
      </c>
      <c r="AZ459">
        <v>1200</v>
      </c>
      <c r="BA459">
        <v>1</v>
      </c>
      <c r="BB459" t="str">
        <f t="shared" si="23"/>
        <v xml:space="preserve">N379DH  </v>
      </c>
      <c r="BC459">
        <v>1</v>
      </c>
      <c r="BE459">
        <v>0</v>
      </c>
      <c r="BF459">
        <v>0</v>
      </c>
      <c r="BG459">
        <v>0</v>
      </c>
      <c r="BH459">
        <v>1075</v>
      </c>
      <c r="BI459">
        <v>1</v>
      </c>
      <c r="BJ459">
        <v>0</v>
      </c>
      <c r="BK459">
        <v>0</v>
      </c>
      <c r="BL459">
        <v>0</v>
      </c>
      <c r="BO459">
        <v>0</v>
      </c>
      <c r="BP459">
        <v>0</v>
      </c>
      <c r="BW459" t="str">
        <f>"21:50:11.753"</f>
        <v>21:50:11.753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1</v>
      </c>
      <c r="CP459" t="s">
        <v>119</v>
      </c>
      <c r="CQ459">
        <v>259</v>
      </c>
      <c r="CR459">
        <v>0</v>
      </c>
      <c r="CW459">
        <v>3039411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"08/10/2022 21:50:12.710"</f>
        <v>08/10/2022 21:50:12.710</v>
      </c>
      <c r="C460" t="str">
        <f t="shared" si="22"/>
        <v>FFDFD3C0</v>
      </c>
      <c r="D460" t="s">
        <v>113</v>
      </c>
      <c r="E460">
        <v>6</v>
      </c>
      <c r="H460">
        <v>174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>"21:50:12.398"</f>
        <v>21:50:12.398</v>
      </c>
      <c r="T460" t="str">
        <f>"21:50:12.398"</f>
        <v>21:50:12.398</v>
      </c>
      <c r="U460" t="str">
        <f t="shared" si="21"/>
        <v>A4558D</v>
      </c>
      <c r="V460">
        <v>0</v>
      </c>
      <c r="W460">
        <v>0</v>
      </c>
      <c r="X460">
        <v>4</v>
      </c>
      <c r="Z460">
        <v>1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583</v>
      </c>
      <c r="AJ460">
        <v>48.346688999999998</v>
      </c>
      <c r="AK460" t="s">
        <v>584</v>
      </c>
      <c r="AL460">
        <v>-123.005698</v>
      </c>
      <c r="AM460">
        <v>25</v>
      </c>
      <c r="AN460">
        <v>1100</v>
      </c>
      <c r="AO460" t="s">
        <v>118</v>
      </c>
      <c r="AP460">
        <v>13</v>
      </c>
      <c r="AQ460">
        <v>-136</v>
      </c>
      <c r="AR460">
        <v>0</v>
      </c>
      <c r="AZ460">
        <v>1200</v>
      </c>
      <c r="BA460">
        <v>1</v>
      </c>
      <c r="BB460" t="str">
        <f t="shared" si="23"/>
        <v xml:space="preserve">N379DH  </v>
      </c>
      <c r="BC460">
        <v>1</v>
      </c>
      <c r="BE460">
        <v>0</v>
      </c>
      <c r="BF460">
        <v>0</v>
      </c>
      <c r="BG460">
        <v>0</v>
      </c>
      <c r="BH460">
        <v>1075</v>
      </c>
      <c r="BI460">
        <v>1</v>
      </c>
      <c r="BJ460">
        <v>0</v>
      </c>
      <c r="BK460">
        <v>0</v>
      </c>
      <c r="BL460">
        <v>0</v>
      </c>
      <c r="BO460">
        <v>0</v>
      </c>
      <c r="BP460">
        <v>0</v>
      </c>
      <c r="BW460" t="str">
        <f>"21:50:12.432"</f>
        <v>21:50:12.432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0</v>
      </c>
      <c r="CP460" t="s">
        <v>119</v>
      </c>
      <c r="CQ460">
        <v>259</v>
      </c>
      <c r="CR460">
        <v>0</v>
      </c>
      <c r="CW460">
        <v>3039452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"08/10/2022 21:50:12.710"</f>
        <v>08/10/2022 21:50:12.710</v>
      </c>
      <c r="C461" t="str">
        <f t="shared" si="22"/>
        <v>FFDFD3C0</v>
      </c>
      <c r="D461" t="s">
        <v>130</v>
      </c>
      <c r="E461">
        <v>18</v>
      </c>
      <c r="F461">
        <v>1018</v>
      </c>
      <c r="G461" t="s">
        <v>114</v>
      </c>
      <c r="J461" t="s">
        <v>131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>"21:50:12.398"</f>
        <v>21:50:12.398</v>
      </c>
      <c r="T461" t="str">
        <f>"21:50:12.398"</f>
        <v>21:50:12.398</v>
      </c>
      <c r="U461" t="str">
        <f t="shared" si="21"/>
        <v>A4558D</v>
      </c>
      <c r="V461">
        <v>0</v>
      </c>
      <c r="W461">
        <v>0</v>
      </c>
      <c r="X461">
        <v>4</v>
      </c>
      <c r="Z461">
        <v>1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583</v>
      </c>
      <c r="AJ461">
        <v>48.346688999999998</v>
      </c>
      <c r="AK461" t="s">
        <v>584</v>
      </c>
      <c r="AL461">
        <v>-123.005698</v>
      </c>
      <c r="AM461">
        <v>25</v>
      </c>
      <c r="AN461">
        <v>1100</v>
      </c>
      <c r="AO461" t="s">
        <v>118</v>
      </c>
      <c r="AP461">
        <v>13</v>
      </c>
      <c r="AQ461">
        <v>-136</v>
      </c>
      <c r="AR461">
        <v>0</v>
      </c>
      <c r="AZ461">
        <v>1200</v>
      </c>
      <c r="BA461">
        <v>1</v>
      </c>
      <c r="BB461" t="str">
        <f t="shared" si="23"/>
        <v xml:space="preserve">N379DH  </v>
      </c>
      <c r="BC461">
        <v>1</v>
      </c>
      <c r="BE461">
        <v>0</v>
      </c>
      <c r="BF461">
        <v>0</v>
      </c>
      <c r="BG461">
        <v>0</v>
      </c>
      <c r="BH461">
        <v>1075</v>
      </c>
      <c r="BI461">
        <v>1</v>
      </c>
      <c r="BJ461">
        <v>0</v>
      </c>
      <c r="BK461">
        <v>0</v>
      </c>
      <c r="BL461">
        <v>0</v>
      </c>
      <c r="BO461">
        <v>0</v>
      </c>
      <c r="BP461">
        <v>0</v>
      </c>
      <c r="BW461" t="str">
        <f>"21:50:12.432"</f>
        <v>21:50:12.432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0</v>
      </c>
      <c r="CP461" t="s">
        <v>119</v>
      </c>
      <c r="CQ461">
        <v>259</v>
      </c>
      <c r="CR461">
        <v>0</v>
      </c>
      <c r="CW461">
        <v>3039452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"08/10/2022 21:50:14.241"</f>
        <v>08/10/2022 21:50:14.241</v>
      </c>
      <c r="C462" t="str">
        <f t="shared" si="22"/>
        <v>FFDFD3C0</v>
      </c>
      <c r="D462" t="s">
        <v>113</v>
      </c>
      <c r="E462">
        <v>6</v>
      </c>
      <c r="H462">
        <v>174</v>
      </c>
      <c r="I462" t="s">
        <v>114</v>
      </c>
      <c r="J462" t="s">
        <v>115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>"21:50:13.797"</f>
        <v>21:50:13.797</v>
      </c>
      <c r="T462" t="str">
        <f>"21:50:13.797"</f>
        <v>21:50:13.797</v>
      </c>
      <c r="U462" t="str">
        <f t="shared" si="21"/>
        <v>A4558D</v>
      </c>
      <c r="V462">
        <v>0</v>
      </c>
      <c r="W462">
        <v>0</v>
      </c>
      <c r="X462">
        <v>4</v>
      </c>
      <c r="Z462">
        <v>1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585</v>
      </c>
      <c r="AJ462">
        <v>48.345809000000003</v>
      </c>
      <c r="AK462" t="s">
        <v>586</v>
      </c>
      <c r="AL462">
        <v>-123.00556899999999</v>
      </c>
      <c r="AM462">
        <v>25</v>
      </c>
      <c r="AN462">
        <v>1100</v>
      </c>
      <c r="AO462" t="s">
        <v>118</v>
      </c>
      <c r="AP462">
        <v>13</v>
      </c>
      <c r="AQ462">
        <v>-136</v>
      </c>
      <c r="AR462">
        <v>64</v>
      </c>
      <c r="AZ462">
        <v>1200</v>
      </c>
      <c r="BA462">
        <v>1</v>
      </c>
      <c r="BB462" t="str">
        <f t="shared" si="23"/>
        <v xml:space="preserve">N379DH  </v>
      </c>
      <c r="BC462">
        <v>1</v>
      </c>
      <c r="BE462">
        <v>0</v>
      </c>
      <c r="BF462">
        <v>0</v>
      </c>
      <c r="BG462">
        <v>0</v>
      </c>
      <c r="BH462">
        <v>1075</v>
      </c>
      <c r="BI462">
        <v>1</v>
      </c>
      <c r="BJ462">
        <v>0</v>
      </c>
      <c r="BK462">
        <v>0</v>
      </c>
      <c r="BL462">
        <v>0</v>
      </c>
      <c r="BO462">
        <v>0</v>
      </c>
      <c r="BP462">
        <v>0</v>
      </c>
      <c r="BW462" t="str">
        <f>"21:50:13.914"</f>
        <v>21:50:13.914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1</v>
      </c>
      <c r="CP462" t="s">
        <v>119</v>
      </c>
      <c r="CQ462">
        <v>259</v>
      </c>
      <c r="CR462">
        <v>0</v>
      </c>
      <c r="CW462">
        <v>3039567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"08/10/2022 21:50:14.241"</f>
        <v>08/10/2022 21:50:14.241</v>
      </c>
      <c r="C463" t="str">
        <f t="shared" si="22"/>
        <v>FFDFD3C0</v>
      </c>
      <c r="D463" t="s">
        <v>130</v>
      </c>
      <c r="E463">
        <v>18</v>
      </c>
      <c r="F463">
        <v>1018</v>
      </c>
      <c r="G463" t="s">
        <v>114</v>
      </c>
      <c r="J463" t="s">
        <v>131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>"21:50:13.797"</f>
        <v>21:50:13.797</v>
      </c>
      <c r="T463" t="str">
        <f>"21:50:13.797"</f>
        <v>21:50:13.797</v>
      </c>
      <c r="U463" t="str">
        <f t="shared" si="21"/>
        <v>A4558D</v>
      </c>
      <c r="V463">
        <v>0</v>
      </c>
      <c r="W463">
        <v>0</v>
      </c>
      <c r="X463">
        <v>4</v>
      </c>
      <c r="Z463">
        <v>1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585</v>
      </c>
      <c r="AJ463">
        <v>48.345809000000003</v>
      </c>
      <c r="AK463" t="s">
        <v>586</v>
      </c>
      <c r="AL463">
        <v>-123.00556899999999</v>
      </c>
      <c r="AM463">
        <v>25</v>
      </c>
      <c r="AN463">
        <v>1100</v>
      </c>
      <c r="AO463" t="s">
        <v>118</v>
      </c>
      <c r="AP463">
        <v>13</v>
      </c>
      <c r="AQ463">
        <v>-136</v>
      </c>
      <c r="AR463">
        <v>64</v>
      </c>
      <c r="AZ463">
        <v>1200</v>
      </c>
      <c r="BA463">
        <v>1</v>
      </c>
      <c r="BB463" t="str">
        <f t="shared" si="23"/>
        <v xml:space="preserve">N379DH  </v>
      </c>
      <c r="BC463">
        <v>1</v>
      </c>
      <c r="BE463">
        <v>0</v>
      </c>
      <c r="BF463">
        <v>0</v>
      </c>
      <c r="BG463">
        <v>0</v>
      </c>
      <c r="BH463">
        <v>1075</v>
      </c>
      <c r="BI463">
        <v>1</v>
      </c>
      <c r="BJ463">
        <v>0</v>
      </c>
      <c r="BK463">
        <v>0</v>
      </c>
      <c r="BL463">
        <v>0</v>
      </c>
      <c r="BO463">
        <v>0</v>
      </c>
      <c r="BP463">
        <v>0</v>
      </c>
      <c r="BW463" t="str">
        <f>"21:50:13.914"</f>
        <v>21:50:13.914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1</v>
      </c>
      <c r="CP463" t="s">
        <v>119</v>
      </c>
      <c r="CQ463">
        <v>259</v>
      </c>
      <c r="CR463">
        <v>0</v>
      </c>
      <c r="CW463">
        <v>3039567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"08/10/2022 21:50:15.163"</f>
        <v>08/10/2022 21:50:15.163</v>
      </c>
      <c r="C464" t="str">
        <f t="shared" si="22"/>
        <v>FFDFD3C0</v>
      </c>
      <c r="D464" t="s">
        <v>130</v>
      </c>
      <c r="E464">
        <v>18</v>
      </c>
      <c r="F464">
        <v>1018</v>
      </c>
      <c r="G464" t="s">
        <v>114</v>
      </c>
      <c r="J464" t="s">
        <v>131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>"21:50:14.594"</f>
        <v>21:50:14.594</v>
      </c>
      <c r="T464" t="str">
        <f>"21:50:14.594"</f>
        <v>21:50:14.594</v>
      </c>
      <c r="U464" t="str">
        <f t="shared" si="21"/>
        <v>A4558D</v>
      </c>
      <c r="V464">
        <v>0</v>
      </c>
      <c r="W464">
        <v>0</v>
      </c>
      <c r="X464">
        <v>4</v>
      </c>
      <c r="Z464">
        <v>1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587</v>
      </c>
      <c r="AJ464">
        <v>48.345294000000003</v>
      </c>
      <c r="AK464" t="s">
        <v>588</v>
      </c>
      <c r="AL464">
        <v>-123.005483</v>
      </c>
      <c r="AM464">
        <v>25</v>
      </c>
      <c r="AN464">
        <v>1100</v>
      </c>
      <c r="AO464" t="s">
        <v>118</v>
      </c>
      <c r="AP464">
        <v>13</v>
      </c>
      <c r="AQ464">
        <v>-136</v>
      </c>
      <c r="AR464">
        <v>0</v>
      </c>
      <c r="AZ464">
        <v>1200</v>
      </c>
      <c r="BA464">
        <v>1</v>
      </c>
      <c r="BB464" t="str">
        <f t="shared" si="23"/>
        <v xml:space="preserve">N379DH  </v>
      </c>
      <c r="BC464">
        <v>1</v>
      </c>
      <c r="BE464">
        <v>0</v>
      </c>
      <c r="BF464">
        <v>0</v>
      </c>
      <c r="BG464">
        <v>0</v>
      </c>
      <c r="BH464">
        <v>1075</v>
      </c>
      <c r="BI464">
        <v>1</v>
      </c>
      <c r="BJ464">
        <v>0</v>
      </c>
      <c r="BK464">
        <v>0</v>
      </c>
      <c r="BL464">
        <v>0</v>
      </c>
      <c r="BO464">
        <v>0</v>
      </c>
      <c r="BP464">
        <v>0</v>
      </c>
      <c r="BW464" t="str">
        <f>"21:50:14.795"</f>
        <v>21:50:14.795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2</v>
      </c>
      <c r="CP464" t="s">
        <v>119</v>
      </c>
      <c r="CQ464">
        <v>259</v>
      </c>
      <c r="CR464">
        <v>0</v>
      </c>
      <c r="CW464">
        <v>3039627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"08/10/2022 21:50:15.163"</f>
        <v>08/10/2022 21:50:15.163</v>
      </c>
      <c r="C465" t="str">
        <f t="shared" si="22"/>
        <v>FFDFD3C0</v>
      </c>
      <c r="D465" t="s">
        <v>113</v>
      </c>
      <c r="E465">
        <v>6</v>
      </c>
      <c r="H465">
        <v>174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>"21:50:14.594"</f>
        <v>21:50:14.594</v>
      </c>
      <c r="T465" t="str">
        <f>"21:50:14.594"</f>
        <v>21:50:14.594</v>
      </c>
      <c r="U465" t="str">
        <f t="shared" si="21"/>
        <v>A4558D</v>
      </c>
      <c r="V465">
        <v>0</v>
      </c>
      <c r="W465">
        <v>0</v>
      </c>
      <c r="X465">
        <v>4</v>
      </c>
      <c r="Z465">
        <v>1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587</v>
      </c>
      <c r="AJ465">
        <v>48.345294000000003</v>
      </c>
      <c r="AK465" t="s">
        <v>588</v>
      </c>
      <c r="AL465">
        <v>-123.005483</v>
      </c>
      <c r="AM465">
        <v>25</v>
      </c>
      <c r="AN465">
        <v>1100</v>
      </c>
      <c r="AO465" t="s">
        <v>118</v>
      </c>
      <c r="AP465">
        <v>13</v>
      </c>
      <c r="AQ465">
        <v>-136</v>
      </c>
      <c r="AR465">
        <v>0</v>
      </c>
      <c r="AZ465">
        <v>1200</v>
      </c>
      <c r="BA465">
        <v>1</v>
      </c>
      <c r="BB465" t="str">
        <f t="shared" si="23"/>
        <v xml:space="preserve">N379DH  </v>
      </c>
      <c r="BC465">
        <v>1</v>
      </c>
      <c r="BE465">
        <v>0</v>
      </c>
      <c r="BF465">
        <v>0</v>
      </c>
      <c r="BG465">
        <v>0</v>
      </c>
      <c r="BH465">
        <v>1075</v>
      </c>
      <c r="BI465">
        <v>1</v>
      </c>
      <c r="BJ465">
        <v>0</v>
      </c>
      <c r="BK465">
        <v>0</v>
      </c>
      <c r="BL465">
        <v>0</v>
      </c>
      <c r="BO465">
        <v>0</v>
      </c>
      <c r="BP465">
        <v>0</v>
      </c>
      <c r="BW465" t="str">
        <f>"21:50:14.795"</f>
        <v>21:50:14.795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2</v>
      </c>
      <c r="CP465" t="s">
        <v>119</v>
      </c>
      <c r="CQ465">
        <v>259</v>
      </c>
      <c r="CR465">
        <v>0</v>
      </c>
      <c r="CW465">
        <v>3039627</v>
      </c>
      <c r="CY465">
        <v>0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"08/10/2022 21:50:15.960"</f>
        <v>08/10/2022 21:50:15.960</v>
      </c>
      <c r="C466" t="str">
        <f t="shared" si="22"/>
        <v>FFDFD3C0</v>
      </c>
      <c r="D466" t="s">
        <v>113</v>
      </c>
      <c r="E466">
        <v>6</v>
      </c>
      <c r="H466">
        <v>174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>"21:50:15.594"</f>
        <v>21:50:15.594</v>
      </c>
      <c r="T466" t="str">
        <f>"21:50:15.594"</f>
        <v>21:50:15.594</v>
      </c>
      <c r="U466" t="str">
        <f t="shared" si="21"/>
        <v>A4558D</v>
      </c>
      <c r="V466">
        <v>0</v>
      </c>
      <c r="W466">
        <v>0</v>
      </c>
      <c r="X466">
        <v>4</v>
      </c>
      <c r="Z466">
        <v>1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589</v>
      </c>
      <c r="AJ466">
        <v>48.344672000000003</v>
      </c>
      <c r="AK466" t="s">
        <v>590</v>
      </c>
      <c r="AL466">
        <v>-123.005419</v>
      </c>
      <c r="AM466">
        <v>25</v>
      </c>
      <c r="AN466">
        <v>1100</v>
      </c>
      <c r="AO466" t="s">
        <v>118</v>
      </c>
      <c r="AP466">
        <v>13</v>
      </c>
      <c r="AQ466">
        <v>-136</v>
      </c>
      <c r="AR466">
        <v>0</v>
      </c>
      <c r="AZ466">
        <v>1200</v>
      </c>
      <c r="BA466">
        <v>1</v>
      </c>
      <c r="BB466" t="str">
        <f t="shared" si="23"/>
        <v xml:space="preserve">N379DH  </v>
      </c>
      <c r="BC466">
        <v>1</v>
      </c>
      <c r="BE466">
        <v>0</v>
      </c>
      <c r="BF466">
        <v>0</v>
      </c>
      <c r="BG466">
        <v>0</v>
      </c>
      <c r="BH466">
        <v>1075</v>
      </c>
      <c r="BI466">
        <v>1</v>
      </c>
      <c r="BJ466">
        <v>0</v>
      </c>
      <c r="BK466">
        <v>0</v>
      </c>
      <c r="BL466">
        <v>0</v>
      </c>
      <c r="BO466">
        <v>0</v>
      </c>
      <c r="BP466">
        <v>0</v>
      </c>
      <c r="BW466" t="str">
        <f>"21:50:15.663"</f>
        <v>21:50:15.663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1</v>
      </c>
      <c r="CP466" t="s">
        <v>119</v>
      </c>
      <c r="CQ466">
        <v>259</v>
      </c>
      <c r="CR466">
        <v>0</v>
      </c>
      <c r="CW466">
        <v>3039687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"08/10/2022 21:50:15.960"</f>
        <v>08/10/2022 21:50:15.960</v>
      </c>
      <c r="C467" t="str">
        <f t="shared" si="22"/>
        <v>FFDFD3C0</v>
      </c>
      <c r="D467" t="s">
        <v>130</v>
      </c>
      <c r="E467">
        <v>18</v>
      </c>
      <c r="F467">
        <v>1018</v>
      </c>
      <c r="G467" t="s">
        <v>114</v>
      </c>
      <c r="J467" t="s">
        <v>131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>"21:50:15.594"</f>
        <v>21:50:15.594</v>
      </c>
      <c r="T467" t="str">
        <f>"21:50:15.594"</f>
        <v>21:50:15.594</v>
      </c>
      <c r="U467" t="str">
        <f t="shared" si="21"/>
        <v>A4558D</v>
      </c>
      <c r="V467">
        <v>0</v>
      </c>
      <c r="W467">
        <v>0</v>
      </c>
      <c r="X467">
        <v>4</v>
      </c>
      <c r="Z467">
        <v>1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589</v>
      </c>
      <c r="AJ467">
        <v>48.344672000000003</v>
      </c>
      <c r="AK467" t="s">
        <v>590</v>
      </c>
      <c r="AL467">
        <v>-123.005419</v>
      </c>
      <c r="AM467">
        <v>25</v>
      </c>
      <c r="AN467">
        <v>1100</v>
      </c>
      <c r="AO467" t="s">
        <v>118</v>
      </c>
      <c r="AP467">
        <v>13</v>
      </c>
      <c r="AQ467">
        <v>-136</v>
      </c>
      <c r="AR467">
        <v>0</v>
      </c>
      <c r="AZ467">
        <v>1200</v>
      </c>
      <c r="BA467">
        <v>1</v>
      </c>
      <c r="BB467" t="str">
        <f t="shared" si="23"/>
        <v xml:space="preserve">N379DH  </v>
      </c>
      <c r="BC467">
        <v>1</v>
      </c>
      <c r="BE467">
        <v>0</v>
      </c>
      <c r="BF467">
        <v>0</v>
      </c>
      <c r="BG467">
        <v>0</v>
      </c>
      <c r="BH467">
        <v>1075</v>
      </c>
      <c r="BI467">
        <v>1</v>
      </c>
      <c r="BJ467">
        <v>0</v>
      </c>
      <c r="BK467">
        <v>0</v>
      </c>
      <c r="BL467">
        <v>0</v>
      </c>
      <c r="BO467">
        <v>0</v>
      </c>
      <c r="BP467">
        <v>0</v>
      </c>
      <c r="BW467" t="str">
        <f>"21:50:15.663"</f>
        <v>21:50:15.663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1</v>
      </c>
      <c r="CP467" t="s">
        <v>119</v>
      </c>
      <c r="CQ467">
        <v>259</v>
      </c>
      <c r="CR467">
        <v>0</v>
      </c>
      <c r="CW467">
        <v>3039687</v>
      </c>
      <c r="CY467">
        <v>0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"08/10/2022 21:50:17.132"</f>
        <v>08/10/2022 21:50:17.132</v>
      </c>
      <c r="C468" t="str">
        <f t="shared" si="22"/>
        <v>FFDFD3C0</v>
      </c>
      <c r="D468" t="s">
        <v>130</v>
      </c>
      <c r="E468">
        <v>18</v>
      </c>
      <c r="F468">
        <v>1018</v>
      </c>
      <c r="G468" t="s">
        <v>114</v>
      </c>
      <c r="J468" t="s">
        <v>131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>"21:50:16.797"</f>
        <v>21:50:16.797</v>
      </c>
      <c r="T468" t="str">
        <f>"21:50:16.797"</f>
        <v>21:50:16.797</v>
      </c>
      <c r="U468" t="str">
        <f t="shared" si="21"/>
        <v>A4558D</v>
      </c>
      <c r="V468">
        <v>0</v>
      </c>
      <c r="W468">
        <v>0</v>
      </c>
      <c r="X468">
        <v>4</v>
      </c>
      <c r="Z468">
        <v>1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591</v>
      </c>
      <c r="AJ468">
        <v>48.343921000000002</v>
      </c>
      <c r="AK468" t="s">
        <v>592</v>
      </c>
      <c r="AL468">
        <v>-123.00529</v>
      </c>
      <c r="AM468">
        <v>25</v>
      </c>
      <c r="AN468">
        <v>1100</v>
      </c>
      <c r="AO468" t="s">
        <v>118</v>
      </c>
      <c r="AP468">
        <v>13</v>
      </c>
      <c r="AQ468">
        <v>-136</v>
      </c>
      <c r="AR468">
        <v>64</v>
      </c>
      <c r="AZ468">
        <v>1200</v>
      </c>
      <c r="BA468">
        <v>1</v>
      </c>
      <c r="BB468" t="str">
        <f t="shared" si="23"/>
        <v xml:space="preserve">N379DH  </v>
      </c>
      <c r="BC468">
        <v>1</v>
      </c>
      <c r="BE468">
        <v>0</v>
      </c>
      <c r="BF468">
        <v>0</v>
      </c>
      <c r="BG468">
        <v>0</v>
      </c>
      <c r="BH468">
        <v>1075</v>
      </c>
      <c r="BI468">
        <v>1</v>
      </c>
      <c r="BJ468">
        <v>0</v>
      </c>
      <c r="BK468">
        <v>0</v>
      </c>
      <c r="BL468">
        <v>0</v>
      </c>
      <c r="BO468">
        <v>0</v>
      </c>
      <c r="BP468">
        <v>0</v>
      </c>
      <c r="BW468" t="str">
        <f>"21:50:16.945"</f>
        <v>21:50:16.945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2</v>
      </c>
      <c r="CP468" t="s">
        <v>119</v>
      </c>
      <c r="CQ468">
        <v>259</v>
      </c>
      <c r="CR468">
        <v>0</v>
      </c>
      <c r="CW468">
        <v>3039781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"08/10/2022 21:50:17.132"</f>
        <v>08/10/2022 21:50:17.132</v>
      </c>
      <c r="C469" t="str">
        <f t="shared" si="22"/>
        <v>FFDFD3C0</v>
      </c>
      <c r="D469" t="s">
        <v>113</v>
      </c>
      <c r="E469">
        <v>6</v>
      </c>
      <c r="H469">
        <v>174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>"21:50:16.797"</f>
        <v>21:50:16.797</v>
      </c>
      <c r="T469" t="str">
        <f>"21:50:16.797"</f>
        <v>21:50:16.797</v>
      </c>
      <c r="U469" t="str">
        <f t="shared" si="21"/>
        <v>A4558D</v>
      </c>
      <c r="V469">
        <v>0</v>
      </c>
      <c r="W469">
        <v>0</v>
      </c>
      <c r="X469">
        <v>4</v>
      </c>
      <c r="Z469">
        <v>1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591</v>
      </c>
      <c r="AJ469">
        <v>48.343921000000002</v>
      </c>
      <c r="AK469" t="s">
        <v>592</v>
      </c>
      <c r="AL469">
        <v>-123.00529</v>
      </c>
      <c r="AM469">
        <v>25</v>
      </c>
      <c r="AN469">
        <v>1100</v>
      </c>
      <c r="AO469" t="s">
        <v>118</v>
      </c>
      <c r="AP469">
        <v>13</v>
      </c>
      <c r="AQ469">
        <v>-136</v>
      </c>
      <c r="AR469">
        <v>64</v>
      </c>
      <c r="AZ469">
        <v>1200</v>
      </c>
      <c r="BA469">
        <v>1</v>
      </c>
      <c r="BB469" t="str">
        <f t="shared" si="23"/>
        <v xml:space="preserve">N379DH  </v>
      </c>
      <c r="BC469">
        <v>1</v>
      </c>
      <c r="BE469">
        <v>0</v>
      </c>
      <c r="BF469">
        <v>0</v>
      </c>
      <c r="BG469">
        <v>0</v>
      </c>
      <c r="BH469">
        <v>1075</v>
      </c>
      <c r="BI469">
        <v>1</v>
      </c>
      <c r="BJ469">
        <v>0</v>
      </c>
      <c r="BK469">
        <v>0</v>
      </c>
      <c r="BL469">
        <v>0</v>
      </c>
      <c r="BO469">
        <v>0</v>
      </c>
      <c r="BP469">
        <v>0</v>
      </c>
      <c r="BW469" t="str">
        <f>"21:50:16.945"</f>
        <v>21:50:16.945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2</v>
      </c>
      <c r="CP469" t="s">
        <v>119</v>
      </c>
      <c r="CQ469">
        <v>259</v>
      </c>
      <c r="CR469">
        <v>0</v>
      </c>
      <c r="CW469">
        <v>3039781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"08/10/2022 21:50:17.710"</f>
        <v>08/10/2022 21:50:17.710</v>
      </c>
      <c r="C470" t="str">
        <f t="shared" si="22"/>
        <v>FFDFD3C0</v>
      </c>
      <c r="D470" t="s">
        <v>130</v>
      </c>
      <c r="E470">
        <v>18</v>
      </c>
      <c r="F470">
        <v>1018</v>
      </c>
      <c r="G470" t="s">
        <v>114</v>
      </c>
      <c r="J470" t="s">
        <v>131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>"21:50:17.195"</f>
        <v>21:50:17.195</v>
      </c>
      <c r="T470" t="str">
        <f>"21:50:17.195"</f>
        <v>21:50:17.195</v>
      </c>
      <c r="U470" t="str">
        <f t="shared" si="21"/>
        <v>A4558D</v>
      </c>
      <c r="V470">
        <v>0</v>
      </c>
      <c r="W470">
        <v>0</v>
      </c>
      <c r="X470">
        <v>4</v>
      </c>
      <c r="Z470">
        <v>1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593</v>
      </c>
      <c r="AJ470">
        <v>48.343662999999999</v>
      </c>
      <c r="AK470" t="s">
        <v>594</v>
      </c>
      <c r="AL470">
        <v>-123.005247</v>
      </c>
      <c r="AM470">
        <v>25</v>
      </c>
      <c r="AN470">
        <v>1100</v>
      </c>
      <c r="AO470" t="s">
        <v>118</v>
      </c>
      <c r="AP470">
        <v>13</v>
      </c>
      <c r="AQ470">
        <v>-136</v>
      </c>
      <c r="AR470">
        <v>0</v>
      </c>
      <c r="AZ470">
        <v>1200</v>
      </c>
      <c r="BA470">
        <v>1</v>
      </c>
      <c r="BB470" t="str">
        <f t="shared" si="23"/>
        <v xml:space="preserve">N379DH  </v>
      </c>
      <c r="BC470">
        <v>1</v>
      </c>
      <c r="BE470">
        <v>0</v>
      </c>
      <c r="BF470">
        <v>0</v>
      </c>
      <c r="BG470">
        <v>0</v>
      </c>
      <c r="BH470">
        <v>1075</v>
      </c>
      <c r="BI470">
        <v>1</v>
      </c>
      <c r="BJ470">
        <v>0</v>
      </c>
      <c r="BK470">
        <v>0</v>
      </c>
      <c r="BL470">
        <v>0</v>
      </c>
      <c r="BO470">
        <v>0</v>
      </c>
      <c r="BP470">
        <v>0</v>
      </c>
      <c r="BW470" t="str">
        <f>"21:50:17.399"</f>
        <v>21:50:17.399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1</v>
      </c>
      <c r="CP470" t="s">
        <v>119</v>
      </c>
      <c r="CQ470">
        <v>259</v>
      </c>
      <c r="CR470">
        <v>0</v>
      </c>
      <c r="CW470">
        <v>3039809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"08/10/2022 21:50:17.710"</f>
        <v>08/10/2022 21:50:17.710</v>
      </c>
      <c r="C471" t="str">
        <f t="shared" si="22"/>
        <v>FFDFD3C0</v>
      </c>
      <c r="D471" t="s">
        <v>113</v>
      </c>
      <c r="E471">
        <v>6</v>
      </c>
      <c r="H471">
        <v>174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>"21:50:17.195"</f>
        <v>21:50:17.195</v>
      </c>
      <c r="T471" t="str">
        <f>"21:50:17.195"</f>
        <v>21:50:17.195</v>
      </c>
      <c r="U471" t="str">
        <f t="shared" si="21"/>
        <v>A4558D</v>
      </c>
      <c r="V471">
        <v>0</v>
      </c>
      <c r="W471">
        <v>0</v>
      </c>
      <c r="X471">
        <v>4</v>
      </c>
      <c r="Z471">
        <v>1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593</v>
      </c>
      <c r="AJ471">
        <v>48.343662999999999</v>
      </c>
      <c r="AK471" t="s">
        <v>594</v>
      </c>
      <c r="AL471">
        <v>-123.005247</v>
      </c>
      <c r="AM471">
        <v>25</v>
      </c>
      <c r="AN471">
        <v>1100</v>
      </c>
      <c r="AO471" t="s">
        <v>118</v>
      </c>
      <c r="AP471">
        <v>13</v>
      </c>
      <c r="AQ471">
        <v>-136</v>
      </c>
      <c r="AR471">
        <v>0</v>
      </c>
      <c r="AZ471">
        <v>1200</v>
      </c>
      <c r="BA471">
        <v>1</v>
      </c>
      <c r="BB471" t="str">
        <f t="shared" si="23"/>
        <v xml:space="preserve">N379DH  </v>
      </c>
      <c r="BC471">
        <v>1</v>
      </c>
      <c r="BE471">
        <v>0</v>
      </c>
      <c r="BF471">
        <v>0</v>
      </c>
      <c r="BG471">
        <v>0</v>
      </c>
      <c r="BH471">
        <v>1075</v>
      </c>
      <c r="BI471">
        <v>1</v>
      </c>
      <c r="BJ471">
        <v>0</v>
      </c>
      <c r="BK471">
        <v>0</v>
      </c>
      <c r="BL471">
        <v>0</v>
      </c>
      <c r="BO471">
        <v>0</v>
      </c>
      <c r="BP471">
        <v>0</v>
      </c>
      <c r="BW471" t="str">
        <f>"21:50:17.399"</f>
        <v>21:50:17.399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1</v>
      </c>
      <c r="CP471" t="s">
        <v>119</v>
      </c>
      <c r="CQ471">
        <v>259</v>
      </c>
      <c r="CR471">
        <v>0</v>
      </c>
      <c r="CW471">
        <v>3039809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"08/10/2022 21:50:18.804"</f>
        <v>08/10/2022 21:50:18.804</v>
      </c>
      <c r="C472" t="str">
        <f t="shared" si="22"/>
        <v>FFDFD3C0</v>
      </c>
      <c r="D472" t="s">
        <v>130</v>
      </c>
      <c r="E472">
        <v>18</v>
      </c>
      <c r="F472">
        <v>1018</v>
      </c>
      <c r="G472" t="s">
        <v>114</v>
      </c>
      <c r="J472" t="s">
        <v>131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>"21:50:18.398"</f>
        <v>21:50:18.398</v>
      </c>
      <c r="T472" t="str">
        <f>"21:50:18.398"</f>
        <v>21:50:18.398</v>
      </c>
      <c r="U472" t="str">
        <f t="shared" si="21"/>
        <v>A4558D</v>
      </c>
      <c r="V472">
        <v>0</v>
      </c>
      <c r="W472">
        <v>0</v>
      </c>
      <c r="X472">
        <v>4</v>
      </c>
      <c r="Z472">
        <v>1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595</v>
      </c>
      <c r="AJ472">
        <v>48.342911999999998</v>
      </c>
      <c r="AK472" t="s">
        <v>596</v>
      </c>
      <c r="AL472">
        <v>-123.00514</v>
      </c>
      <c r="AM472">
        <v>25</v>
      </c>
      <c r="AN472">
        <v>1100</v>
      </c>
      <c r="AO472" t="s">
        <v>118</v>
      </c>
      <c r="AP472">
        <v>13</v>
      </c>
      <c r="AQ472">
        <v>-136</v>
      </c>
      <c r="AR472">
        <v>0</v>
      </c>
      <c r="AZ472">
        <v>1200</v>
      </c>
      <c r="BA472">
        <v>1</v>
      </c>
      <c r="BB472" t="str">
        <f t="shared" si="23"/>
        <v xml:space="preserve">N379DH  </v>
      </c>
      <c r="BC472">
        <v>1</v>
      </c>
      <c r="BE472">
        <v>0</v>
      </c>
      <c r="BF472">
        <v>0</v>
      </c>
      <c r="BG472">
        <v>0</v>
      </c>
      <c r="BH472">
        <v>1075</v>
      </c>
      <c r="BI472">
        <v>1</v>
      </c>
      <c r="BJ472">
        <v>0</v>
      </c>
      <c r="BK472">
        <v>0</v>
      </c>
      <c r="BL472">
        <v>0</v>
      </c>
      <c r="BO472">
        <v>0</v>
      </c>
      <c r="BP472">
        <v>0</v>
      </c>
      <c r="BW472" t="str">
        <f>"21:50:18.483"</f>
        <v>21:50:18.483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2</v>
      </c>
      <c r="CP472" t="s">
        <v>119</v>
      </c>
      <c r="CQ472">
        <v>259</v>
      </c>
      <c r="CR472">
        <v>0</v>
      </c>
      <c r="CW472">
        <v>3039880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"08/10/2022 21:50:18.804"</f>
        <v>08/10/2022 21:50:18.804</v>
      </c>
      <c r="C473" t="str">
        <f t="shared" si="22"/>
        <v>FFDFD3C0</v>
      </c>
      <c r="D473" t="s">
        <v>113</v>
      </c>
      <c r="E473">
        <v>6</v>
      </c>
      <c r="H473">
        <v>174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>"21:50:18.398"</f>
        <v>21:50:18.398</v>
      </c>
      <c r="T473" t="str">
        <f>"21:50:18.398"</f>
        <v>21:50:18.398</v>
      </c>
      <c r="U473" t="str">
        <f t="shared" si="21"/>
        <v>A4558D</v>
      </c>
      <c r="V473">
        <v>0</v>
      </c>
      <c r="W473">
        <v>0</v>
      </c>
      <c r="X473">
        <v>4</v>
      </c>
      <c r="Z473">
        <v>1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595</v>
      </c>
      <c r="AJ473">
        <v>48.342911999999998</v>
      </c>
      <c r="AK473" t="s">
        <v>596</v>
      </c>
      <c r="AL473">
        <v>-123.00514</v>
      </c>
      <c r="AM473">
        <v>25</v>
      </c>
      <c r="AN473">
        <v>1100</v>
      </c>
      <c r="AO473" t="s">
        <v>118</v>
      </c>
      <c r="AP473">
        <v>13</v>
      </c>
      <c r="AQ473">
        <v>-136</v>
      </c>
      <c r="AR473">
        <v>0</v>
      </c>
      <c r="AZ473">
        <v>1200</v>
      </c>
      <c r="BA473">
        <v>1</v>
      </c>
      <c r="BB473" t="str">
        <f t="shared" si="23"/>
        <v xml:space="preserve">N379DH  </v>
      </c>
      <c r="BC473">
        <v>1</v>
      </c>
      <c r="BE473">
        <v>0</v>
      </c>
      <c r="BF473">
        <v>0</v>
      </c>
      <c r="BG473">
        <v>0</v>
      </c>
      <c r="BH473">
        <v>1075</v>
      </c>
      <c r="BI473">
        <v>1</v>
      </c>
      <c r="BJ473">
        <v>0</v>
      </c>
      <c r="BK473">
        <v>0</v>
      </c>
      <c r="BL473">
        <v>0</v>
      </c>
      <c r="BO473">
        <v>0</v>
      </c>
      <c r="BP473">
        <v>0</v>
      </c>
      <c r="BW473" t="str">
        <f>"21:50:18.483"</f>
        <v>21:50:18.483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2</v>
      </c>
      <c r="CP473" t="s">
        <v>119</v>
      </c>
      <c r="CQ473">
        <v>259</v>
      </c>
      <c r="CR473">
        <v>0</v>
      </c>
      <c r="CW473">
        <v>3039880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"08/10/2022 21:50:19.945"</f>
        <v>08/10/2022 21:50:19.945</v>
      </c>
      <c r="C474" t="str">
        <f t="shared" si="22"/>
        <v>FFDFD3C0</v>
      </c>
      <c r="D474" t="s">
        <v>130</v>
      </c>
      <c r="E474">
        <v>18</v>
      </c>
      <c r="F474">
        <v>1018</v>
      </c>
      <c r="G474" t="s">
        <v>114</v>
      </c>
      <c r="J474" t="s">
        <v>131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>"21:50:19.594"</f>
        <v>21:50:19.594</v>
      </c>
      <c r="T474" t="str">
        <f>"21:50:19.594"</f>
        <v>21:50:19.594</v>
      </c>
      <c r="U474" t="str">
        <f t="shared" si="21"/>
        <v>A4558D</v>
      </c>
      <c r="V474">
        <v>0</v>
      </c>
      <c r="W474">
        <v>0</v>
      </c>
      <c r="X474">
        <v>4</v>
      </c>
      <c r="Z474">
        <v>1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597</v>
      </c>
      <c r="AJ474">
        <v>48.342140000000001</v>
      </c>
      <c r="AK474" t="s">
        <v>598</v>
      </c>
      <c r="AL474">
        <v>-123.005033</v>
      </c>
      <c r="AM474">
        <v>25</v>
      </c>
      <c r="AN474">
        <v>1100</v>
      </c>
      <c r="AO474" t="s">
        <v>118</v>
      </c>
      <c r="AP474">
        <v>13</v>
      </c>
      <c r="AQ474">
        <v>-136</v>
      </c>
      <c r="AR474">
        <v>0</v>
      </c>
      <c r="AZ474">
        <v>1200</v>
      </c>
      <c r="BA474">
        <v>1</v>
      </c>
      <c r="BB474" t="str">
        <f t="shared" si="23"/>
        <v xml:space="preserve">N379DH  </v>
      </c>
      <c r="BC474">
        <v>1</v>
      </c>
      <c r="BE474">
        <v>0</v>
      </c>
      <c r="BF474">
        <v>0</v>
      </c>
      <c r="BG474">
        <v>0</v>
      </c>
      <c r="BH474">
        <v>1075</v>
      </c>
      <c r="BI474">
        <v>1</v>
      </c>
      <c r="BJ474">
        <v>0</v>
      </c>
      <c r="BK474">
        <v>0</v>
      </c>
      <c r="BL474">
        <v>0</v>
      </c>
      <c r="BO474">
        <v>0</v>
      </c>
      <c r="BP474">
        <v>0</v>
      </c>
      <c r="BW474" t="str">
        <f>"21:50:19.722"</f>
        <v>21:50:19.722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0</v>
      </c>
      <c r="CP474" t="s">
        <v>119</v>
      </c>
      <c r="CQ474">
        <v>259</v>
      </c>
      <c r="CR474">
        <v>0</v>
      </c>
      <c r="CW474">
        <v>3039967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"08/10/2022 21:50:19.945"</f>
        <v>08/10/2022 21:50:19.945</v>
      </c>
      <c r="C475" t="str">
        <f t="shared" si="22"/>
        <v>FFDFD3C0</v>
      </c>
      <c r="D475" t="s">
        <v>113</v>
      </c>
      <c r="E475">
        <v>6</v>
      </c>
      <c r="H475">
        <v>174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>"21:50:19.594"</f>
        <v>21:50:19.594</v>
      </c>
      <c r="T475" t="str">
        <f>"21:50:19.594"</f>
        <v>21:50:19.594</v>
      </c>
      <c r="U475" t="str">
        <f t="shared" si="21"/>
        <v>A4558D</v>
      </c>
      <c r="V475">
        <v>0</v>
      </c>
      <c r="W475">
        <v>0</v>
      </c>
      <c r="X475">
        <v>4</v>
      </c>
      <c r="Z475">
        <v>1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597</v>
      </c>
      <c r="AJ475">
        <v>48.342140000000001</v>
      </c>
      <c r="AK475" t="s">
        <v>598</v>
      </c>
      <c r="AL475">
        <v>-123.005033</v>
      </c>
      <c r="AM475">
        <v>25</v>
      </c>
      <c r="AN475">
        <v>1100</v>
      </c>
      <c r="AO475" t="s">
        <v>118</v>
      </c>
      <c r="AP475">
        <v>13</v>
      </c>
      <c r="AQ475">
        <v>-136</v>
      </c>
      <c r="AR475">
        <v>0</v>
      </c>
      <c r="AZ475">
        <v>1200</v>
      </c>
      <c r="BA475">
        <v>1</v>
      </c>
      <c r="BB475" t="str">
        <f t="shared" si="23"/>
        <v xml:space="preserve">N379DH  </v>
      </c>
      <c r="BC475">
        <v>1</v>
      </c>
      <c r="BE475">
        <v>0</v>
      </c>
      <c r="BF475">
        <v>0</v>
      </c>
      <c r="BG475">
        <v>0</v>
      </c>
      <c r="BH475">
        <v>1075</v>
      </c>
      <c r="BI475">
        <v>1</v>
      </c>
      <c r="BJ475">
        <v>0</v>
      </c>
      <c r="BK475">
        <v>0</v>
      </c>
      <c r="BL475">
        <v>0</v>
      </c>
      <c r="BO475">
        <v>0</v>
      </c>
      <c r="BP475">
        <v>0</v>
      </c>
      <c r="BW475" t="str">
        <f>"21:50:19.722"</f>
        <v>21:50:19.722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0</v>
      </c>
      <c r="CP475" t="s">
        <v>119</v>
      </c>
      <c r="CQ475">
        <v>259</v>
      </c>
      <c r="CR475">
        <v>0</v>
      </c>
      <c r="CW475">
        <v>3039967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"08/10/2022 21:50:20.461"</f>
        <v>08/10/2022 21:50:20.461</v>
      </c>
      <c r="C476" t="str">
        <f t="shared" si="22"/>
        <v>FFDFD3C0</v>
      </c>
      <c r="D476" t="s">
        <v>130</v>
      </c>
      <c r="E476">
        <v>18</v>
      </c>
      <c r="F476">
        <v>1018</v>
      </c>
      <c r="G476" t="s">
        <v>114</v>
      </c>
      <c r="J476" t="s">
        <v>131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>"21:50:20.195"</f>
        <v>21:50:20.195</v>
      </c>
      <c r="T476" t="str">
        <f>"21:50:20.195"</f>
        <v>21:50:20.195</v>
      </c>
      <c r="U476" t="str">
        <f t="shared" si="21"/>
        <v>A4558D</v>
      </c>
      <c r="V476">
        <v>0</v>
      </c>
      <c r="W476">
        <v>0</v>
      </c>
      <c r="X476">
        <v>4</v>
      </c>
      <c r="Z476">
        <v>1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599</v>
      </c>
      <c r="AJ476">
        <v>48.341774999999998</v>
      </c>
      <c r="AK476" t="s">
        <v>600</v>
      </c>
      <c r="AL476">
        <v>-123.00499000000001</v>
      </c>
      <c r="AM476">
        <v>25</v>
      </c>
      <c r="AN476">
        <v>1100</v>
      </c>
      <c r="AO476" t="s">
        <v>118</v>
      </c>
      <c r="AP476">
        <v>13</v>
      </c>
      <c r="AQ476">
        <v>-136</v>
      </c>
      <c r="AR476">
        <v>0</v>
      </c>
      <c r="AZ476">
        <v>1200</v>
      </c>
      <c r="BA476">
        <v>1</v>
      </c>
      <c r="BB476" t="str">
        <f t="shared" si="23"/>
        <v xml:space="preserve">N379DH  </v>
      </c>
      <c r="BC476">
        <v>1</v>
      </c>
      <c r="BE476">
        <v>0</v>
      </c>
      <c r="BF476">
        <v>0</v>
      </c>
      <c r="BG476">
        <v>0</v>
      </c>
      <c r="BH476">
        <v>1075</v>
      </c>
      <c r="BI476">
        <v>1</v>
      </c>
      <c r="BJ476">
        <v>0</v>
      </c>
      <c r="BK476">
        <v>0</v>
      </c>
      <c r="BL476">
        <v>0</v>
      </c>
      <c r="BO476">
        <v>0</v>
      </c>
      <c r="BP476">
        <v>0</v>
      </c>
      <c r="BW476" t="str">
        <f>"21:50:20.209"</f>
        <v>21:50:20.209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1</v>
      </c>
      <c r="CP476" t="s">
        <v>119</v>
      </c>
      <c r="CQ476">
        <v>259</v>
      </c>
      <c r="CR476">
        <v>0</v>
      </c>
      <c r="CW476">
        <v>3040002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"08/10/2022 21:50:20.461"</f>
        <v>08/10/2022 21:50:20.461</v>
      </c>
      <c r="C477" t="str">
        <f t="shared" si="22"/>
        <v>FFDFD3C0</v>
      </c>
      <c r="D477" t="s">
        <v>113</v>
      </c>
      <c r="E477">
        <v>6</v>
      </c>
      <c r="H477">
        <v>174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>"21:50:20.195"</f>
        <v>21:50:20.195</v>
      </c>
      <c r="T477" t="str">
        <f>"21:50:20.195"</f>
        <v>21:50:20.195</v>
      </c>
      <c r="U477" t="str">
        <f t="shared" si="21"/>
        <v>A4558D</v>
      </c>
      <c r="V477">
        <v>0</v>
      </c>
      <c r="W477">
        <v>0</v>
      </c>
      <c r="X477">
        <v>4</v>
      </c>
      <c r="Z477">
        <v>1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599</v>
      </c>
      <c r="AJ477">
        <v>48.341774999999998</v>
      </c>
      <c r="AK477" t="s">
        <v>600</v>
      </c>
      <c r="AL477">
        <v>-123.00499000000001</v>
      </c>
      <c r="AM477">
        <v>25</v>
      </c>
      <c r="AN477">
        <v>1100</v>
      </c>
      <c r="AO477" t="s">
        <v>118</v>
      </c>
      <c r="AP477">
        <v>13</v>
      </c>
      <c r="AQ477">
        <v>-136</v>
      </c>
      <c r="AR477">
        <v>0</v>
      </c>
      <c r="AZ477">
        <v>1200</v>
      </c>
      <c r="BA477">
        <v>1</v>
      </c>
      <c r="BB477" t="str">
        <f t="shared" si="23"/>
        <v xml:space="preserve">N379DH  </v>
      </c>
      <c r="BC477">
        <v>1</v>
      </c>
      <c r="BE477">
        <v>0</v>
      </c>
      <c r="BF477">
        <v>0</v>
      </c>
      <c r="BG477">
        <v>0</v>
      </c>
      <c r="BH477">
        <v>1075</v>
      </c>
      <c r="BI477">
        <v>1</v>
      </c>
      <c r="BJ477">
        <v>0</v>
      </c>
      <c r="BK477">
        <v>0</v>
      </c>
      <c r="BL477">
        <v>0</v>
      </c>
      <c r="BO477">
        <v>0</v>
      </c>
      <c r="BP477">
        <v>0</v>
      </c>
      <c r="BW477" t="str">
        <f>"21:50:20.209"</f>
        <v>21:50:20.209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1</v>
      </c>
      <c r="CP477" t="s">
        <v>119</v>
      </c>
      <c r="CQ477">
        <v>259</v>
      </c>
      <c r="CR477">
        <v>0</v>
      </c>
      <c r="CW477">
        <v>3040002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"08/10/2022 21:50:21.914"</f>
        <v>08/10/2022 21:50:21.914</v>
      </c>
      <c r="C478" t="str">
        <f t="shared" si="22"/>
        <v>FFDFD3C0</v>
      </c>
      <c r="D478" t="s">
        <v>113</v>
      </c>
      <c r="E478">
        <v>6</v>
      </c>
      <c r="H478">
        <v>174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>"21:50:21.594"</f>
        <v>21:50:21.594</v>
      </c>
      <c r="T478" t="str">
        <f>"21:50:21.594"</f>
        <v>21:50:21.594</v>
      </c>
      <c r="U478" t="str">
        <f t="shared" si="21"/>
        <v>A4558D</v>
      </c>
      <c r="V478">
        <v>0</v>
      </c>
      <c r="W478">
        <v>0</v>
      </c>
      <c r="X478">
        <v>4</v>
      </c>
      <c r="Z478">
        <v>1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601</v>
      </c>
      <c r="AJ478">
        <v>48.340895000000003</v>
      </c>
      <c r="AK478" t="s">
        <v>602</v>
      </c>
      <c r="AL478">
        <v>-123.004839</v>
      </c>
      <c r="AM478">
        <v>25</v>
      </c>
      <c r="AN478">
        <v>1100</v>
      </c>
      <c r="AO478" t="s">
        <v>118</v>
      </c>
      <c r="AP478">
        <v>13</v>
      </c>
      <c r="AQ478">
        <v>-136</v>
      </c>
      <c r="AR478">
        <v>0</v>
      </c>
      <c r="AZ478">
        <v>1200</v>
      </c>
      <c r="BA478">
        <v>1</v>
      </c>
      <c r="BB478" t="str">
        <f t="shared" si="23"/>
        <v xml:space="preserve">N379DH  </v>
      </c>
      <c r="BC478">
        <v>1</v>
      </c>
      <c r="BE478">
        <v>0</v>
      </c>
      <c r="BF478">
        <v>0</v>
      </c>
      <c r="BG478">
        <v>0</v>
      </c>
      <c r="BH478">
        <v>1075</v>
      </c>
      <c r="BI478">
        <v>1</v>
      </c>
      <c r="BJ478">
        <v>0</v>
      </c>
      <c r="BK478">
        <v>0</v>
      </c>
      <c r="BL478">
        <v>0</v>
      </c>
      <c r="BO478">
        <v>0</v>
      </c>
      <c r="BP478">
        <v>0</v>
      </c>
      <c r="BW478" t="str">
        <f>"21:50:21.633"</f>
        <v>21:50:21.633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1</v>
      </c>
      <c r="CP478" t="s">
        <v>119</v>
      </c>
      <c r="CQ478">
        <v>259</v>
      </c>
      <c r="CR478">
        <v>0</v>
      </c>
      <c r="CW478">
        <v>3040107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"08/10/2022 21:50:21.930"</f>
        <v>08/10/2022 21:50:21.930</v>
      </c>
      <c r="C479" t="str">
        <f t="shared" si="22"/>
        <v>FFDFD3C0</v>
      </c>
      <c r="D479" t="s">
        <v>130</v>
      </c>
      <c r="E479">
        <v>18</v>
      </c>
      <c r="F479">
        <v>1018</v>
      </c>
      <c r="G479" t="s">
        <v>114</v>
      </c>
      <c r="J479" t="s">
        <v>131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>"21:50:21.594"</f>
        <v>21:50:21.594</v>
      </c>
      <c r="T479" t="str">
        <f>"21:50:21.594"</f>
        <v>21:50:21.594</v>
      </c>
      <c r="U479" t="str">
        <f t="shared" si="21"/>
        <v>A4558D</v>
      </c>
      <c r="V479">
        <v>0</v>
      </c>
      <c r="W479">
        <v>0</v>
      </c>
      <c r="X479">
        <v>4</v>
      </c>
      <c r="Z479">
        <v>1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601</v>
      </c>
      <c r="AJ479">
        <v>48.340895000000003</v>
      </c>
      <c r="AK479" t="s">
        <v>602</v>
      </c>
      <c r="AL479">
        <v>-123.004839</v>
      </c>
      <c r="AM479">
        <v>25</v>
      </c>
      <c r="AN479">
        <v>1100</v>
      </c>
      <c r="AO479" t="s">
        <v>118</v>
      </c>
      <c r="AP479">
        <v>13</v>
      </c>
      <c r="AQ479">
        <v>-136</v>
      </c>
      <c r="AR479">
        <v>0</v>
      </c>
      <c r="AZ479">
        <v>1200</v>
      </c>
      <c r="BA479">
        <v>1</v>
      </c>
      <c r="BB479" t="str">
        <f t="shared" si="23"/>
        <v xml:space="preserve">N379DH  </v>
      </c>
      <c r="BC479">
        <v>1</v>
      </c>
      <c r="BE479">
        <v>0</v>
      </c>
      <c r="BF479">
        <v>0</v>
      </c>
      <c r="BG479">
        <v>0</v>
      </c>
      <c r="BH479">
        <v>1075</v>
      </c>
      <c r="BI479">
        <v>1</v>
      </c>
      <c r="BJ479">
        <v>0</v>
      </c>
      <c r="BK479">
        <v>0</v>
      </c>
      <c r="BL479">
        <v>0</v>
      </c>
      <c r="BO479">
        <v>0</v>
      </c>
      <c r="BP479">
        <v>0</v>
      </c>
      <c r="BW479" t="str">
        <f>"21:50:21.633"</f>
        <v>21:50:21.633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1</v>
      </c>
      <c r="CP479" t="s">
        <v>119</v>
      </c>
      <c r="CQ479">
        <v>259</v>
      </c>
      <c r="CR479">
        <v>0</v>
      </c>
      <c r="CW479">
        <v>3040107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"08/10/2022 21:50:22.930"</f>
        <v>08/10/2022 21:50:22.930</v>
      </c>
      <c r="C480" t="str">
        <f t="shared" si="22"/>
        <v>FFDFD3C0</v>
      </c>
      <c r="D480" t="s">
        <v>130</v>
      </c>
      <c r="E480">
        <v>18</v>
      </c>
      <c r="F480">
        <v>1018</v>
      </c>
      <c r="G480" t="s">
        <v>114</v>
      </c>
      <c r="J480" t="s">
        <v>131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>"21:50:22.594"</f>
        <v>21:50:22.594</v>
      </c>
      <c r="T480" t="str">
        <f>"21:50:22.594"</f>
        <v>21:50:22.594</v>
      </c>
      <c r="U480" t="str">
        <f t="shared" si="21"/>
        <v>A4558D</v>
      </c>
      <c r="V480">
        <v>0</v>
      </c>
      <c r="W480">
        <v>0</v>
      </c>
      <c r="X480">
        <v>4</v>
      </c>
      <c r="Z480">
        <v>1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603</v>
      </c>
      <c r="AJ480">
        <v>48.340251000000002</v>
      </c>
      <c r="AK480" t="s">
        <v>604</v>
      </c>
      <c r="AL480">
        <v>-123.00475400000001</v>
      </c>
      <c r="AM480">
        <v>25</v>
      </c>
      <c r="AN480">
        <v>1100</v>
      </c>
      <c r="AO480" t="s">
        <v>118</v>
      </c>
      <c r="AP480">
        <v>13</v>
      </c>
      <c r="AQ480">
        <v>-136</v>
      </c>
      <c r="AR480">
        <v>0</v>
      </c>
      <c r="AZ480">
        <v>1200</v>
      </c>
      <c r="BA480">
        <v>1</v>
      </c>
      <c r="BB480" t="str">
        <f t="shared" si="23"/>
        <v xml:space="preserve">N379DH  </v>
      </c>
      <c r="BC480">
        <v>1</v>
      </c>
      <c r="BE480">
        <v>0</v>
      </c>
      <c r="BF480">
        <v>0</v>
      </c>
      <c r="BG480">
        <v>0</v>
      </c>
      <c r="BH480">
        <v>1075</v>
      </c>
      <c r="BI480">
        <v>1</v>
      </c>
      <c r="BJ480">
        <v>0</v>
      </c>
      <c r="BK480">
        <v>0</v>
      </c>
      <c r="BL480">
        <v>0</v>
      </c>
      <c r="BO480">
        <v>0</v>
      </c>
      <c r="BP480">
        <v>0</v>
      </c>
      <c r="BW480" t="str">
        <f>"21:50:22.722"</f>
        <v>21:50:22.722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1</v>
      </c>
      <c r="CP480" t="s">
        <v>119</v>
      </c>
      <c r="CQ480">
        <v>259</v>
      </c>
      <c r="CR480">
        <v>0</v>
      </c>
      <c r="CW480">
        <v>3040182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"08/10/2022 21:50:22.930"</f>
        <v>08/10/2022 21:50:22.930</v>
      </c>
      <c r="C481" t="str">
        <f t="shared" si="22"/>
        <v>FFDFD3C0</v>
      </c>
      <c r="D481" t="s">
        <v>113</v>
      </c>
      <c r="E481">
        <v>6</v>
      </c>
      <c r="H481">
        <v>174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>"21:50:22.594"</f>
        <v>21:50:22.594</v>
      </c>
      <c r="T481" t="str">
        <f>"21:50:22.594"</f>
        <v>21:50:22.594</v>
      </c>
      <c r="U481" t="str">
        <f t="shared" si="21"/>
        <v>A4558D</v>
      </c>
      <c r="V481">
        <v>0</v>
      </c>
      <c r="W481">
        <v>0</v>
      </c>
      <c r="X481">
        <v>4</v>
      </c>
      <c r="Z481">
        <v>1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603</v>
      </c>
      <c r="AJ481">
        <v>48.340251000000002</v>
      </c>
      <c r="AK481" t="s">
        <v>604</v>
      </c>
      <c r="AL481">
        <v>-123.00475400000001</v>
      </c>
      <c r="AM481">
        <v>25</v>
      </c>
      <c r="AN481">
        <v>1100</v>
      </c>
      <c r="AO481" t="s">
        <v>118</v>
      </c>
      <c r="AP481">
        <v>13</v>
      </c>
      <c r="AQ481">
        <v>-136</v>
      </c>
      <c r="AR481">
        <v>0</v>
      </c>
      <c r="AZ481">
        <v>1200</v>
      </c>
      <c r="BA481">
        <v>1</v>
      </c>
      <c r="BB481" t="str">
        <f t="shared" si="23"/>
        <v xml:space="preserve">N379DH  </v>
      </c>
      <c r="BC481">
        <v>1</v>
      </c>
      <c r="BE481">
        <v>0</v>
      </c>
      <c r="BF481">
        <v>0</v>
      </c>
      <c r="BG481">
        <v>0</v>
      </c>
      <c r="BH481">
        <v>1075</v>
      </c>
      <c r="BI481">
        <v>1</v>
      </c>
      <c r="BJ481">
        <v>0</v>
      </c>
      <c r="BK481">
        <v>0</v>
      </c>
      <c r="BL481">
        <v>0</v>
      </c>
      <c r="BO481">
        <v>0</v>
      </c>
      <c r="BP481">
        <v>0</v>
      </c>
      <c r="BW481" t="str">
        <f>"21:50:22.722"</f>
        <v>21:50:22.722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1</v>
      </c>
      <c r="CP481" t="s">
        <v>119</v>
      </c>
      <c r="CQ481">
        <v>259</v>
      </c>
      <c r="CR481">
        <v>0</v>
      </c>
      <c r="CW481">
        <v>3040182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"08/10/2022 21:50:23.539"</f>
        <v>08/10/2022 21:50:23.539</v>
      </c>
      <c r="C482" t="str">
        <f t="shared" si="22"/>
        <v>FFDFD3C0</v>
      </c>
      <c r="D482" t="s">
        <v>113</v>
      </c>
      <c r="E482">
        <v>6</v>
      </c>
      <c r="H482">
        <v>174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>"21:50:23.195"</f>
        <v>21:50:23.195</v>
      </c>
      <c r="T482" t="str">
        <f>"21:50:23.195"</f>
        <v>21:50:23.195</v>
      </c>
      <c r="U482" t="str">
        <f t="shared" si="21"/>
        <v>A4558D</v>
      </c>
      <c r="V482">
        <v>0</v>
      </c>
      <c r="W482">
        <v>0</v>
      </c>
      <c r="X482">
        <v>4</v>
      </c>
      <c r="Z482">
        <v>1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605</v>
      </c>
      <c r="AJ482">
        <v>48.339886999999997</v>
      </c>
      <c r="AK482" t="s">
        <v>606</v>
      </c>
      <c r="AL482">
        <v>-123.004689</v>
      </c>
      <c r="AM482">
        <v>25</v>
      </c>
      <c r="AN482">
        <v>1100</v>
      </c>
      <c r="AO482" t="s">
        <v>118</v>
      </c>
      <c r="AP482">
        <v>14</v>
      </c>
      <c r="AQ482">
        <v>-136</v>
      </c>
      <c r="AR482">
        <v>0</v>
      </c>
      <c r="AZ482">
        <v>1200</v>
      </c>
      <c r="BA482">
        <v>1</v>
      </c>
      <c r="BB482" t="str">
        <f t="shared" si="23"/>
        <v xml:space="preserve">N379DH  </v>
      </c>
      <c r="BC482">
        <v>1</v>
      </c>
      <c r="BE482">
        <v>0</v>
      </c>
      <c r="BF482">
        <v>0</v>
      </c>
      <c r="BG482">
        <v>0</v>
      </c>
      <c r="BH482">
        <v>1075</v>
      </c>
      <c r="BI482">
        <v>1</v>
      </c>
      <c r="BJ482">
        <v>0</v>
      </c>
      <c r="BK482">
        <v>0</v>
      </c>
      <c r="BL482">
        <v>0</v>
      </c>
      <c r="BO482">
        <v>0</v>
      </c>
      <c r="BP482">
        <v>0</v>
      </c>
      <c r="BW482" t="str">
        <f>"21:50:23.331"</f>
        <v>21:50:23.331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1</v>
      </c>
      <c r="CP482" t="s">
        <v>119</v>
      </c>
      <c r="CQ482">
        <v>259</v>
      </c>
      <c r="CR482">
        <v>0</v>
      </c>
      <c r="CW482">
        <v>3040220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"08/10/2022 21:50:23.570"</f>
        <v>08/10/2022 21:50:23.570</v>
      </c>
      <c r="C483" t="str">
        <f t="shared" si="22"/>
        <v>FFDFD3C0</v>
      </c>
      <c r="D483" t="s">
        <v>130</v>
      </c>
      <c r="E483">
        <v>18</v>
      </c>
      <c r="F483">
        <v>1018</v>
      </c>
      <c r="G483" t="s">
        <v>114</v>
      </c>
      <c r="J483" t="s">
        <v>131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>"21:50:23.195"</f>
        <v>21:50:23.195</v>
      </c>
      <c r="T483" t="str">
        <f>"21:50:23.195"</f>
        <v>21:50:23.195</v>
      </c>
      <c r="U483" t="str">
        <f t="shared" si="21"/>
        <v>A4558D</v>
      </c>
      <c r="V483">
        <v>0</v>
      </c>
      <c r="W483">
        <v>0</v>
      </c>
      <c r="X483">
        <v>4</v>
      </c>
      <c r="Z483">
        <v>1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605</v>
      </c>
      <c r="AJ483">
        <v>48.339886999999997</v>
      </c>
      <c r="AK483" t="s">
        <v>606</v>
      </c>
      <c r="AL483">
        <v>-123.004689</v>
      </c>
      <c r="AM483">
        <v>25</v>
      </c>
      <c r="AN483">
        <v>1100</v>
      </c>
      <c r="AO483" t="s">
        <v>118</v>
      </c>
      <c r="AP483">
        <v>14</v>
      </c>
      <c r="AQ483">
        <v>-136</v>
      </c>
      <c r="AR483">
        <v>0</v>
      </c>
      <c r="AZ483">
        <v>1200</v>
      </c>
      <c r="BA483">
        <v>1</v>
      </c>
      <c r="BB483" t="str">
        <f t="shared" si="23"/>
        <v xml:space="preserve">N379DH  </v>
      </c>
      <c r="BC483">
        <v>1</v>
      </c>
      <c r="BE483">
        <v>0</v>
      </c>
      <c r="BF483">
        <v>0</v>
      </c>
      <c r="BG483">
        <v>0</v>
      </c>
      <c r="BH483">
        <v>1075</v>
      </c>
      <c r="BI483">
        <v>1</v>
      </c>
      <c r="BJ483">
        <v>0</v>
      </c>
      <c r="BK483">
        <v>0</v>
      </c>
      <c r="BL483">
        <v>0</v>
      </c>
      <c r="BO483">
        <v>0</v>
      </c>
      <c r="BP483">
        <v>0</v>
      </c>
      <c r="BW483" t="str">
        <f>"21:50:23.331"</f>
        <v>21:50:23.331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1</v>
      </c>
      <c r="CP483" t="s">
        <v>119</v>
      </c>
      <c r="CQ483">
        <v>259</v>
      </c>
      <c r="CR483">
        <v>0</v>
      </c>
      <c r="CW483">
        <v>3040220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"08/10/2022 21:50:24.836"</f>
        <v>08/10/2022 21:50:24.836</v>
      </c>
      <c r="C484" t="str">
        <f t="shared" si="22"/>
        <v>FFDFD3C0</v>
      </c>
      <c r="D484" t="s">
        <v>113</v>
      </c>
      <c r="E484">
        <v>6</v>
      </c>
      <c r="H484">
        <v>174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>"21:50:24.594"</f>
        <v>21:50:24.594</v>
      </c>
      <c r="T484" t="str">
        <f>"21:50:24.594"</f>
        <v>21:50:24.594</v>
      </c>
      <c r="U484" t="str">
        <f t="shared" si="21"/>
        <v>A4558D</v>
      </c>
      <c r="V484">
        <v>0</v>
      </c>
      <c r="W484">
        <v>0</v>
      </c>
      <c r="X484">
        <v>4</v>
      </c>
      <c r="Z484">
        <v>1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607</v>
      </c>
      <c r="AJ484">
        <v>48.339007000000002</v>
      </c>
      <c r="AK484" t="s">
        <v>608</v>
      </c>
      <c r="AL484">
        <v>-123.004582</v>
      </c>
      <c r="AM484">
        <v>25</v>
      </c>
      <c r="AN484">
        <v>1100</v>
      </c>
      <c r="AO484" t="s">
        <v>118</v>
      </c>
      <c r="AP484">
        <v>13</v>
      </c>
      <c r="AQ484">
        <v>-136</v>
      </c>
      <c r="AR484">
        <v>0</v>
      </c>
      <c r="AZ484">
        <v>1200</v>
      </c>
      <c r="BA484">
        <v>1</v>
      </c>
      <c r="BB484" t="str">
        <f t="shared" si="23"/>
        <v xml:space="preserve">N379DH  </v>
      </c>
      <c r="BC484">
        <v>1</v>
      </c>
      <c r="BE484">
        <v>0</v>
      </c>
      <c r="BF484">
        <v>0</v>
      </c>
      <c r="BG484">
        <v>0</v>
      </c>
      <c r="BH484">
        <v>1075</v>
      </c>
      <c r="BI484">
        <v>1</v>
      </c>
      <c r="BJ484">
        <v>0</v>
      </c>
      <c r="BK484">
        <v>0</v>
      </c>
      <c r="BL484">
        <v>0</v>
      </c>
      <c r="BO484">
        <v>0</v>
      </c>
      <c r="BP484">
        <v>0</v>
      </c>
      <c r="BW484" t="str">
        <f>"21:50:24.622"</f>
        <v>21:50:24.622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0</v>
      </c>
      <c r="CP484" t="s">
        <v>119</v>
      </c>
      <c r="CQ484">
        <v>259</v>
      </c>
      <c r="CR484">
        <v>0</v>
      </c>
      <c r="CW484">
        <v>3040312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"08/10/2022 21:50:24.961"</f>
        <v>08/10/2022 21:50:24.961</v>
      </c>
      <c r="C485" t="str">
        <f t="shared" si="22"/>
        <v>FFDFD3C0</v>
      </c>
      <c r="D485" t="s">
        <v>130</v>
      </c>
      <c r="E485">
        <v>18</v>
      </c>
      <c r="F485">
        <v>1018</v>
      </c>
      <c r="G485" t="s">
        <v>114</v>
      </c>
      <c r="J485" t="s">
        <v>131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>"21:50:24.594"</f>
        <v>21:50:24.594</v>
      </c>
      <c r="T485" t="str">
        <f>"21:50:24.594"</f>
        <v>21:50:24.594</v>
      </c>
      <c r="U485" t="str">
        <f t="shared" si="21"/>
        <v>A4558D</v>
      </c>
      <c r="V485">
        <v>0</v>
      </c>
      <c r="W485">
        <v>0</v>
      </c>
      <c r="X485">
        <v>4</v>
      </c>
      <c r="Z485">
        <v>1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607</v>
      </c>
      <c r="AJ485">
        <v>48.339007000000002</v>
      </c>
      <c r="AK485" t="s">
        <v>608</v>
      </c>
      <c r="AL485">
        <v>-123.004582</v>
      </c>
      <c r="AM485">
        <v>25</v>
      </c>
      <c r="AN485">
        <v>1100</v>
      </c>
      <c r="AO485" t="s">
        <v>118</v>
      </c>
      <c r="AP485">
        <v>13</v>
      </c>
      <c r="AQ485">
        <v>-136</v>
      </c>
      <c r="AR485">
        <v>0</v>
      </c>
      <c r="AZ485">
        <v>1200</v>
      </c>
      <c r="BA485">
        <v>1</v>
      </c>
      <c r="BB485" t="str">
        <f t="shared" si="23"/>
        <v xml:space="preserve">N379DH  </v>
      </c>
      <c r="BC485">
        <v>1</v>
      </c>
      <c r="BE485">
        <v>0</v>
      </c>
      <c r="BF485">
        <v>0</v>
      </c>
      <c r="BG485">
        <v>0</v>
      </c>
      <c r="BH485">
        <v>1075</v>
      </c>
      <c r="BI485">
        <v>1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>"21:50:24.622"</f>
        <v>21:50:24.622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0</v>
      </c>
      <c r="CP485" t="s">
        <v>119</v>
      </c>
      <c r="CQ485">
        <v>259</v>
      </c>
      <c r="CR485">
        <v>0</v>
      </c>
      <c r="CW485">
        <v>3040312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"08/10/2022 21:50:26.102"</f>
        <v>08/10/2022 21:50:26.102</v>
      </c>
      <c r="C486" t="str">
        <f t="shared" si="22"/>
        <v>FFDFD3C0</v>
      </c>
      <c r="D486" t="s">
        <v>130</v>
      </c>
      <c r="E486">
        <v>18</v>
      </c>
      <c r="F486">
        <v>1018</v>
      </c>
      <c r="G486" t="s">
        <v>114</v>
      </c>
      <c r="J486" t="s">
        <v>131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ref="S486:T488" si="24">"21:50:25.797"</f>
        <v>21:50:25.797</v>
      </c>
      <c r="T486" t="str">
        <f t="shared" si="24"/>
        <v>21:50:25.797</v>
      </c>
      <c r="U486" t="str">
        <f t="shared" si="21"/>
        <v>A4558D</v>
      </c>
      <c r="V486">
        <v>0</v>
      </c>
      <c r="W486">
        <v>0</v>
      </c>
      <c r="X486">
        <v>2</v>
      </c>
      <c r="Z486">
        <v>1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609</v>
      </c>
      <c r="AJ486">
        <v>48.338234</v>
      </c>
      <c r="AK486" t="s">
        <v>610</v>
      </c>
      <c r="AL486">
        <v>-123.004453</v>
      </c>
      <c r="AM486">
        <v>25</v>
      </c>
      <c r="AN486">
        <v>1100</v>
      </c>
      <c r="AO486" t="s">
        <v>118</v>
      </c>
      <c r="AP486">
        <v>14</v>
      </c>
      <c r="AQ486">
        <v>-136</v>
      </c>
      <c r="AR486">
        <v>-64</v>
      </c>
      <c r="AZ486">
        <v>1200</v>
      </c>
      <c r="BA486">
        <v>1</v>
      </c>
      <c r="BB486" t="str">
        <f t="shared" si="23"/>
        <v xml:space="preserve">N379DH  </v>
      </c>
      <c r="BC486">
        <v>1</v>
      </c>
      <c r="BE486">
        <v>0</v>
      </c>
      <c r="BF486">
        <v>0</v>
      </c>
      <c r="BG486">
        <v>0</v>
      </c>
      <c r="BH486">
        <v>1075</v>
      </c>
      <c r="BI486">
        <v>1</v>
      </c>
      <c r="BJ486">
        <v>0</v>
      </c>
      <c r="BK486">
        <v>0</v>
      </c>
      <c r="BL486">
        <v>0</v>
      </c>
      <c r="BO486">
        <v>0</v>
      </c>
      <c r="BP486">
        <v>0</v>
      </c>
      <c r="BW486" t="str">
        <f>"21:50:25.841"</f>
        <v>21:50:25.841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1</v>
      </c>
      <c r="CP486" t="s">
        <v>119</v>
      </c>
      <c r="CQ486">
        <v>259</v>
      </c>
      <c r="CR486">
        <v>0</v>
      </c>
      <c r="CW486">
        <v>3040406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"08/10/2022 21:50:26.102"</f>
        <v>08/10/2022 21:50:26.102</v>
      </c>
      <c r="C487" t="str">
        <f t="shared" si="22"/>
        <v>FFDFD3C0</v>
      </c>
      <c r="D487" t="s">
        <v>611</v>
      </c>
      <c r="E487">
        <v>10</v>
      </c>
      <c r="H487">
        <v>37</v>
      </c>
      <c r="I487" t="s">
        <v>612</v>
      </c>
      <c r="J487" t="s">
        <v>613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24"/>
        <v>21:50:25.797</v>
      </c>
      <c r="T487" t="str">
        <f t="shared" si="24"/>
        <v>21:50:25.797</v>
      </c>
      <c r="U487" t="str">
        <f t="shared" si="21"/>
        <v>A4558D</v>
      </c>
      <c r="V487">
        <v>0</v>
      </c>
      <c r="W487">
        <v>0</v>
      </c>
      <c r="X487">
        <v>2</v>
      </c>
      <c r="Z487">
        <v>1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609</v>
      </c>
      <c r="AJ487">
        <v>48.338234</v>
      </c>
      <c r="AK487" t="s">
        <v>610</v>
      </c>
      <c r="AL487">
        <v>-123.004453</v>
      </c>
      <c r="AM487">
        <v>25</v>
      </c>
      <c r="AN487">
        <v>1100</v>
      </c>
      <c r="AO487" t="s">
        <v>118</v>
      </c>
      <c r="AP487">
        <v>14</v>
      </c>
      <c r="AQ487">
        <v>-136</v>
      </c>
      <c r="AR487">
        <v>-64</v>
      </c>
      <c r="AZ487">
        <v>1200</v>
      </c>
      <c r="BA487">
        <v>1</v>
      </c>
      <c r="BB487" t="str">
        <f t="shared" si="23"/>
        <v xml:space="preserve">N379DH  </v>
      </c>
      <c r="BC487">
        <v>1</v>
      </c>
      <c r="BE487">
        <v>0</v>
      </c>
      <c r="BF487">
        <v>0</v>
      </c>
      <c r="BG487">
        <v>0</v>
      </c>
      <c r="BH487">
        <v>1075</v>
      </c>
      <c r="BI487">
        <v>1</v>
      </c>
      <c r="BJ487">
        <v>0</v>
      </c>
      <c r="BK487">
        <v>0</v>
      </c>
      <c r="BL487">
        <v>0</v>
      </c>
      <c r="BO487">
        <v>0</v>
      </c>
      <c r="BP487">
        <v>0</v>
      </c>
      <c r="BW487" t="str">
        <f>"21:50:25.841"</f>
        <v>21:50:25.841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1</v>
      </c>
      <c r="CP487" t="s">
        <v>119</v>
      </c>
      <c r="CQ487">
        <v>259</v>
      </c>
      <c r="CR487">
        <v>0</v>
      </c>
      <c r="CW487">
        <v>3040406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"08/10/2022 21:50:26.212"</f>
        <v>08/10/2022 21:50:26.212</v>
      </c>
      <c r="C488" t="str">
        <f t="shared" si="22"/>
        <v>FFDFD3C0</v>
      </c>
      <c r="D488" t="s">
        <v>113</v>
      </c>
      <c r="E488">
        <v>6</v>
      </c>
      <c r="H488">
        <v>174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si="24"/>
        <v>21:50:25.797</v>
      </c>
      <c r="T488" t="str">
        <f t="shared" si="24"/>
        <v>21:50:25.797</v>
      </c>
      <c r="U488" t="str">
        <f t="shared" si="21"/>
        <v>A4558D</v>
      </c>
      <c r="V488">
        <v>0</v>
      </c>
      <c r="W488">
        <v>0</v>
      </c>
      <c r="X488">
        <v>2</v>
      </c>
      <c r="Z488">
        <v>1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609</v>
      </c>
      <c r="AJ488">
        <v>48.338234</v>
      </c>
      <c r="AK488" t="s">
        <v>610</v>
      </c>
      <c r="AL488">
        <v>-123.004453</v>
      </c>
      <c r="AM488">
        <v>25</v>
      </c>
      <c r="AN488">
        <v>1100</v>
      </c>
      <c r="AO488" t="s">
        <v>118</v>
      </c>
      <c r="AP488">
        <v>14</v>
      </c>
      <c r="AQ488">
        <v>-136</v>
      </c>
      <c r="AR488">
        <v>-64</v>
      </c>
      <c r="AZ488">
        <v>1200</v>
      </c>
      <c r="BA488">
        <v>1</v>
      </c>
      <c r="BB488" t="str">
        <f t="shared" si="23"/>
        <v xml:space="preserve">N379DH  </v>
      </c>
      <c r="BC488">
        <v>1</v>
      </c>
      <c r="BE488">
        <v>0</v>
      </c>
      <c r="BF488">
        <v>0</v>
      </c>
      <c r="BG488">
        <v>0</v>
      </c>
      <c r="BH488">
        <v>1075</v>
      </c>
      <c r="BI488">
        <v>1</v>
      </c>
      <c r="BJ488">
        <v>0</v>
      </c>
      <c r="BK488">
        <v>0</v>
      </c>
      <c r="BL488">
        <v>0</v>
      </c>
      <c r="BO488">
        <v>0</v>
      </c>
      <c r="BP488">
        <v>0</v>
      </c>
      <c r="BW488" t="str">
        <f>"21:50:25.841"</f>
        <v>21:50:25.841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1</v>
      </c>
      <c r="CP488" t="s">
        <v>119</v>
      </c>
      <c r="CQ488">
        <v>259</v>
      </c>
      <c r="CR488">
        <v>0</v>
      </c>
      <c r="CW488">
        <v>3040406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"08/10/2022 21:50:27.212"</f>
        <v>08/10/2022 21:50:27.212</v>
      </c>
      <c r="C489" t="str">
        <f t="shared" si="22"/>
        <v>FFDFD3C0</v>
      </c>
      <c r="D489" t="s">
        <v>113</v>
      </c>
      <c r="E489">
        <v>6</v>
      </c>
      <c r="H489">
        <v>174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ref="S489:T491" si="25">"21:50:26.797"</f>
        <v>21:50:26.797</v>
      </c>
      <c r="T489" t="str">
        <f t="shared" si="25"/>
        <v>21:50:26.797</v>
      </c>
      <c r="U489" t="str">
        <f t="shared" si="21"/>
        <v>A4558D</v>
      </c>
      <c r="V489">
        <v>0</v>
      </c>
      <c r="W489">
        <v>0</v>
      </c>
      <c r="X489">
        <v>2</v>
      </c>
      <c r="Z489">
        <v>1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614</v>
      </c>
      <c r="AJ489">
        <v>48.337612</v>
      </c>
      <c r="AK489" t="s">
        <v>615</v>
      </c>
      <c r="AL489">
        <v>-123.004367</v>
      </c>
      <c r="AM489">
        <v>25</v>
      </c>
      <c r="AN489">
        <v>1100</v>
      </c>
      <c r="AO489" t="s">
        <v>118</v>
      </c>
      <c r="AP489">
        <v>14</v>
      </c>
      <c r="AQ489">
        <v>-136</v>
      </c>
      <c r="AR489">
        <v>0</v>
      </c>
      <c r="AZ489">
        <v>1200</v>
      </c>
      <c r="BA489">
        <v>1</v>
      </c>
      <c r="BB489" t="str">
        <f t="shared" si="23"/>
        <v xml:space="preserve">N379DH  </v>
      </c>
      <c r="BC489">
        <v>1</v>
      </c>
      <c r="BE489">
        <v>0</v>
      </c>
      <c r="BF489">
        <v>0</v>
      </c>
      <c r="BG489">
        <v>0</v>
      </c>
      <c r="BH489">
        <v>1075</v>
      </c>
      <c r="BI489">
        <v>1</v>
      </c>
      <c r="BJ489">
        <v>0</v>
      </c>
      <c r="BK489">
        <v>0</v>
      </c>
      <c r="BL489">
        <v>0</v>
      </c>
      <c r="BO489">
        <v>0</v>
      </c>
      <c r="BP489">
        <v>0</v>
      </c>
      <c r="BW489" t="str">
        <f>"21:50:26.934"</f>
        <v>21:50:26.934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1</v>
      </c>
      <c r="CP489" t="s">
        <v>119</v>
      </c>
      <c r="CQ489">
        <v>259</v>
      </c>
      <c r="CR489">
        <v>0</v>
      </c>
      <c r="CW489">
        <v>3040485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"08/10/2022 21:50:27.212"</f>
        <v>08/10/2022 21:50:27.212</v>
      </c>
      <c r="C490" t="str">
        <f t="shared" si="22"/>
        <v>FFDFD3C0</v>
      </c>
      <c r="D490" t="s">
        <v>130</v>
      </c>
      <c r="E490">
        <v>18</v>
      </c>
      <c r="F490">
        <v>1018</v>
      </c>
      <c r="G490" t="s">
        <v>114</v>
      </c>
      <c r="J490" t="s">
        <v>131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25"/>
        <v>21:50:26.797</v>
      </c>
      <c r="T490" t="str">
        <f t="shared" si="25"/>
        <v>21:50:26.797</v>
      </c>
      <c r="U490" t="str">
        <f t="shared" si="21"/>
        <v>A4558D</v>
      </c>
      <c r="V490">
        <v>0</v>
      </c>
      <c r="W490">
        <v>0</v>
      </c>
      <c r="X490">
        <v>2</v>
      </c>
      <c r="Z490">
        <v>1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614</v>
      </c>
      <c r="AJ490">
        <v>48.337612</v>
      </c>
      <c r="AK490" t="s">
        <v>615</v>
      </c>
      <c r="AL490">
        <v>-123.004367</v>
      </c>
      <c r="AM490">
        <v>25</v>
      </c>
      <c r="AN490">
        <v>1100</v>
      </c>
      <c r="AO490" t="s">
        <v>118</v>
      </c>
      <c r="AP490">
        <v>14</v>
      </c>
      <c r="AQ490">
        <v>-136</v>
      </c>
      <c r="AR490">
        <v>0</v>
      </c>
      <c r="AZ490">
        <v>1200</v>
      </c>
      <c r="BA490">
        <v>1</v>
      </c>
      <c r="BB490" t="str">
        <f t="shared" si="23"/>
        <v xml:space="preserve">N379DH  </v>
      </c>
      <c r="BC490">
        <v>1</v>
      </c>
      <c r="BE490">
        <v>0</v>
      </c>
      <c r="BF490">
        <v>0</v>
      </c>
      <c r="BG490">
        <v>0</v>
      </c>
      <c r="BH490">
        <v>1075</v>
      </c>
      <c r="BI490">
        <v>1</v>
      </c>
      <c r="BJ490">
        <v>0</v>
      </c>
      <c r="BK490">
        <v>0</v>
      </c>
      <c r="BL490">
        <v>0</v>
      </c>
      <c r="BO490">
        <v>0</v>
      </c>
      <c r="BP490">
        <v>0</v>
      </c>
      <c r="BW490" t="str">
        <f>"21:50:26.934"</f>
        <v>21:50:26.934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1</v>
      </c>
      <c r="CP490" t="s">
        <v>119</v>
      </c>
      <c r="CQ490">
        <v>259</v>
      </c>
      <c r="CR490">
        <v>0</v>
      </c>
      <c r="CW490">
        <v>3040485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"08/10/2022 21:50:27.212"</f>
        <v>08/10/2022 21:50:27.212</v>
      </c>
      <c r="C491" t="str">
        <f t="shared" si="22"/>
        <v>FFDFD3C0</v>
      </c>
      <c r="D491" t="s">
        <v>611</v>
      </c>
      <c r="E491">
        <v>10</v>
      </c>
      <c r="H491">
        <v>37</v>
      </c>
      <c r="I491" t="s">
        <v>612</v>
      </c>
      <c r="J491" t="s">
        <v>613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25"/>
        <v>21:50:26.797</v>
      </c>
      <c r="T491" t="str">
        <f t="shared" si="25"/>
        <v>21:50:26.797</v>
      </c>
      <c r="U491" t="str">
        <f t="shared" si="21"/>
        <v>A4558D</v>
      </c>
      <c r="V491">
        <v>0</v>
      </c>
      <c r="W491">
        <v>0</v>
      </c>
      <c r="X491">
        <v>2</v>
      </c>
      <c r="Z491">
        <v>1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614</v>
      </c>
      <c r="AJ491">
        <v>48.337612</v>
      </c>
      <c r="AK491" t="s">
        <v>615</v>
      </c>
      <c r="AL491">
        <v>-123.004367</v>
      </c>
      <c r="AM491">
        <v>25</v>
      </c>
      <c r="AN491">
        <v>1100</v>
      </c>
      <c r="AO491" t="s">
        <v>118</v>
      </c>
      <c r="AP491">
        <v>14</v>
      </c>
      <c r="AQ491">
        <v>-136</v>
      </c>
      <c r="AR491">
        <v>0</v>
      </c>
      <c r="AZ491">
        <v>1200</v>
      </c>
      <c r="BA491">
        <v>1</v>
      </c>
      <c r="BB491" t="str">
        <f t="shared" si="23"/>
        <v xml:space="preserve">N379DH  </v>
      </c>
      <c r="BC491">
        <v>1</v>
      </c>
      <c r="BE491">
        <v>0</v>
      </c>
      <c r="BF491">
        <v>0</v>
      </c>
      <c r="BG491">
        <v>0</v>
      </c>
      <c r="BH491">
        <v>1075</v>
      </c>
      <c r="BI491">
        <v>1</v>
      </c>
      <c r="BJ491">
        <v>0</v>
      </c>
      <c r="BK491">
        <v>0</v>
      </c>
      <c r="BL491">
        <v>0</v>
      </c>
      <c r="BO491">
        <v>0</v>
      </c>
      <c r="BP491">
        <v>0</v>
      </c>
      <c r="BW491" t="str">
        <f>"21:50:26.934"</f>
        <v>21:50:26.934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1</v>
      </c>
      <c r="CP491" t="s">
        <v>119</v>
      </c>
      <c r="CQ491">
        <v>259</v>
      </c>
      <c r="CR491">
        <v>0</v>
      </c>
      <c r="CW491">
        <v>3040485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"08/10/2022 21:50:28.212"</f>
        <v>08/10/2022 21:50:28.212</v>
      </c>
      <c r="C492" t="str">
        <f t="shared" si="22"/>
        <v>FFDFD3C0</v>
      </c>
      <c r="D492" t="s">
        <v>113</v>
      </c>
      <c r="E492">
        <v>6</v>
      </c>
      <c r="H492">
        <v>174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ref="S492:T494" si="26">"21:50:27.797"</f>
        <v>21:50:27.797</v>
      </c>
      <c r="T492" t="str">
        <f t="shared" si="26"/>
        <v>21:50:27.797</v>
      </c>
      <c r="U492" t="str">
        <f t="shared" si="21"/>
        <v>A4558D</v>
      </c>
      <c r="V492">
        <v>0</v>
      </c>
      <c r="W492">
        <v>0</v>
      </c>
      <c r="X492">
        <v>2</v>
      </c>
      <c r="Z492">
        <v>1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616</v>
      </c>
      <c r="AJ492">
        <v>48.336967999999999</v>
      </c>
      <c r="AK492" t="s">
        <v>617</v>
      </c>
      <c r="AL492">
        <v>-123.00426</v>
      </c>
      <c r="AM492">
        <v>25</v>
      </c>
      <c r="AN492">
        <v>1100</v>
      </c>
      <c r="AO492" t="s">
        <v>118</v>
      </c>
      <c r="AP492">
        <v>14</v>
      </c>
      <c r="AQ492">
        <v>-136</v>
      </c>
      <c r="AR492">
        <v>0</v>
      </c>
      <c r="AZ492">
        <v>1200</v>
      </c>
      <c r="BA492">
        <v>1</v>
      </c>
      <c r="BB492" t="str">
        <f t="shared" si="23"/>
        <v xml:space="preserve">N379DH  </v>
      </c>
      <c r="BC492">
        <v>1</v>
      </c>
      <c r="BE492">
        <v>0</v>
      </c>
      <c r="BF492">
        <v>0</v>
      </c>
      <c r="BG492">
        <v>0</v>
      </c>
      <c r="BH492">
        <v>1075</v>
      </c>
      <c r="BI492">
        <v>1</v>
      </c>
      <c r="BJ492">
        <v>0</v>
      </c>
      <c r="BK492">
        <v>0</v>
      </c>
      <c r="BL492">
        <v>0</v>
      </c>
      <c r="BO492">
        <v>0</v>
      </c>
      <c r="BP492">
        <v>0</v>
      </c>
      <c r="BW492" t="str">
        <f>"21:50:27.938"</f>
        <v>21:50:27.938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1</v>
      </c>
      <c r="CP492" t="s">
        <v>119</v>
      </c>
      <c r="CQ492">
        <v>259</v>
      </c>
      <c r="CR492">
        <v>0</v>
      </c>
      <c r="CW492">
        <v>3040569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"08/10/2022 21:50:28.212"</f>
        <v>08/10/2022 21:50:28.212</v>
      </c>
      <c r="C493" t="str">
        <f t="shared" si="22"/>
        <v>FFDFD3C0</v>
      </c>
      <c r="D493" t="s">
        <v>130</v>
      </c>
      <c r="E493">
        <v>18</v>
      </c>
      <c r="F493">
        <v>1018</v>
      </c>
      <c r="G493" t="s">
        <v>114</v>
      </c>
      <c r="J493" t="s">
        <v>131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si="26"/>
        <v>21:50:27.797</v>
      </c>
      <c r="T493" t="str">
        <f t="shared" si="26"/>
        <v>21:50:27.797</v>
      </c>
      <c r="U493" t="str">
        <f t="shared" si="21"/>
        <v>A4558D</v>
      </c>
      <c r="V493">
        <v>0</v>
      </c>
      <c r="W493">
        <v>0</v>
      </c>
      <c r="X493">
        <v>2</v>
      </c>
      <c r="Z493">
        <v>1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616</v>
      </c>
      <c r="AJ493">
        <v>48.336967999999999</v>
      </c>
      <c r="AK493" t="s">
        <v>617</v>
      </c>
      <c r="AL493">
        <v>-123.00426</v>
      </c>
      <c r="AM493">
        <v>25</v>
      </c>
      <c r="AN493">
        <v>1100</v>
      </c>
      <c r="AO493" t="s">
        <v>118</v>
      </c>
      <c r="AP493">
        <v>14</v>
      </c>
      <c r="AQ493">
        <v>-136</v>
      </c>
      <c r="AR493">
        <v>0</v>
      </c>
      <c r="AZ493">
        <v>1200</v>
      </c>
      <c r="BA493">
        <v>1</v>
      </c>
      <c r="BB493" t="str">
        <f t="shared" si="23"/>
        <v xml:space="preserve">N379DH  </v>
      </c>
      <c r="BC493">
        <v>1</v>
      </c>
      <c r="BE493">
        <v>0</v>
      </c>
      <c r="BF493">
        <v>0</v>
      </c>
      <c r="BG493">
        <v>0</v>
      </c>
      <c r="BH493">
        <v>1075</v>
      </c>
      <c r="BI493">
        <v>1</v>
      </c>
      <c r="BJ493">
        <v>0</v>
      </c>
      <c r="BK493">
        <v>0</v>
      </c>
      <c r="BL493">
        <v>0</v>
      </c>
      <c r="BO493">
        <v>0</v>
      </c>
      <c r="BP493">
        <v>0</v>
      </c>
      <c r="BW493" t="str">
        <f>"21:50:27.938"</f>
        <v>21:50:27.938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1</v>
      </c>
      <c r="CP493" t="s">
        <v>119</v>
      </c>
      <c r="CQ493">
        <v>259</v>
      </c>
      <c r="CR493">
        <v>0</v>
      </c>
      <c r="CW493">
        <v>3040569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"08/10/2022 21:50:28.212"</f>
        <v>08/10/2022 21:50:28.212</v>
      </c>
      <c r="C494" t="str">
        <f t="shared" si="22"/>
        <v>FFDFD3C0</v>
      </c>
      <c r="D494" t="s">
        <v>611</v>
      </c>
      <c r="E494">
        <v>10</v>
      </c>
      <c r="H494">
        <v>37</v>
      </c>
      <c r="I494" t="s">
        <v>612</v>
      </c>
      <c r="J494" t="s">
        <v>613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si="26"/>
        <v>21:50:27.797</v>
      </c>
      <c r="T494" t="str">
        <f t="shared" si="26"/>
        <v>21:50:27.797</v>
      </c>
      <c r="U494" t="str">
        <f t="shared" si="21"/>
        <v>A4558D</v>
      </c>
      <c r="V494">
        <v>0</v>
      </c>
      <c r="W494">
        <v>0</v>
      </c>
      <c r="X494">
        <v>2</v>
      </c>
      <c r="Z494">
        <v>1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616</v>
      </c>
      <c r="AJ494">
        <v>48.336967999999999</v>
      </c>
      <c r="AK494" t="s">
        <v>617</v>
      </c>
      <c r="AL494">
        <v>-123.00426</v>
      </c>
      <c r="AM494">
        <v>25</v>
      </c>
      <c r="AN494">
        <v>1100</v>
      </c>
      <c r="AO494" t="s">
        <v>118</v>
      </c>
      <c r="AP494">
        <v>14</v>
      </c>
      <c r="AQ494">
        <v>-136</v>
      </c>
      <c r="AR494">
        <v>0</v>
      </c>
      <c r="AZ494">
        <v>1200</v>
      </c>
      <c r="BA494">
        <v>1</v>
      </c>
      <c r="BB494" t="str">
        <f t="shared" si="23"/>
        <v xml:space="preserve">N379DH  </v>
      </c>
      <c r="BC494">
        <v>1</v>
      </c>
      <c r="BE494">
        <v>0</v>
      </c>
      <c r="BF494">
        <v>0</v>
      </c>
      <c r="BG494">
        <v>0</v>
      </c>
      <c r="BH494">
        <v>1075</v>
      </c>
      <c r="BI494">
        <v>1</v>
      </c>
      <c r="BJ494">
        <v>0</v>
      </c>
      <c r="BK494">
        <v>0</v>
      </c>
      <c r="BL494">
        <v>0</v>
      </c>
      <c r="BO494">
        <v>0</v>
      </c>
      <c r="BP494">
        <v>0</v>
      </c>
      <c r="BW494" t="str">
        <f>"21:50:27.938"</f>
        <v>21:50:27.938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1</v>
      </c>
      <c r="CP494" t="s">
        <v>119</v>
      </c>
      <c r="CQ494">
        <v>259</v>
      </c>
      <c r="CR494">
        <v>0</v>
      </c>
      <c r="CW494">
        <v>3040569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"08/10/2022 21:50:28.493"</f>
        <v>08/10/2022 21:50:28.493</v>
      </c>
      <c r="C495" t="str">
        <f t="shared" si="22"/>
        <v>FFDFD3C0</v>
      </c>
      <c r="D495" t="s">
        <v>611</v>
      </c>
      <c r="E495">
        <v>10</v>
      </c>
      <c r="H495">
        <v>37</v>
      </c>
      <c r="I495" t="s">
        <v>612</v>
      </c>
      <c r="J495" t="s">
        <v>613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ref="S495:T497" si="27">"21:50:28.195"</f>
        <v>21:50:28.195</v>
      </c>
      <c r="T495" t="str">
        <f t="shared" si="27"/>
        <v>21:50:28.195</v>
      </c>
      <c r="U495" t="str">
        <f t="shared" si="21"/>
        <v>A4558D</v>
      </c>
      <c r="V495">
        <v>0</v>
      </c>
      <c r="W495">
        <v>0</v>
      </c>
      <c r="X495">
        <v>2</v>
      </c>
      <c r="Z495">
        <v>1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618</v>
      </c>
      <c r="AJ495">
        <v>48.336731999999998</v>
      </c>
      <c r="AK495" t="s">
        <v>619</v>
      </c>
      <c r="AL495">
        <v>-123.004239</v>
      </c>
      <c r="AM495">
        <v>25</v>
      </c>
      <c r="AN495">
        <v>1100</v>
      </c>
      <c r="AO495" t="s">
        <v>118</v>
      </c>
      <c r="AP495">
        <v>14</v>
      </c>
      <c r="AQ495">
        <v>-136</v>
      </c>
      <c r="AR495">
        <v>0</v>
      </c>
      <c r="AZ495">
        <v>1200</v>
      </c>
      <c r="BA495">
        <v>1</v>
      </c>
      <c r="BB495" t="str">
        <f t="shared" si="23"/>
        <v xml:space="preserve">N379DH  </v>
      </c>
      <c r="BC495">
        <v>1</v>
      </c>
      <c r="BE495">
        <v>0</v>
      </c>
      <c r="BF495">
        <v>0</v>
      </c>
      <c r="BG495">
        <v>0</v>
      </c>
      <c r="BH495">
        <v>1075</v>
      </c>
      <c r="BI495">
        <v>1</v>
      </c>
      <c r="BJ495">
        <v>0</v>
      </c>
      <c r="BK495">
        <v>0</v>
      </c>
      <c r="BL495">
        <v>0</v>
      </c>
      <c r="BO495">
        <v>0</v>
      </c>
      <c r="BP495">
        <v>0</v>
      </c>
      <c r="BW495" t="str">
        <f>"21:50:28.233"</f>
        <v>21:50:28.233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1</v>
      </c>
      <c r="CP495" t="s">
        <v>119</v>
      </c>
      <c r="CQ495">
        <v>259</v>
      </c>
      <c r="CR495">
        <v>0</v>
      </c>
      <c r="CW495">
        <v>3040590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"08/10/2022 21:50:28.509"</f>
        <v>08/10/2022 21:50:28.509</v>
      </c>
      <c r="C496" t="str">
        <f t="shared" si="22"/>
        <v>FFDFD3C0</v>
      </c>
      <c r="D496" t="s">
        <v>113</v>
      </c>
      <c r="E496">
        <v>6</v>
      </c>
      <c r="H496">
        <v>174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27"/>
        <v>21:50:28.195</v>
      </c>
      <c r="T496" t="str">
        <f t="shared" si="27"/>
        <v>21:50:28.195</v>
      </c>
      <c r="U496" t="str">
        <f t="shared" si="21"/>
        <v>A4558D</v>
      </c>
      <c r="V496">
        <v>0</v>
      </c>
      <c r="W496">
        <v>0</v>
      </c>
      <c r="X496">
        <v>2</v>
      </c>
      <c r="Z496">
        <v>1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618</v>
      </c>
      <c r="AJ496">
        <v>48.336731999999998</v>
      </c>
      <c r="AK496" t="s">
        <v>619</v>
      </c>
      <c r="AL496">
        <v>-123.004239</v>
      </c>
      <c r="AM496">
        <v>25</v>
      </c>
      <c r="AN496">
        <v>1100</v>
      </c>
      <c r="AO496" t="s">
        <v>118</v>
      </c>
      <c r="AP496">
        <v>14</v>
      </c>
      <c r="AQ496">
        <v>-136</v>
      </c>
      <c r="AR496">
        <v>0</v>
      </c>
      <c r="AZ496">
        <v>1200</v>
      </c>
      <c r="BA496">
        <v>1</v>
      </c>
      <c r="BB496" t="str">
        <f t="shared" si="23"/>
        <v xml:space="preserve">N379DH  </v>
      </c>
      <c r="BC496">
        <v>1</v>
      </c>
      <c r="BE496">
        <v>0</v>
      </c>
      <c r="BF496">
        <v>0</v>
      </c>
      <c r="BG496">
        <v>0</v>
      </c>
      <c r="BH496">
        <v>1075</v>
      </c>
      <c r="BI496">
        <v>1</v>
      </c>
      <c r="BJ496">
        <v>0</v>
      </c>
      <c r="BK496">
        <v>0</v>
      </c>
      <c r="BL496">
        <v>0</v>
      </c>
      <c r="BO496">
        <v>0</v>
      </c>
      <c r="BP496">
        <v>0</v>
      </c>
      <c r="BW496" t="str">
        <f>"21:50:28.233"</f>
        <v>21:50:28.233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1</v>
      </c>
      <c r="CP496" t="s">
        <v>119</v>
      </c>
      <c r="CQ496">
        <v>259</v>
      </c>
      <c r="CR496">
        <v>0</v>
      </c>
      <c r="CW496">
        <v>3040590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"08/10/2022 21:50:28.509"</f>
        <v>08/10/2022 21:50:28.509</v>
      </c>
      <c r="C497" t="str">
        <f t="shared" si="22"/>
        <v>FFDFD3C0</v>
      </c>
      <c r="D497" t="s">
        <v>130</v>
      </c>
      <c r="E497">
        <v>18</v>
      </c>
      <c r="F497">
        <v>1018</v>
      </c>
      <c r="G497" t="s">
        <v>114</v>
      </c>
      <c r="J497" t="s">
        <v>131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27"/>
        <v>21:50:28.195</v>
      </c>
      <c r="T497" t="str">
        <f t="shared" si="27"/>
        <v>21:50:28.195</v>
      </c>
      <c r="U497" t="str">
        <f t="shared" si="21"/>
        <v>A4558D</v>
      </c>
      <c r="V497">
        <v>0</v>
      </c>
      <c r="W497">
        <v>0</v>
      </c>
      <c r="X497">
        <v>2</v>
      </c>
      <c r="Z497">
        <v>1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618</v>
      </c>
      <c r="AJ497">
        <v>48.336731999999998</v>
      </c>
      <c r="AK497" t="s">
        <v>619</v>
      </c>
      <c r="AL497">
        <v>-123.004239</v>
      </c>
      <c r="AM497">
        <v>25</v>
      </c>
      <c r="AN497">
        <v>1100</v>
      </c>
      <c r="AO497" t="s">
        <v>118</v>
      </c>
      <c r="AP497">
        <v>14</v>
      </c>
      <c r="AQ497">
        <v>-136</v>
      </c>
      <c r="AR497">
        <v>0</v>
      </c>
      <c r="AZ497">
        <v>1200</v>
      </c>
      <c r="BA497">
        <v>1</v>
      </c>
      <c r="BB497" t="str">
        <f t="shared" si="23"/>
        <v xml:space="preserve">N379DH  </v>
      </c>
      <c r="BC497">
        <v>1</v>
      </c>
      <c r="BE497">
        <v>0</v>
      </c>
      <c r="BF497">
        <v>0</v>
      </c>
      <c r="BG497">
        <v>0</v>
      </c>
      <c r="BH497">
        <v>1075</v>
      </c>
      <c r="BI497">
        <v>1</v>
      </c>
      <c r="BJ497">
        <v>0</v>
      </c>
      <c r="BK497">
        <v>0</v>
      </c>
      <c r="BL497">
        <v>0</v>
      </c>
      <c r="BO497">
        <v>0</v>
      </c>
      <c r="BP497">
        <v>0</v>
      </c>
      <c r="BW497" t="str">
        <f>"21:50:28.233"</f>
        <v>21:50:28.233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1</v>
      </c>
      <c r="CP497" t="s">
        <v>119</v>
      </c>
      <c r="CQ497">
        <v>259</v>
      </c>
      <c r="CR497">
        <v>0</v>
      </c>
      <c r="CW497">
        <v>3040590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"08/10/2022 21:50:29.665"</f>
        <v>08/10/2022 21:50:29.665</v>
      </c>
      <c r="C498" t="str">
        <f t="shared" si="22"/>
        <v>FFDFD3C0</v>
      </c>
      <c r="D498" t="s">
        <v>611</v>
      </c>
      <c r="E498">
        <v>10</v>
      </c>
      <c r="H498">
        <v>37</v>
      </c>
      <c r="I498" t="s">
        <v>612</v>
      </c>
      <c r="J498" t="s">
        <v>613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ref="S498:T500" si="28">"21:50:29.398"</f>
        <v>21:50:29.398</v>
      </c>
      <c r="T498" t="str">
        <f t="shared" si="28"/>
        <v>21:50:29.398</v>
      </c>
      <c r="U498" t="str">
        <f t="shared" si="21"/>
        <v>A4558D</v>
      </c>
      <c r="V498">
        <v>0</v>
      </c>
      <c r="W498">
        <v>0</v>
      </c>
      <c r="X498">
        <v>2</v>
      </c>
      <c r="Z498">
        <v>1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620</v>
      </c>
      <c r="AJ498">
        <v>48.33596</v>
      </c>
      <c r="AK498" t="s">
        <v>621</v>
      </c>
      <c r="AL498">
        <v>-123.00411</v>
      </c>
      <c r="AM498">
        <v>25</v>
      </c>
      <c r="AN498">
        <v>1100</v>
      </c>
      <c r="AO498" t="s">
        <v>118</v>
      </c>
      <c r="AP498">
        <v>14</v>
      </c>
      <c r="AQ498">
        <v>-136</v>
      </c>
      <c r="AR498">
        <v>0</v>
      </c>
      <c r="AZ498">
        <v>1200</v>
      </c>
      <c r="BA498">
        <v>1</v>
      </c>
      <c r="BB498" t="str">
        <f t="shared" si="23"/>
        <v xml:space="preserve">N379DH  </v>
      </c>
      <c r="BC498">
        <v>1</v>
      </c>
      <c r="BE498">
        <v>0</v>
      </c>
      <c r="BF498">
        <v>0</v>
      </c>
      <c r="BG498">
        <v>0</v>
      </c>
      <c r="BH498">
        <v>1075</v>
      </c>
      <c r="BI498">
        <v>1</v>
      </c>
      <c r="BJ498">
        <v>0</v>
      </c>
      <c r="BK498">
        <v>0</v>
      </c>
      <c r="BL498">
        <v>0</v>
      </c>
      <c r="BO498">
        <v>0</v>
      </c>
      <c r="BP498">
        <v>0</v>
      </c>
      <c r="BW498" t="str">
        <f>"21:50:29.422"</f>
        <v>21:50:29.422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1</v>
      </c>
      <c r="CP498" t="s">
        <v>119</v>
      </c>
      <c r="CQ498">
        <v>259</v>
      </c>
      <c r="CR498">
        <v>0</v>
      </c>
      <c r="CW498">
        <v>3040675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"08/10/2022 21:50:29.665"</f>
        <v>08/10/2022 21:50:29.665</v>
      </c>
      <c r="C499" t="str">
        <f t="shared" si="22"/>
        <v>FFDFD3C0</v>
      </c>
      <c r="D499" t="s">
        <v>113</v>
      </c>
      <c r="E499">
        <v>6</v>
      </c>
      <c r="H499">
        <v>174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28"/>
        <v>21:50:29.398</v>
      </c>
      <c r="T499" t="str">
        <f t="shared" si="28"/>
        <v>21:50:29.398</v>
      </c>
      <c r="U499" t="str">
        <f t="shared" si="21"/>
        <v>A4558D</v>
      </c>
      <c r="V499">
        <v>0</v>
      </c>
      <c r="W499">
        <v>0</v>
      </c>
      <c r="X499">
        <v>2</v>
      </c>
      <c r="Z499">
        <v>1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620</v>
      </c>
      <c r="AJ499">
        <v>48.33596</v>
      </c>
      <c r="AK499" t="s">
        <v>621</v>
      </c>
      <c r="AL499">
        <v>-123.00411</v>
      </c>
      <c r="AM499">
        <v>25</v>
      </c>
      <c r="AN499">
        <v>1100</v>
      </c>
      <c r="AO499" t="s">
        <v>118</v>
      </c>
      <c r="AP499">
        <v>14</v>
      </c>
      <c r="AQ499">
        <v>-136</v>
      </c>
      <c r="AR499">
        <v>0</v>
      </c>
      <c r="AZ499">
        <v>1200</v>
      </c>
      <c r="BA499">
        <v>1</v>
      </c>
      <c r="BB499" t="str">
        <f t="shared" si="23"/>
        <v xml:space="preserve">N379DH  </v>
      </c>
      <c r="BC499">
        <v>1</v>
      </c>
      <c r="BE499">
        <v>0</v>
      </c>
      <c r="BF499">
        <v>0</v>
      </c>
      <c r="BG499">
        <v>0</v>
      </c>
      <c r="BH499">
        <v>1075</v>
      </c>
      <c r="BI499">
        <v>1</v>
      </c>
      <c r="BJ499">
        <v>0</v>
      </c>
      <c r="BK499">
        <v>0</v>
      </c>
      <c r="BL499">
        <v>0</v>
      </c>
      <c r="BO499">
        <v>0</v>
      </c>
      <c r="BP499">
        <v>0</v>
      </c>
      <c r="BW499" t="str">
        <f>"21:50:29.422"</f>
        <v>21:50:29.422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1</v>
      </c>
      <c r="CP499" t="s">
        <v>119</v>
      </c>
      <c r="CQ499">
        <v>259</v>
      </c>
      <c r="CR499">
        <v>0</v>
      </c>
      <c r="CW499">
        <v>3040675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"08/10/2022 21:50:29.665"</f>
        <v>08/10/2022 21:50:29.665</v>
      </c>
      <c r="C500" t="str">
        <f t="shared" si="22"/>
        <v>FFDFD3C0</v>
      </c>
      <c r="D500" t="s">
        <v>130</v>
      </c>
      <c r="E500">
        <v>18</v>
      </c>
      <c r="F500">
        <v>1018</v>
      </c>
      <c r="G500" t="s">
        <v>114</v>
      </c>
      <c r="J500" t="s">
        <v>131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28"/>
        <v>21:50:29.398</v>
      </c>
      <c r="T500" t="str">
        <f t="shared" si="28"/>
        <v>21:50:29.398</v>
      </c>
      <c r="U500" t="str">
        <f t="shared" si="21"/>
        <v>A4558D</v>
      </c>
      <c r="V500">
        <v>0</v>
      </c>
      <c r="W500">
        <v>0</v>
      </c>
      <c r="X500">
        <v>2</v>
      </c>
      <c r="Z500">
        <v>1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620</v>
      </c>
      <c r="AJ500">
        <v>48.33596</v>
      </c>
      <c r="AK500" t="s">
        <v>621</v>
      </c>
      <c r="AL500">
        <v>-123.00411</v>
      </c>
      <c r="AM500">
        <v>25</v>
      </c>
      <c r="AN500">
        <v>1100</v>
      </c>
      <c r="AO500" t="s">
        <v>118</v>
      </c>
      <c r="AP500">
        <v>14</v>
      </c>
      <c r="AQ500">
        <v>-136</v>
      </c>
      <c r="AR500">
        <v>0</v>
      </c>
      <c r="AZ500">
        <v>1200</v>
      </c>
      <c r="BA500">
        <v>1</v>
      </c>
      <c r="BB500" t="str">
        <f t="shared" si="23"/>
        <v xml:space="preserve">N379DH  </v>
      </c>
      <c r="BC500">
        <v>1</v>
      </c>
      <c r="BE500">
        <v>0</v>
      </c>
      <c r="BF500">
        <v>0</v>
      </c>
      <c r="BG500">
        <v>0</v>
      </c>
      <c r="BH500">
        <v>1075</v>
      </c>
      <c r="BI500">
        <v>1</v>
      </c>
      <c r="BJ500">
        <v>0</v>
      </c>
      <c r="BK500">
        <v>0</v>
      </c>
      <c r="BL500">
        <v>0</v>
      </c>
      <c r="BO500">
        <v>0</v>
      </c>
      <c r="BP500">
        <v>0</v>
      </c>
      <c r="BW500" t="str">
        <f>"21:50:29.422"</f>
        <v>21:50:29.422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1</v>
      </c>
      <c r="CP500" t="s">
        <v>119</v>
      </c>
      <c r="CQ500">
        <v>259</v>
      </c>
      <c r="CR500">
        <v>0</v>
      </c>
      <c r="CW500">
        <v>3040675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"08/10/2022 21:50:31.134"</f>
        <v>08/10/2022 21:50:31.134</v>
      </c>
      <c r="C501" t="str">
        <f t="shared" si="22"/>
        <v>FFDFD3C0</v>
      </c>
      <c r="D501" t="s">
        <v>130</v>
      </c>
      <c r="E501">
        <v>18</v>
      </c>
      <c r="F501">
        <v>1018</v>
      </c>
      <c r="G501" t="s">
        <v>114</v>
      </c>
      <c r="J501" t="s">
        <v>131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ref="S501:T503" si="29">"21:50:30.797"</f>
        <v>21:50:30.797</v>
      </c>
      <c r="T501" t="str">
        <f t="shared" si="29"/>
        <v>21:50:30.797</v>
      </c>
      <c r="U501" t="str">
        <f t="shared" si="21"/>
        <v>A4558D</v>
      </c>
      <c r="V501">
        <v>0</v>
      </c>
      <c r="W501">
        <v>0</v>
      </c>
      <c r="X501">
        <v>2</v>
      </c>
      <c r="Z501">
        <v>1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622</v>
      </c>
      <c r="AJ501">
        <v>48.335079999999998</v>
      </c>
      <c r="AK501" t="s">
        <v>623</v>
      </c>
      <c r="AL501">
        <v>-123.00396000000001</v>
      </c>
      <c r="AM501">
        <v>25</v>
      </c>
      <c r="AN501">
        <v>1100</v>
      </c>
      <c r="AO501" t="s">
        <v>118</v>
      </c>
      <c r="AP501">
        <v>14</v>
      </c>
      <c r="AQ501">
        <v>-136</v>
      </c>
      <c r="AR501">
        <v>0</v>
      </c>
      <c r="AZ501">
        <v>1200</v>
      </c>
      <c r="BA501">
        <v>1</v>
      </c>
      <c r="BB501" t="str">
        <f t="shared" si="23"/>
        <v xml:space="preserve">N379DH  </v>
      </c>
      <c r="BC501">
        <v>1</v>
      </c>
      <c r="BE501">
        <v>0</v>
      </c>
      <c r="BF501">
        <v>0</v>
      </c>
      <c r="BG501">
        <v>0</v>
      </c>
      <c r="BH501">
        <v>1075</v>
      </c>
      <c r="BI501">
        <v>1</v>
      </c>
      <c r="BJ501">
        <v>0</v>
      </c>
      <c r="BK501">
        <v>0</v>
      </c>
      <c r="BL501">
        <v>0</v>
      </c>
      <c r="BO501">
        <v>0</v>
      </c>
      <c r="BP501">
        <v>0</v>
      </c>
      <c r="BW501" t="str">
        <f>"21:50:30.920"</f>
        <v>21:50:30.920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1</v>
      </c>
      <c r="CP501" t="s">
        <v>119</v>
      </c>
      <c r="CQ501">
        <v>259</v>
      </c>
      <c r="CR501">
        <v>0</v>
      </c>
      <c r="CW501">
        <v>3040786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"08/10/2022 21:50:31.197"</f>
        <v>08/10/2022 21:50:31.197</v>
      </c>
      <c r="C502" t="str">
        <f t="shared" si="22"/>
        <v>FFDFD3C0</v>
      </c>
      <c r="D502" t="s">
        <v>611</v>
      </c>
      <c r="E502">
        <v>10</v>
      </c>
      <c r="H502">
        <v>37</v>
      </c>
      <c r="I502" t="s">
        <v>612</v>
      </c>
      <c r="J502" t="s">
        <v>613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29"/>
        <v>21:50:30.797</v>
      </c>
      <c r="T502" t="str">
        <f t="shared" si="29"/>
        <v>21:50:30.797</v>
      </c>
      <c r="U502" t="str">
        <f t="shared" si="21"/>
        <v>A4558D</v>
      </c>
      <c r="V502">
        <v>0</v>
      </c>
      <c r="W502">
        <v>0</v>
      </c>
      <c r="X502">
        <v>2</v>
      </c>
      <c r="Z502">
        <v>1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622</v>
      </c>
      <c r="AJ502">
        <v>48.335079999999998</v>
      </c>
      <c r="AK502" t="s">
        <v>623</v>
      </c>
      <c r="AL502">
        <v>-123.00396000000001</v>
      </c>
      <c r="AM502">
        <v>25</v>
      </c>
      <c r="AN502">
        <v>1100</v>
      </c>
      <c r="AO502" t="s">
        <v>118</v>
      </c>
      <c r="AP502">
        <v>14</v>
      </c>
      <c r="AQ502">
        <v>-136</v>
      </c>
      <c r="AR502">
        <v>0</v>
      </c>
      <c r="AZ502">
        <v>1200</v>
      </c>
      <c r="BA502">
        <v>1</v>
      </c>
      <c r="BB502" t="str">
        <f t="shared" si="23"/>
        <v xml:space="preserve">N379DH  </v>
      </c>
      <c r="BC502">
        <v>1</v>
      </c>
      <c r="BE502">
        <v>0</v>
      </c>
      <c r="BF502">
        <v>0</v>
      </c>
      <c r="BG502">
        <v>0</v>
      </c>
      <c r="BH502">
        <v>1075</v>
      </c>
      <c r="BI502">
        <v>1</v>
      </c>
      <c r="BJ502">
        <v>0</v>
      </c>
      <c r="BK502">
        <v>0</v>
      </c>
      <c r="BL502">
        <v>0</v>
      </c>
      <c r="BO502">
        <v>0</v>
      </c>
      <c r="BP502">
        <v>0</v>
      </c>
      <c r="BW502" t="str">
        <f>"21:50:30.920"</f>
        <v>21:50:30.920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1</v>
      </c>
      <c r="CP502" t="s">
        <v>119</v>
      </c>
      <c r="CQ502">
        <v>259</v>
      </c>
      <c r="CR502">
        <v>0</v>
      </c>
      <c r="CW502">
        <v>3040786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"08/10/2022 21:50:31.197"</f>
        <v>08/10/2022 21:50:31.197</v>
      </c>
      <c r="C503" t="str">
        <f t="shared" si="22"/>
        <v>FFDFD3C0</v>
      </c>
      <c r="D503" t="s">
        <v>113</v>
      </c>
      <c r="E503">
        <v>6</v>
      </c>
      <c r="H503">
        <v>174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si="29"/>
        <v>21:50:30.797</v>
      </c>
      <c r="T503" t="str">
        <f t="shared" si="29"/>
        <v>21:50:30.797</v>
      </c>
      <c r="U503" t="str">
        <f t="shared" si="21"/>
        <v>A4558D</v>
      </c>
      <c r="V503">
        <v>0</v>
      </c>
      <c r="W503">
        <v>0</v>
      </c>
      <c r="X503">
        <v>2</v>
      </c>
      <c r="Z503">
        <v>1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622</v>
      </c>
      <c r="AJ503">
        <v>48.335079999999998</v>
      </c>
      <c r="AK503" t="s">
        <v>623</v>
      </c>
      <c r="AL503">
        <v>-123.00396000000001</v>
      </c>
      <c r="AM503">
        <v>25</v>
      </c>
      <c r="AN503">
        <v>1100</v>
      </c>
      <c r="AO503" t="s">
        <v>118</v>
      </c>
      <c r="AP503">
        <v>14</v>
      </c>
      <c r="AQ503">
        <v>-136</v>
      </c>
      <c r="AR503">
        <v>0</v>
      </c>
      <c r="AZ503">
        <v>1200</v>
      </c>
      <c r="BA503">
        <v>1</v>
      </c>
      <c r="BB503" t="str">
        <f t="shared" si="23"/>
        <v xml:space="preserve">N379DH  </v>
      </c>
      <c r="BC503">
        <v>1</v>
      </c>
      <c r="BE503">
        <v>0</v>
      </c>
      <c r="BF503">
        <v>0</v>
      </c>
      <c r="BG503">
        <v>0</v>
      </c>
      <c r="BH503">
        <v>1075</v>
      </c>
      <c r="BI503">
        <v>1</v>
      </c>
      <c r="BJ503">
        <v>0</v>
      </c>
      <c r="BK503">
        <v>0</v>
      </c>
      <c r="BL503">
        <v>0</v>
      </c>
      <c r="BO503">
        <v>0</v>
      </c>
      <c r="BP503">
        <v>0</v>
      </c>
      <c r="BW503" t="str">
        <f>"21:50:30.920"</f>
        <v>21:50:30.920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1</v>
      </c>
      <c r="CP503" t="s">
        <v>119</v>
      </c>
      <c r="CQ503">
        <v>259</v>
      </c>
      <c r="CR503">
        <v>0</v>
      </c>
      <c r="CW503">
        <v>3040786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"08/10/2022 21:50:32.150"</f>
        <v>08/10/2022 21:50:32.150</v>
      </c>
      <c r="C504" t="str">
        <f t="shared" si="22"/>
        <v>FFDFD3C0</v>
      </c>
      <c r="D504" t="s">
        <v>611</v>
      </c>
      <c r="E504">
        <v>10</v>
      </c>
      <c r="H504">
        <v>37</v>
      </c>
      <c r="I504" t="s">
        <v>612</v>
      </c>
      <c r="J504" t="s">
        <v>613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ref="S504:T506" si="30">"21:50:31.797"</f>
        <v>21:50:31.797</v>
      </c>
      <c r="T504" t="str">
        <f t="shared" si="30"/>
        <v>21:50:31.797</v>
      </c>
      <c r="U504" t="str">
        <f t="shared" si="21"/>
        <v>A4558D</v>
      </c>
      <c r="V504">
        <v>0</v>
      </c>
      <c r="W504">
        <v>0</v>
      </c>
      <c r="X504">
        <v>2</v>
      </c>
      <c r="Z504">
        <v>1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624</v>
      </c>
      <c r="AJ504">
        <v>48.334457999999998</v>
      </c>
      <c r="AK504" t="s">
        <v>625</v>
      </c>
      <c r="AL504">
        <v>-123.003874</v>
      </c>
      <c r="AM504">
        <v>25</v>
      </c>
      <c r="AN504">
        <v>1100</v>
      </c>
      <c r="AO504" t="s">
        <v>118</v>
      </c>
      <c r="AP504">
        <v>14</v>
      </c>
      <c r="AQ504">
        <v>-136</v>
      </c>
      <c r="AR504">
        <v>0</v>
      </c>
      <c r="AZ504">
        <v>1200</v>
      </c>
      <c r="BA504">
        <v>1</v>
      </c>
      <c r="BB504" t="str">
        <f t="shared" si="23"/>
        <v xml:space="preserve">N379DH  </v>
      </c>
      <c r="BC504">
        <v>1</v>
      </c>
      <c r="BE504">
        <v>0</v>
      </c>
      <c r="BF504">
        <v>0</v>
      </c>
      <c r="BG504">
        <v>0</v>
      </c>
      <c r="BH504">
        <v>1075</v>
      </c>
      <c r="BI504">
        <v>1</v>
      </c>
      <c r="BJ504">
        <v>0</v>
      </c>
      <c r="BK504">
        <v>0</v>
      </c>
      <c r="BL504">
        <v>0</v>
      </c>
      <c r="BO504">
        <v>0</v>
      </c>
      <c r="BP504">
        <v>0</v>
      </c>
      <c r="BW504" t="str">
        <f>"21:50:31.894"</f>
        <v>21:50:31.894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1</v>
      </c>
      <c r="CP504" t="s">
        <v>119</v>
      </c>
      <c r="CQ504">
        <v>259</v>
      </c>
      <c r="CR504">
        <v>0</v>
      </c>
      <c r="CW504">
        <v>3040856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"08/10/2022 21:50:32.197"</f>
        <v>08/10/2022 21:50:32.197</v>
      </c>
      <c r="C505" t="str">
        <f t="shared" si="22"/>
        <v>FFDFD3C0</v>
      </c>
      <c r="D505" t="s">
        <v>113</v>
      </c>
      <c r="E505">
        <v>6</v>
      </c>
      <c r="H505">
        <v>174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30"/>
        <v>21:50:31.797</v>
      </c>
      <c r="T505" t="str">
        <f t="shared" si="30"/>
        <v>21:50:31.797</v>
      </c>
      <c r="U505" t="str">
        <f t="shared" si="21"/>
        <v>A4558D</v>
      </c>
      <c r="V505">
        <v>0</v>
      </c>
      <c r="W505">
        <v>0</v>
      </c>
      <c r="X505">
        <v>2</v>
      </c>
      <c r="Z505">
        <v>1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624</v>
      </c>
      <c r="AJ505">
        <v>48.334457999999998</v>
      </c>
      <c r="AK505" t="s">
        <v>625</v>
      </c>
      <c r="AL505">
        <v>-123.003874</v>
      </c>
      <c r="AM505">
        <v>25</v>
      </c>
      <c r="AN505">
        <v>1100</v>
      </c>
      <c r="AO505" t="s">
        <v>118</v>
      </c>
      <c r="AP505">
        <v>14</v>
      </c>
      <c r="AQ505">
        <v>-136</v>
      </c>
      <c r="AR505">
        <v>0</v>
      </c>
      <c r="AZ505">
        <v>1200</v>
      </c>
      <c r="BA505">
        <v>1</v>
      </c>
      <c r="BB505" t="str">
        <f t="shared" si="23"/>
        <v xml:space="preserve">N379DH  </v>
      </c>
      <c r="BC505">
        <v>1</v>
      </c>
      <c r="BE505">
        <v>0</v>
      </c>
      <c r="BF505">
        <v>0</v>
      </c>
      <c r="BG505">
        <v>0</v>
      </c>
      <c r="BH505">
        <v>1075</v>
      </c>
      <c r="BI505">
        <v>1</v>
      </c>
      <c r="BJ505">
        <v>0</v>
      </c>
      <c r="BK505">
        <v>0</v>
      </c>
      <c r="BL505">
        <v>0</v>
      </c>
      <c r="BO505">
        <v>0</v>
      </c>
      <c r="BP505">
        <v>0</v>
      </c>
      <c r="BW505" t="str">
        <f>"21:50:31.894"</f>
        <v>21:50:31.894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1</v>
      </c>
      <c r="CP505" t="s">
        <v>119</v>
      </c>
      <c r="CQ505">
        <v>259</v>
      </c>
      <c r="CR505">
        <v>0</v>
      </c>
      <c r="CW505">
        <v>3040856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"08/10/2022 21:50:32.197"</f>
        <v>08/10/2022 21:50:32.197</v>
      </c>
      <c r="C506" t="str">
        <f t="shared" si="22"/>
        <v>FFDFD3C0</v>
      </c>
      <c r="D506" t="s">
        <v>130</v>
      </c>
      <c r="E506">
        <v>18</v>
      </c>
      <c r="F506">
        <v>1018</v>
      </c>
      <c r="G506" t="s">
        <v>114</v>
      </c>
      <c r="J506" t="s">
        <v>131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30"/>
        <v>21:50:31.797</v>
      </c>
      <c r="T506" t="str">
        <f t="shared" si="30"/>
        <v>21:50:31.797</v>
      </c>
      <c r="U506" t="str">
        <f t="shared" si="21"/>
        <v>A4558D</v>
      </c>
      <c r="V506">
        <v>0</v>
      </c>
      <c r="W506">
        <v>0</v>
      </c>
      <c r="X506">
        <v>2</v>
      </c>
      <c r="Z506">
        <v>1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624</v>
      </c>
      <c r="AJ506">
        <v>48.334457999999998</v>
      </c>
      <c r="AK506" t="s">
        <v>625</v>
      </c>
      <c r="AL506">
        <v>-123.003874</v>
      </c>
      <c r="AM506">
        <v>25</v>
      </c>
      <c r="AN506">
        <v>1100</v>
      </c>
      <c r="AO506" t="s">
        <v>118</v>
      </c>
      <c r="AP506">
        <v>14</v>
      </c>
      <c r="AQ506">
        <v>-136</v>
      </c>
      <c r="AR506">
        <v>0</v>
      </c>
      <c r="AZ506">
        <v>1200</v>
      </c>
      <c r="BA506">
        <v>1</v>
      </c>
      <c r="BB506" t="str">
        <f t="shared" si="23"/>
        <v xml:space="preserve">N379DH  </v>
      </c>
      <c r="BC506">
        <v>1</v>
      </c>
      <c r="BE506">
        <v>0</v>
      </c>
      <c r="BF506">
        <v>0</v>
      </c>
      <c r="BG506">
        <v>0</v>
      </c>
      <c r="BH506">
        <v>1075</v>
      </c>
      <c r="BI506">
        <v>1</v>
      </c>
      <c r="BJ506">
        <v>0</v>
      </c>
      <c r="BK506">
        <v>0</v>
      </c>
      <c r="BL506">
        <v>0</v>
      </c>
      <c r="BO506">
        <v>0</v>
      </c>
      <c r="BP506">
        <v>0</v>
      </c>
      <c r="BW506" t="str">
        <f>"21:50:31.894"</f>
        <v>21:50:31.894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1</v>
      </c>
      <c r="CP506" t="s">
        <v>119</v>
      </c>
      <c r="CQ506">
        <v>259</v>
      </c>
      <c r="CR506">
        <v>0</v>
      </c>
      <c r="CW506">
        <v>3040856</v>
      </c>
      <c r="CY506">
        <v>0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"08/10/2022 21:50:33.025"</f>
        <v>08/10/2022 21:50:33.025</v>
      </c>
      <c r="C507" t="str">
        <f t="shared" si="22"/>
        <v>FFDFD3C0</v>
      </c>
      <c r="D507" t="s">
        <v>611</v>
      </c>
      <c r="E507">
        <v>10</v>
      </c>
      <c r="H507">
        <v>37</v>
      </c>
      <c r="I507" t="s">
        <v>612</v>
      </c>
      <c r="J507" t="s">
        <v>613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ref="S507:T509" si="31">"21:50:32.594"</f>
        <v>21:50:32.594</v>
      </c>
      <c r="T507" t="str">
        <f t="shared" si="31"/>
        <v>21:50:32.594</v>
      </c>
      <c r="U507" t="str">
        <f t="shared" si="21"/>
        <v>A4558D</v>
      </c>
      <c r="V507">
        <v>0</v>
      </c>
      <c r="W507">
        <v>0</v>
      </c>
      <c r="X507">
        <v>2</v>
      </c>
      <c r="Z507">
        <v>1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626</v>
      </c>
      <c r="AJ507">
        <v>48.333942999999998</v>
      </c>
      <c r="AK507" t="s">
        <v>627</v>
      </c>
      <c r="AL507">
        <v>-123.003788</v>
      </c>
      <c r="AM507">
        <v>25</v>
      </c>
      <c r="AN507">
        <v>1100</v>
      </c>
      <c r="AO507" t="s">
        <v>118</v>
      </c>
      <c r="AP507">
        <v>14</v>
      </c>
      <c r="AQ507">
        <v>-136</v>
      </c>
      <c r="AR507">
        <v>0</v>
      </c>
      <c r="AZ507">
        <v>1200</v>
      </c>
      <c r="BA507">
        <v>1</v>
      </c>
      <c r="BB507" t="str">
        <f t="shared" si="23"/>
        <v xml:space="preserve">N379DH  </v>
      </c>
      <c r="BC507">
        <v>1</v>
      </c>
      <c r="BE507">
        <v>0</v>
      </c>
      <c r="BF507">
        <v>0</v>
      </c>
      <c r="BG507">
        <v>0</v>
      </c>
      <c r="BH507">
        <v>1075</v>
      </c>
      <c r="BI507">
        <v>1</v>
      </c>
      <c r="BJ507">
        <v>0</v>
      </c>
      <c r="BK507">
        <v>0</v>
      </c>
      <c r="BL507">
        <v>0</v>
      </c>
      <c r="BO507">
        <v>0</v>
      </c>
      <c r="BP507">
        <v>0</v>
      </c>
      <c r="BW507" t="str">
        <f>"21:50:32.795"</f>
        <v>21:50:32.795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1</v>
      </c>
      <c r="CP507" t="s">
        <v>119</v>
      </c>
      <c r="CQ507">
        <v>259</v>
      </c>
      <c r="CR507">
        <v>0</v>
      </c>
      <c r="CW507">
        <v>3040921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"08/10/2022 21:50:33.025"</f>
        <v>08/10/2022 21:50:33.025</v>
      </c>
      <c r="C508" t="str">
        <f t="shared" si="22"/>
        <v>FFDFD3C0</v>
      </c>
      <c r="D508" t="s">
        <v>113</v>
      </c>
      <c r="E508">
        <v>6</v>
      </c>
      <c r="H508">
        <v>174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31"/>
        <v>21:50:32.594</v>
      </c>
      <c r="T508" t="str">
        <f t="shared" si="31"/>
        <v>21:50:32.594</v>
      </c>
      <c r="U508" t="str">
        <f t="shared" si="21"/>
        <v>A4558D</v>
      </c>
      <c r="V508">
        <v>0</v>
      </c>
      <c r="W508">
        <v>0</v>
      </c>
      <c r="X508">
        <v>2</v>
      </c>
      <c r="Z508">
        <v>1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626</v>
      </c>
      <c r="AJ508">
        <v>48.333942999999998</v>
      </c>
      <c r="AK508" t="s">
        <v>627</v>
      </c>
      <c r="AL508">
        <v>-123.003788</v>
      </c>
      <c r="AM508">
        <v>25</v>
      </c>
      <c r="AN508">
        <v>1100</v>
      </c>
      <c r="AO508" t="s">
        <v>118</v>
      </c>
      <c r="AP508">
        <v>14</v>
      </c>
      <c r="AQ508">
        <v>-136</v>
      </c>
      <c r="AR508">
        <v>0</v>
      </c>
      <c r="AZ508">
        <v>1200</v>
      </c>
      <c r="BA508">
        <v>1</v>
      </c>
      <c r="BB508" t="str">
        <f t="shared" si="23"/>
        <v xml:space="preserve">N379DH  </v>
      </c>
      <c r="BC508">
        <v>1</v>
      </c>
      <c r="BE508">
        <v>0</v>
      </c>
      <c r="BF508">
        <v>0</v>
      </c>
      <c r="BG508">
        <v>0</v>
      </c>
      <c r="BH508">
        <v>1075</v>
      </c>
      <c r="BI508">
        <v>1</v>
      </c>
      <c r="BJ508">
        <v>0</v>
      </c>
      <c r="BK508">
        <v>0</v>
      </c>
      <c r="BL508">
        <v>0</v>
      </c>
      <c r="BO508">
        <v>0</v>
      </c>
      <c r="BP508">
        <v>0</v>
      </c>
      <c r="BW508" t="str">
        <f>"21:50:32.795"</f>
        <v>21:50:32.795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1</v>
      </c>
      <c r="CP508" t="s">
        <v>119</v>
      </c>
      <c r="CQ508">
        <v>259</v>
      </c>
      <c r="CR508">
        <v>0</v>
      </c>
      <c r="CW508">
        <v>3040921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"08/10/2022 21:50:33.025"</f>
        <v>08/10/2022 21:50:33.025</v>
      </c>
      <c r="C509" t="str">
        <f t="shared" si="22"/>
        <v>FFDFD3C0</v>
      </c>
      <c r="D509" t="s">
        <v>130</v>
      </c>
      <c r="E509">
        <v>18</v>
      </c>
      <c r="F509">
        <v>1018</v>
      </c>
      <c r="G509" t="s">
        <v>114</v>
      </c>
      <c r="J509" t="s">
        <v>131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31"/>
        <v>21:50:32.594</v>
      </c>
      <c r="T509" t="str">
        <f t="shared" si="31"/>
        <v>21:50:32.594</v>
      </c>
      <c r="U509" t="str">
        <f t="shared" si="21"/>
        <v>A4558D</v>
      </c>
      <c r="V509">
        <v>0</v>
      </c>
      <c r="W509">
        <v>0</v>
      </c>
      <c r="X509">
        <v>2</v>
      </c>
      <c r="Z509">
        <v>1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626</v>
      </c>
      <c r="AJ509">
        <v>48.333942999999998</v>
      </c>
      <c r="AK509" t="s">
        <v>627</v>
      </c>
      <c r="AL509">
        <v>-123.003788</v>
      </c>
      <c r="AM509">
        <v>25</v>
      </c>
      <c r="AN509">
        <v>1100</v>
      </c>
      <c r="AO509" t="s">
        <v>118</v>
      </c>
      <c r="AP509">
        <v>14</v>
      </c>
      <c r="AQ509">
        <v>-136</v>
      </c>
      <c r="AR509">
        <v>0</v>
      </c>
      <c r="AZ509">
        <v>1200</v>
      </c>
      <c r="BA509">
        <v>1</v>
      </c>
      <c r="BB509" t="str">
        <f t="shared" si="23"/>
        <v xml:space="preserve">N379DH  </v>
      </c>
      <c r="BC509">
        <v>1</v>
      </c>
      <c r="BE509">
        <v>0</v>
      </c>
      <c r="BF509">
        <v>0</v>
      </c>
      <c r="BG509">
        <v>0</v>
      </c>
      <c r="BH509">
        <v>1075</v>
      </c>
      <c r="BI509">
        <v>1</v>
      </c>
      <c r="BJ509">
        <v>0</v>
      </c>
      <c r="BK509">
        <v>0</v>
      </c>
      <c r="BL509">
        <v>0</v>
      </c>
      <c r="BO509">
        <v>0</v>
      </c>
      <c r="BP509">
        <v>0</v>
      </c>
      <c r="BW509" t="str">
        <f>"21:50:32.795"</f>
        <v>21:50:32.795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1</v>
      </c>
      <c r="CP509" t="s">
        <v>119</v>
      </c>
      <c r="CQ509">
        <v>259</v>
      </c>
      <c r="CR509">
        <v>0</v>
      </c>
      <c r="CW509">
        <v>3040921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"08/10/2022 21:50:33.791"</f>
        <v>08/10/2022 21:50:33.791</v>
      </c>
      <c r="C510" t="str">
        <f t="shared" si="22"/>
        <v>FFDFD3C0</v>
      </c>
      <c r="D510" t="s">
        <v>611</v>
      </c>
      <c r="E510">
        <v>10</v>
      </c>
      <c r="H510">
        <v>37</v>
      </c>
      <c r="I510" t="s">
        <v>612</v>
      </c>
      <c r="J510" t="s">
        <v>613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ref="S510:T512" si="32">"21:50:33.398"</f>
        <v>21:50:33.398</v>
      </c>
      <c r="T510" t="str">
        <f t="shared" si="32"/>
        <v>21:50:33.398</v>
      </c>
      <c r="U510" t="str">
        <f t="shared" si="21"/>
        <v>A4558D</v>
      </c>
      <c r="V510">
        <v>0</v>
      </c>
      <c r="W510">
        <v>0</v>
      </c>
      <c r="X510">
        <v>2</v>
      </c>
      <c r="Z510">
        <v>1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628</v>
      </c>
      <c r="AJ510">
        <v>48.333449000000002</v>
      </c>
      <c r="AK510" t="s">
        <v>629</v>
      </c>
      <c r="AL510">
        <v>-123.003702</v>
      </c>
      <c r="AM510">
        <v>25</v>
      </c>
      <c r="AN510">
        <v>1100</v>
      </c>
      <c r="AO510" t="s">
        <v>118</v>
      </c>
      <c r="AP510">
        <v>14</v>
      </c>
      <c r="AQ510">
        <v>-136</v>
      </c>
      <c r="AR510">
        <v>0</v>
      </c>
      <c r="AZ510">
        <v>1200</v>
      </c>
      <c r="BA510">
        <v>1</v>
      </c>
      <c r="BB510" t="str">
        <f t="shared" si="23"/>
        <v xml:space="preserve">N379DH  </v>
      </c>
      <c r="BC510">
        <v>1</v>
      </c>
      <c r="BE510">
        <v>0</v>
      </c>
      <c r="BF510">
        <v>0</v>
      </c>
      <c r="BG510">
        <v>0</v>
      </c>
      <c r="BH510">
        <v>1075</v>
      </c>
      <c r="BI510">
        <v>1</v>
      </c>
      <c r="BJ510">
        <v>0</v>
      </c>
      <c r="BK510">
        <v>0</v>
      </c>
      <c r="BL510">
        <v>0</v>
      </c>
      <c r="BO510">
        <v>0</v>
      </c>
      <c r="BP510">
        <v>0</v>
      </c>
      <c r="BW510" t="str">
        <f>"21:50:33.554"</f>
        <v>21:50:33.554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0</v>
      </c>
      <c r="CP510" t="s">
        <v>119</v>
      </c>
      <c r="CQ510">
        <v>259</v>
      </c>
      <c r="CR510">
        <v>0</v>
      </c>
      <c r="CW510">
        <v>3040984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"08/10/2022 21:50:33.791"</f>
        <v>08/10/2022 21:50:33.791</v>
      </c>
      <c r="C511" t="str">
        <f t="shared" si="22"/>
        <v>FFDFD3C0</v>
      </c>
      <c r="D511" t="s">
        <v>113</v>
      </c>
      <c r="E511">
        <v>6</v>
      </c>
      <c r="H511">
        <v>174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32"/>
        <v>21:50:33.398</v>
      </c>
      <c r="T511" t="str">
        <f t="shared" si="32"/>
        <v>21:50:33.398</v>
      </c>
      <c r="U511" t="str">
        <f t="shared" si="21"/>
        <v>A4558D</v>
      </c>
      <c r="V511">
        <v>0</v>
      </c>
      <c r="W511">
        <v>0</v>
      </c>
      <c r="X511">
        <v>2</v>
      </c>
      <c r="Z511">
        <v>1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628</v>
      </c>
      <c r="AJ511">
        <v>48.333449000000002</v>
      </c>
      <c r="AK511" t="s">
        <v>629</v>
      </c>
      <c r="AL511">
        <v>-123.003702</v>
      </c>
      <c r="AM511">
        <v>25</v>
      </c>
      <c r="AN511">
        <v>1100</v>
      </c>
      <c r="AO511" t="s">
        <v>118</v>
      </c>
      <c r="AP511">
        <v>14</v>
      </c>
      <c r="AQ511">
        <v>-136</v>
      </c>
      <c r="AR511">
        <v>0</v>
      </c>
      <c r="AZ511">
        <v>1200</v>
      </c>
      <c r="BA511">
        <v>1</v>
      </c>
      <c r="BB511" t="str">
        <f t="shared" si="23"/>
        <v xml:space="preserve">N379DH  </v>
      </c>
      <c r="BC511">
        <v>1</v>
      </c>
      <c r="BE511">
        <v>0</v>
      </c>
      <c r="BF511">
        <v>0</v>
      </c>
      <c r="BG511">
        <v>0</v>
      </c>
      <c r="BH511">
        <v>1075</v>
      </c>
      <c r="BI511">
        <v>1</v>
      </c>
      <c r="BJ511">
        <v>0</v>
      </c>
      <c r="BK511">
        <v>0</v>
      </c>
      <c r="BL511">
        <v>0</v>
      </c>
      <c r="BO511">
        <v>0</v>
      </c>
      <c r="BP511">
        <v>0</v>
      </c>
      <c r="BW511" t="str">
        <f>"21:50:33.554"</f>
        <v>21:50:33.554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0</v>
      </c>
      <c r="CP511" t="s">
        <v>119</v>
      </c>
      <c r="CQ511">
        <v>259</v>
      </c>
      <c r="CR511">
        <v>0</v>
      </c>
      <c r="CW511">
        <v>3040984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"08/10/2022 21:50:33.791"</f>
        <v>08/10/2022 21:50:33.791</v>
      </c>
      <c r="C512" t="str">
        <f t="shared" si="22"/>
        <v>FFDFD3C0</v>
      </c>
      <c r="D512" t="s">
        <v>130</v>
      </c>
      <c r="E512">
        <v>18</v>
      </c>
      <c r="F512">
        <v>1018</v>
      </c>
      <c r="G512" t="s">
        <v>114</v>
      </c>
      <c r="J512" t="s">
        <v>131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32"/>
        <v>21:50:33.398</v>
      </c>
      <c r="T512" t="str">
        <f t="shared" si="32"/>
        <v>21:50:33.398</v>
      </c>
      <c r="U512" t="str">
        <f t="shared" si="21"/>
        <v>A4558D</v>
      </c>
      <c r="V512">
        <v>0</v>
      </c>
      <c r="W512">
        <v>0</v>
      </c>
      <c r="X512">
        <v>2</v>
      </c>
      <c r="Z512">
        <v>1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628</v>
      </c>
      <c r="AJ512">
        <v>48.333449000000002</v>
      </c>
      <c r="AK512" t="s">
        <v>629</v>
      </c>
      <c r="AL512">
        <v>-123.003702</v>
      </c>
      <c r="AM512">
        <v>25</v>
      </c>
      <c r="AN512">
        <v>1100</v>
      </c>
      <c r="AO512" t="s">
        <v>118</v>
      </c>
      <c r="AP512">
        <v>14</v>
      </c>
      <c r="AQ512">
        <v>-136</v>
      </c>
      <c r="AR512">
        <v>0</v>
      </c>
      <c r="AZ512">
        <v>1200</v>
      </c>
      <c r="BA512">
        <v>1</v>
      </c>
      <c r="BB512" t="str">
        <f t="shared" si="23"/>
        <v xml:space="preserve">N379DH  </v>
      </c>
      <c r="BC512">
        <v>1</v>
      </c>
      <c r="BE512">
        <v>0</v>
      </c>
      <c r="BF512">
        <v>0</v>
      </c>
      <c r="BG512">
        <v>0</v>
      </c>
      <c r="BH512">
        <v>1075</v>
      </c>
      <c r="BI512">
        <v>1</v>
      </c>
      <c r="BJ512">
        <v>0</v>
      </c>
      <c r="BK512">
        <v>0</v>
      </c>
      <c r="BL512">
        <v>0</v>
      </c>
      <c r="BO512">
        <v>0</v>
      </c>
      <c r="BP512">
        <v>0</v>
      </c>
      <c r="BW512" t="str">
        <f>"21:50:33.554"</f>
        <v>21:50:33.554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0</v>
      </c>
      <c r="CP512" t="s">
        <v>119</v>
      </c>
      <c r="CQ512">
        <v>259</v>
      </c>
      <c r="CR512">
        <v>0</v>
      </c>
      <c r="CW512">
        <v>3040984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"08/10/2022 21:50:35.663"</f>
        <v>08/10/2022 21:50:35.663</v>
      </c>
      <c r="C513" t="str">
        <f t="shared" si="22"/>
        <v>FFDFD3C0</v>
      </c>
      <c r="D513" t="s">
        <v>130</v>
      </c>
      <c r="E513">
        <v>18</v>
      </c>
      <c r="F513">
        <v>1018</v>
      </c>
      <c r="G513" t="s">
        <v>114</v>
      </c>
      <c r="J513" t="s">
        <v>131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ref="S513:T515" si="33">"21:50:35.398"</f>
        <v>21:50:35.398</v>
      </c>
      <c r="T513" t="str">
        <f t="shared" si="33"/>
        <v>21:50:35.398</v>
      </c>
      <c r="U513" t="str">
        <f t="shared" si="21"/>
        <v>A4558D</v>
      </c>
      <c r="V513">
        <v>0</v>
      </c>
      <c r="W513">
        <v>0</v>
      </c>
      <c r="X513">
        <v>2</v>
      </c>
      <c r="Z513">
        <v>1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630</v>
      </c>
      <c r="AJ513">
        <v>48.332183000000001</v>
      </c>
      <c r="AK513" t="s">
        <v>631</v>
      </c>
      <c r="AL513">
        <v>-123.00350899999999</v>
      </c>
      <c r="AM513">
        <v>25</v>
      </c>
      <c r="AN513">
        <v>1100</v>
      </c>
      <c r="AO513" t="s">
        <v>118</v>
      </c>
      <c r="AP513">
        <v>14</v>
      </c>
      <c r="AQ513">
        <v>-136</v>
      </c>
      <c r="AR513">
        <v>-64</v>
      </c>
      <c r="AZ513">
        <v>1200</v>
      </c>
      <c r="BA513">
        <v>1</v>
      </c>
      <c r="BB513" t="str">
        <f t="shared" si="23"/>
        <v xml:space="preserve">N379DH  </v>
      </c>
      <c r="BC513">
        <v>1</v>
      </c>
      <c r="BE513">
        <v>0</v>
      </c>
      <c r="BF513">
        <v>0</v>
      </c>
      <c r="BG513">
        <v>0</v>
      </c>
      <c r="BH513">
        <v>1075</v>
      </c>
      <c r="BI513">
        <v>1</v>
      </c>
      <c r="BJ513">
        <v>0</v>
      </c>
      <c r="BK513">
        <v>0</v>
      </c>
      <c r="BL513">
        <v>0</v>
      </c>
      <c r="BO513">
        <v>0</v>
      </c>
      <c r="BP513">
        <v>0</v>
      </c>
      <c r="BW513" t="str">
        <f>"21:50:35.402"</f>
        <v>21:50:35.402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1</v>
      </c>
      <c r="CP513" t="s">
        <v>119</v>
      </c>
      <c r="CQ513">
        <v>259</v>
      </c>
      <c r="CR513">
        <v>0</v>
      </c>
      <c r="CW513">
        <v>3041119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"08/10/2022 21:50:35.663"</f>
        <v>08/10/2022 21:50:35.663</v>
      </c>
      <c r="C514" t="str">
        <f t="shared" si="22"/>
        <v>FFDFD3C0</v>
      </c>
      <c r="D514" t="s">
        <v>611</v>
      </c>
      <c r="E514">
        <v>10</v>
      </c>
      <c r="H514">
        <v>37</v>
      </c>
      <c r="I514" t="s">
        <v>612</v>
      </c>
      <c r="J514" t="s">
        <v>613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33"/>
        <v>21:50:35.398</v>
      </c>
      <c r="T514" t="str">
        <f t="shared" si="33"/>
        <v>21:50:35.398</v>
      </c>
      <c r="U514" t="str">
        <f t="shared" ref="U514:U577" si="34">"A4558D"</f>
        <v>A4558D</v>
      </c>
      <c r="V514">
        <v>0</v>
      </c>
      <c r="W514">
        <v>0</v>
      </c>
      <c r="X514">
        <v>2</v>
      </c>
      <c r="Z514">
        <v>1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630</v>
      </c>
      <c r="AJ514">
        <v>48.332183000000001</v>
      </c>
      <c r="AK514" t="s">
        <v>631</v>
      </c>
      <c r="AL514">
        <v>-123.00350899999999</v>
      </c>
      <c r="AM514">
        <v>25</v>
      </c>
      <c r="AN514">
        <v>1100</v>
      </c>
      <c r="AO514" t="s">
        <v>118</v>
      </c>
      <c r="AP514">
        <v>14</v>
      </c>
      <c r="AQ514">
        <v>-136</v>
      </c>
      <c r="AR514">
        <v>-64</v>
      </c>
      <c r="AZ514">
        <v>1200</v>
      </c>
      <c r="BA514">
        <v>1</v>
      </c>
      <c r="BB514" t="str">
        <f t="shared" si="23"/>
        <v xml:space="preserve">N379DH  </v>
      </c>
      <c r="BC514">
        <v>1</v>
      </c>
      <c r="BE514">
        <v>0</v>
      </c>
      <c r="BF514">
        <v>0</v>
      </c>
      <c r="BG514">
        <v>0</v>
      </c>
      <c r="BH514">
        <v>1075</v>
      </c>
      <c r="BI514">
        <v>1</v>
      </c>
      <c r="BJ514">
        <v>0</v>
      </c>
      <c r="BK514">
        <v>0</v>
      </c>
      <c r="BL514">
        <v>0</v>
      </c>
      <c r="BO514">
        <v>0</v>
      </c>
      <c r="BP514">
        <v>0</v>
      </c>
      <c r="BW514" t="str">
        <f>"21:50:35.402"</f>
        <v>21:50:35.402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1</v>
      </c>
      <c r="CP514" t="s">
        <v>119</v>
      </c>
      <c r="CQ514">
        <v>259</v>
      </c>
      <c r="CR514">
        <v>0</v>
      </c>
      <c r="CW514">
        <v>3041119</v>
      </c>
      <c r="CY514">
        <v>0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"08/10/2022 21:50:35.663"</f>
        <v>08/10/2022 21:50:35.663</v>
      </c>
      <c r="C515" t="str">
        <f t="shared" ref="C515:C578" si="35">"FFDFD3C0"</f>
        <v>FFDFD3C0</v>
      </c>
      <c r="D515" t="s">
        <v>113</v>
      </c>
      <c r="E515">
        <v>6</v>
      </c>
      <c r="H515">
        <v>174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33"/>
        <v>21:50:35.398</v>
      </c>
      <c r="T515" t="str">
        <f t="shared" si="33"/>
        <v>21:50:35.398</v>
      </c>
      <c r="U515" t="str">
        <f t="shared" si="34"/>
        <v>A4558D</v>
      </c>
      <c r="V515">
        <v>0</v>
      </c>
      <c r="W515">
        <v>0</v>
      </c>
      <c r="X515">
        <v>2</v>
      </c>
      <c r="Z515">
        <v>1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630</v>
      </c>
      <c r="AJ515">
        <v>48.332183000000001</v>
      </c>
      <c r="AK515" t="s">
        <v>631</v>
      </c>
      <c r="AL515">
        <v>-123.00350899999999</v>
      </c>
      <c r="AM515">
        <v>25</v>
      </c>
      <c r="AN515">
        <v>1100</v>
      </c>
      <c r="AO515" t="s">
        <v>118</v>
      </c>
      <c r="AP515">
        <v>14</v>
      </c>
      <c r="AQ515">
        <v>-136</v>
      </c>
      <c r="AR515">
        <v>-64</v>
      </c>
      <c r="AZ515">
        <v>1200</v>
      </c>
      <c r="BA515">
        <v>1</v>
      </c>
      <c r="BB515" t="str">
        <f t="shared" ref="BB515:BB578" si="36">"N379DH  "</f>
        <v xml:space="preserve">N379DH  </v>
      </c>
      <c r="BC515">
        <v>1</v>
      </c>
      <c r="BE515">
        <v>0</v>
      </c>
      <c r="BF515">
        <v>0</v>
      </c>
      <c r="BG515">
        <v>0</v>
      </c>
      <c r="BH515">
        <v>1075</v>
      </c>
      <c r="BI515">
        <v>1</v>
      </c>
      <c r="BJ515">
        <v>0</v>
      </c>
      <c r="BK515">
        <v>0</v>
      </c>
      <c r="BL515">
        <v>0</v>
      </c>
      <c r="BO515">
        <v>0</v>
      </c>
      <c r="BP515">
        <v>0</v>
      </c>
      <c r="BW515" t="str">
        <f>"21:50:35.402"</f>
        <v>21:50:35.402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1</v>
      </c>
      <c r="CP515" t="s">
        <v>119</v>
      </c>
      <c r="CQ515">
        <v>259</v>
      </c>
      <c r="CR515">
        <v>0</v>
      </c>
      <c r="CW515">
        <v>3041119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"08/10/2022 21:50:37.054"</f>
        <v>08/10/2022 21:50:37.054</v>
      </c>
      <c r="C516" t="str">
        <f t="shared" si="35"/>
        <v>FFDFD3C0</v>
      </c>
      <c r="D516" t="s">
        <v>113</v>
      </c>
      <c r="E516">
        <v>6</v>
      </c>
      <c r="H516">
        <v>174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ref="S516:T518" si="37">"21:50:36.594"</f>
        <v>21:50:36.594</v>
      </c>
      <c r="T516" t="str">
        <f t="shared" si="37"/>
        <v>21:50:36.594</v>
      </c>
      <c r="U516" t="str">
        <f t="shared" si="34"/>
        <v>A4558D</v>
      </c>
      <c r="V516">
        <v>0</v>
      </c>
      <c r="W516">
        <v>0</v>
      </c>
      <c r="X516">
        <v>2</v>
      </c>
      <c r="Z516">
        <v>1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632</v>
      </c>
      <c r="AJ516">
        <v>48.331411000000003</v>
      </c>
      <c r="AK516" t="s">
        <v>633</v>
      </c>
      <c r="AL516">
        <v>-123.00340199999999</v>
      </c>
      <c r="AM516">
        <v>25</v>
      </c>
      <c r="AN516">
        <v>1100</v>
      </c>
      <c r="AO516" t="s">
        <v>118</v>
      </c>
      <c r="AP516">
        <v>14</v>
      </c>
      <c r="AQ516">
        <v>-137</v>
      </c>
      <c r="AR516">
        <v>0</v>
      </c>
      <c r="AZ516">
        <v>1200</v>
      </c>
      <c r="BA516">
        <v>1</v>
      </c>
      <c r="BB516" t="str">
        <f t="shared" si="36"/>
        <v xml:space="preserve">N379DH  </v>
      </c>
      <c r="BC516">
        <v>1</v>
      </c>
      <c r="BE516">
        <v>0</v>
      </c>
      <c r="BF516">
        <v>0</v>
      </c>
      <c r="BG516">
        <v>0</v>
      </c>
      <c r="BH516">
        <v>1075</v>
      </c>
      <c r="BI516">
        <v>1</v>
      </c>
      <c r="BJ516">
        <v>0</v>
      </c>
      <c r="BK516">
        <v>0</v>
      </c>
      <c r="BL516">
        <v>0</v>
      </c>
      <c r="BO516">
        <v>0</v>
      </c>
      <c r="BP516">
        <v>0</v>
      </c>
      <c r="BW516" t="str">
        <f>"21:50:36.707"</f>
        <v>21:50:36.707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1</v>
      </c>
      <c r="CP516" t="s">
        <v>119</v>
      </c>
      <c r="CQ516">
        <v>259</v>
      </c>
      <c r="CR516">
        <v>0</v>
      </c>
      <c r="CW516">
        <v>3041223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"08/10/2022 21:50:37.054"</f>
        <v>08/10/2022 21:50:37.054</v>
      </c>
      <c r="C517" t="str">
        <f t="shared" si="35"/>
        <v>FFDFD3C0</v>
      </c>
      <c r="D517" t="s">
        <v>611</v>
      </c>
      <c r="E517">
        <v>10</v>
      </c>
      <c r="H517">
        <v>37</v>
      </c>
      <c r="I517" t="s">
        <v>612</v>
      </c>
      <c r="J517" t="s">
        <v>613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37"/>
        <v>21:50:36.594</v>
      </c>
      <c r="T517" t="str">
        <f t="shared" si="37"/>
        <v>21:50:36.594</v>
      </c>
      <c r="U517" t="str">
        <f t="shared" si="34"/>
        <v>A4558D</v>
      </c>
      <c r="V517">
        <v>0</v>
      </c>
      <c r="W517">
        <v>0</v>
      </c>
      <c r="X517">
        <v>2</v>
      </c>
      <c r="Z517">
        <v>1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632</v>
      </c>
      <c r="AJ517">
        <v>48.331411000000003</v>
      </c>
      <c r="AK517" t="s">
        <v>633</v>
      </c>
      <c r="AL517">
        <v>-123.00340199999999</v>
      </c>
      <c r="AM517">
        <v>25</v>
      </c>
      <c r="AN517">
        <v>1100</v>
      </c>
      <c r="AO517" t="s">
        <v>118</v>
      </c>
      <c r="AP517">
        <v>14</v>
      </c>
      <c r="AQ517">
        <v>-137</v>
      </c>
      <c r="AR517">
        <v>0</v>
      </c>
      <c r="AZ517">
        <v>1200</v>
      </c>
      <c r="BA517">
        <v>1</v>
      </c>
      <c r="BB517" t="str">
        <f t="shared" si="36"/>
        <v xml:space="preserve">N379DH  </v>
      </c>
      <c r="BC517">
        <v>1</v>
      </c>
      <c r="BE517">
        <v>0</v>
      </c>
      <c r="BF517">
        <v>0</v>
      </c>
      <c r="BG517">
        <v>0</v>
      </c>
      <c r="BH517">
        <v>1075</v>
      </c>
      <c r="BI517">
        <v>1</v>
      </c>
      <c r="BJ517">
        <v>0</v>
      </c>
      <c r="BK517">
        <v>0</v>
      </c>
      <c r="BL517">
        <v>0</v>
      </c>
      <c r="BO517">
        <v>0</v>
      </c>
      <c r="BP517">
        <v>0</v>
      </c>
      <c r="BW517" t="str">
        <f>"21:50:36.707"</f>
        <v>21:50:36.707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1</v>
      </c>
      <c r="CP517" t="s">
        <v>119</v>
      </c>
      <c r="CQ517">
        <v>259</v>
      </c>
      <c r="CR517">
        <v>0</v>
      </c>
      <c r="CW517">
        <v>3041223</v>
      </c>
      <c r="CY517">
        <v>0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"08/10/2022 21:50:37.054"</f>
        <v>08/10/2022 21:50:37.054</v>
      </c>
      <c r="C518" t="str">
        <f t="shared" si="35"/>
        <v>FFDFD3C0</v>
      </c>
      <c r="D518" t="s">
        <v>130</v>
      </c>
      <c r="E518">
        <v>18</v>
      </c>
      <c r="F518">
        <v>1018</v>
      </c>
      <c r="G518" t="s">
        <v>114</v>
      </c>
      <c r="J518" t="s">
        <v>131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si="37"/>
        <v>21:50:36.594</v>
      </c>
      <c r="T518" t="str">
        <f t="shared" si="37"/>
        <v>21:50:36.594</v>
      </c>
      <c r="U518" t="str">
        <f t="shared" si="34"/>
        <v>A4558D</v>
      </c>
      <c r="V518">
        <v>0</v>
      </c>
      <c r="W518">
        <v>0</v>
      </c>
      <c r="X518">
        <v>2</v>
      </c>
      <c r="Z518">
        <v>1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632</v>
      </c>
      <c r="AJ518">
        <v>48.331411000000003</v>
      </c>
      <c r="AK518" t="s">
        <v>633</v>
      </c>
      <c r="AL518">
        <v>-123.00340199999999</v>
      </c>
      <c r="AM518">
        <v>25</v>
      </c>
      <c r="AN518">
        <v>1100</v>
      </c>
      <c r="AO518" t="s">
        <v>118</v>
      </c>
      <c r="AP518">
        <v>14</v>
      </c>
      <c r="AQ518">
        <v>-137</v>
      </c>
      <c r="AR518">
        <v>0</v>
      </c>
      <c r="AZ518">
        <v>1200</v>
      </c>
      <c r="BA518">
        <v>1</v>
      </c>
      <c r="BB518" t="str">
        <f t="shared" si="36"/>
        <v xml:space="preserve">N379DH  </v>
      </c>
      <c r="BC518">
        <v>1</v>
      </c>
      <c r="BE518">
        <v>0</v>
      </c>
      <c r="BF518">
        <v>0</v>
      </c>
      <c r="BG518">
        <v>0</v>
      </c>
      <c r="BH518">
        <v>1075</v>
      </c>
      <c r="BI518">
        <v>1</v>
      </c>
      <c r="BJ518">
        <v>0</v>
      </c>
      <c r="BK518">
        <v>0</v>
      </c>
      <c r="BL518">
        <v>0</v>
      </c>
      <c r="BO518">
        <v>0</v>
      </c>
      <c r="BP518">
        <v>0</v>
      </c>
      <c r="BW518" t="str">
        <f>"21:50:36.707"</f>
        <v>21:50:36.707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1</v>
      </c>
      <c r="CP518" t="s">
        <v>119</v>
      </c>
      <c r="CQ518">
        <v>259</v>
      </c>
      <c r="CR518">
        <v>0</v>
      </c>
      <c r="CW518">
        <v>3041223</v>
      </c>
      <c r="CY518">
        <v>0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"08/10/2022 21:50:37.710"</f>
        <v>08/10/2022 21:50:37.710</v>
      </c>
      <c r="C519" t="str">
        <f t="shared" si="35"/>
        <v>FFDFD3C0</v>
      </c>
      <c r="D519" t="s">
        <v>130</v>
      </c>
      <c r="E519">
        <v>18</v>
      </c>
      <c r="F519">
        <v>1018</v>
      </c>
      <c r="G519" t="s">
        <v>114</v>
      </c>
      <c r="J519" t="s">
        <v>131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ref="S519:T521" si="38">"21:50:37.398"</f>
        <v>21:50:37.398</v>
      </c>
      <c r="T519" t="str">
        <f t="shared" si="38"/>
        <v>21:50:37.398</v>
      </c>
      <c r="U519" t="str">
        <f t="shared" si="34"/>
        <v>A4558D</v>
      </c>
      <c r="V519">
        <v>0</v>
      </c>
      <c r="W519">
        <v>0</v>
      </c>
      <c r="X519">
        <v>2</v>
      </c>
      <c r="Z519">
        <v>1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634</v>
      </c>
      <c r="AJ519">
        <v>48.330916999999999</v>
      </c>
      <c r="AK519" t="s">
        <v>635</v>
      </c>
      <c r="AL519">
        <v>-123.003316</v>
      </c>
      <c r="AM519">
        <v>25</v>
      </c>
      <c r="AN519">
        <v>1100</v>
      </c>
      <c r="AO519" t="s">
        <v>118</v>
      </c>
      <c r="AP519">
        <v>14</v>
      </c>
      <c r="AQ519">
        <v>-136</v>
      </c>
      <c r="AR519">
        <v>0</v>
      </c>
      <c r="AZ519">
        <v>1200</v>
      </c>
      <c r="BA519">
        <v>1</v>
      </c>
      <c r="BB519" t="str">
        <f t="shared" si="36"/>
        <v xml:space="preserve">N379DH  </v>
      </c>
      <c r="BC519">
        <v>1</v>
      </c>
      <c r="BE519">
        <v>0</v>
      </c>
      <c r="BF519">
        <v>0</v>
      </c>
      <c r="BG519">
        <v>0</v>
      </c>
      <c r="BH519">
        <v>1075</v>
      </c>
      <c r="BI519">
        <v>1</v>
      </c>
      <c r="BJ519">
        <v>0</v>
      </c>
      <c r="BK519">
        <v>0</v>
      </c>
      <c r="BL519">
        <v>0</v>
      </c>
      <c r="BO519">
        <v>0</v>
      </c>
      <c r="BP519">
        <v>0</v>
      </c>
      <c r="BW519" t="str">
        <f>"21:50:37.437"</f>
        <v>21:50:37.437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1</v>
      </c>
      <c r="CP519" t="s">
        <v>119</v>
      </c>
      <c r="CQ519">
        <v>259</v>
      </c>
      <c r="CR519">
        <v>0</v>
      </c>
      <c r="CW519">
        <v>3041267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"08/10/2022 21:50:37.710"</f>
        <v>08/10/2022 21:50:37.710</v>
      </c>
      <c r="C520" t="str">
        <f t="shared" si="35"/>
        <v>FFDFD3C0</v>
      </c>
      <c r="D520" t="s">
        <v>611</v>
      </c>
      <c r="E520">
        <v>10</v>
      </c>
      <c r="H520">
        <v>37</v>
      </c>
      <c r="I520" t="s">
        <v>612</v>
      </c>
      <c r="J520" t="s">
        <v>613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38"/>
        <v>21:50:37.398</v>
      </c>
      <c r="T520" t="str">
        <f t="shared" si="38"/>
        <v>21:50:37.398</v>
      </c>
      <c r="U520" t="str">
        <f t="shared" si="34"/>
        <v>A4558D</v>
      </c>
      <c r="V520">
        <v>0</v>
      </c>
      <c r="W520">
        <v>0</v>
      </c>
      <c r="X520">
        <v>2</v>
      </c>
      <c r="Z520">
        <v>1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634</v>
      </c>
      <c r="AJ520">
        <v>48.330916999999999</v>
      </c>
      <c r="AK520" t="s">
        <v>635</v>
      </c>
      <c r="AL520">
        <v>-123.003316</v>
      </c>
      <c r="AM520">
        <v>25</v>
      </c>
      <c r="AN520">
        <v>1100</v>
      </c>
      <c r="AO520" t="s">
        <v>118</v>
      </c>
      <c r="AP520">
        <v>14</v>
      </c>
      <c r="AQ520">
        <v>-136</v>
      </c>
      <c r="AR520">
        <v>0</v>
      </c>
      <c r="AZ520">
        <v>1200</v>
      </c>
      <c r="BA520">
        <v>1</v>
      </c>
      <c r="BB520" t="str">
        <f t="shared" si="36"/>
        <v xml:space="preserve">N379DH  </v>
      </c>
      <c r="BC520">
        <v>1</v>
      </c>
      <c r="BE520">
        <v>0</v>
      </c>
      <c r="BF520">
        <v>0</v>
      </c>
      <c r="BG520">
        <v>0</v>
      </c>
      <c r="BH520">
        <v>1075</v>
      </c>
      <c r="BI520">
        <v>1</v>
      </c>
      <c r="BJ520">
        <v>0</v>
      </c>
      <c r="BK520">
        <v>0</v>
      </c>
      <c r="BL520">
        <v>0</v>
      </c>
      <c r="BO520">
        <v>0</v>
      </c>
      <c r="BP520">
        <v>0</v>
      </c>
      <c r="BW520" t="str">
        <f>"21:50:37.437"</f>
        <v>21:50:37.437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1</v>
      </c>
      <c r="CP520" t="s">
        <v>119</v>
      </c>
      <c r="CQ520">
        <v>259</v>
      </c>
      <c r="CR520">
        <v>0</v>
      </c>
      <c r="CW520">
        <v>3041267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"08/10/2022 21:50:37.710"</f>
        <v>08/10/2022 21:50:37.710</v>
      </c>
      <c r="C521" t="str">
        <f t="shared" si="35"/>
        <v>FFDFD3C0</v>
      </c>
      <c r="D521" t="s">
        <v>113</v>
      </c>
      <c r="E521">
        <v>6</v>
      </c>
      <c r="H521">
        <v>174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si="38"/>
        <v>21:50:37.398</v>
      </c>
      <c r="T521" t="str">
        <f t="shared" si="38"/>
        <v>21:50:37.398</v>
      </c>
      <c r="U521" t="str">
        <f t="shared" si="34"/>
        <v>A4558D</v>
      </c>
      <c r="V521">
        <v>0</v>
      </c>
      <c r="W521">
        <v>0</v>
      </c>
      <c r="X521">
        <v>2</v>
      </c>
      <c r="Z521">
        <v>1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634</v>
      </c>
      <c r="AJ521">
        <v>48.330916999999999</v>
      </c>
      <c r="AK521" t="s">
        <v>635</v>
      </c>
      <c r="AL521">
        <v>-123.003316</v>
      </c>
      <c r="AM521">
        <v>25</v>
      </c>
      <c r="AN521">
        <v>1100</v>
      </c>
      <c r="AO521" t="s">
        <v>118</v>
      </c>
      <c r="AP521">
        <v>14</v>
      </c>
      <c r="AQ521">
        <v>-136</v>
      </c>
      <c r="AR521">
        <v>0</v>
      </c>
      <c r="AZ521">
        <v>1200</v>
      </c>
      <c r="BA521">
        <v>1</v>
      </c>
      <c r="BB521" t="str">
        <f t="shared" si="36"/>
        <v xml:space="preserve">N379DH  </v>
      </c>
      <c r="BC521">
        <v>1</v>
      </c>
      <c r="BE521">
        <v>0</v>
      </c>
      <c r="BF521">
        <v>0</v>
      </c>
      <c r="BG521">
        <v>0</v>
      </c>
      <c r="BH521">
        <v>1075</v>
      </c>
      <c r="BI521">
        <v>1</v>
      </c>
      <c r="BJ521">
        <v>0</v>
      </c>
      <c r="BK521">
        <v>0</v>
      </c>
      <c r="BL521">
        <v>0</v>
      </c>
      <c r="BO521">
        <v>0</v>
      </c>
      <c r="BP521">
        <v>0</v>
      </c>
      <c r="BW521" t="str">
        <f>"21:50:37.437"</f>
        <v>21:50:37.437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1</v>
      </c>
      <c r="CP521" t="s">
        <v>119</v>
      </c>
      <c r="CQ521">
        <v>259</v>
      </c>
      <c r="CR521">
        <v>0</v>
      </c>
      <c r="CW521">
        <v>3041267</v>
      </c>
      <c r="CY521">
        <v>0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"08/10/2022 21:50:38.929"</f>
        <v>08/10/2022 21:50:38.929</v>
      </c>
      <c r="C522" t="str">
        <f t="shared" si="35"/>
        <v>FFDFD3C0</v>
      </c>
      <c r="D522" t="s">
        <v>113</v>
      </c>
      <c r="E522">
        <v>6</v>
      </c>
      <c r="H522">
        <v>174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ref="S522:T524" si="39">"21:50:38.594"</f>
        <v>21:50:38.594</v>
      </c>
      <c r="T522" t="str">
        <f t="shared" si="39"/>
        <v>21:50:38.594</v>
      </c>
      <c r="U522" t="str">
        <f t="shared" si="34"/>
        <v>A4558D</v>
      </c>
      <c r="V522">
        <v>0</v>
      </c>
      <c r="W522">
        <v>0</v>
      </c>
      <c r="X522">
        <v>2</v>
      </c>
      <c r="Z522">
        <v>1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636</v>
      </c>
      <c r="AJ522">
        <v>48.330165999999998</v>
      </c>
      <c r="AK522" t="s">
        <v>637</v>
      </c>
      <c r="AL522">
        <v>-123.003209</v>
      </c>
      <c r="AM522">
        <v>25</v>
      </c>
      <c r="AN522">
        <v>1100</v>
      </c>
      <c r="AO522" t="s">
        <v>118</v>
      </c>
      <c r="AP522">
        <v>13</v>
      </c>
      <c r="AQ522">
        <v>-137</v>
      </c>
      <c r="AR522">
        <v>-64</v>
      </c>
      <c r="AZ522">
        <v>1200</v>
      </c>
      <c r="BA522">
        <v>1</v>
      </c>
      <c r="BB522" t="str">
        <f t="shared" si="36"/>
        <v xml:space="preserve">N379DH  </v>
      </c>
      <c r="BC522">
        <v>1</v>
      </c>
      <c r="BE522">
        <v>0</v>
      </c>
      <c r="BF522">
        <v>0</v>
      </c>
      <c r="BG522">
        <v>0</v>
      </c>
      <c r="BH522">
        <v>1075</v>
      </c>
      <c r="BI522">
        <v>1</v>
      </c>
      <c r="BJ522">
        <v>0</v>
      </c>
      <c r="BK522">
        <v>0</v>
      </c>
      <c r="BL522">
        <v>0</v>
      </c>
      <c r="BO522">
        <v>0</v>
      </c>
      <c r="BP522">
        <v>0</v>
      </c>
      <c r="BW522" t="str">
        <f>"21:50:38.744"</f>
        <v>21:50:38.744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1</v>
      </c>
      <c r="CP522" t="s">
        <v>119</v>
      </c>
      <c r="CQ522">
        <v>259</v>
      </c>
      <c r="CR522">
        <v>0</v>
      </c>
      <c r="CW522">
        <v>3041384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"08/10/2022 21:50:38.976"</f>
        <v>08/10/2022 21:50:38.976</v>
      </c>
      <c r="C523" t="str">
        <f t="shared" si="35"/>
        <v>FFDFD3C0</v>
      </c>
      <c r="D523" t="s">
        <v>611</v>
      </c>
      <c r="E523">
        <v>10</v>
      </c>
      <c r="H523">
        <v>37</v>
      </c>
      <c r="I523" t="s">
        <v>612</v>
      </c>
      <c r="J523" t="s">
        <v>613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si="39"/>
        <v>21:50:38.594</v>
      </c>
      <c r="T523" t="str">
        <f t="shared" si="39"/>
        <v>21:50:38.594</v>
      </c>
      <c r="U523" t="str">
        <f t="shared" si="34"/>
        <v>A4558D</v>
      </c>
      <c r="V523">
        <v>0</v>
      </c>
      <c r="W523">
        <v>0</v>
      </c>
      <c r="X523">
        <v>2</v>
      </c>
      <c r="Z523">
        <v>1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636</v>
      </c>
      <c r="AJ523">
        <v>48.330165999999998</v>
      </c>
      <c r="AK523" t="s">
        <v>637</v>
      </c>
      <c r="AL523">
        <v>-123.003209</v>
      </c>
      <c r="AM523">
        <v>25</v>
      </c>
      <c r="AN523">
        <v>1100</v>
      </c>
      <c r="AO523" t="s">
        <v>118</v>
      </c>
      <c r="AP523">
        <v>13</v>
      </c>
      <c r="AQ523">
        <v>-137</v>
      </c>
      <c r="AR523">
        <v>-64</v>
      </c>
      <c r="AZ523">
        <v>1200</v>
      </c>
      <c r="BA523">
        <v>1</v>
      </c>
      <c r="BB523" t="str">
        <f t="shared" si="36"/>
        <v xml:space="preserve">N379DH  </v>
      </c>
      <c r="BC523">
        <v>1</v>
      </c>
      <c r="BE523">
        <v>0</v>
      </c>
      <c r="BF523">
        <v>0</v>
      </c>
      <c r="BG523">
        <v>0</v>
      </c>
      <c r="BH523">
        <v>1075</v>
      </c>
      <c r="BI523">
        <v>1</v>
      </c>
      <c r="BJ523">
        <v>0</v>
      </c>
      <c r="BK523">
        <v>0</v>
      </c>
      <c r="BL523">
        <v>0</v>
      </c>
      <c r="BO523">
        <v>0</v>
      </c>
      <c r="BP523">
        <v>0</v>
      </c>
      <c r="BW523" t="str">
        <f>"21:50:38.744"</f>
        <v>21:50:38.744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1</v>
      </c>
      <c r="CP523" t="s">
        <v>119</v>
      </c>
      <c r="CQ523">
        <v>259</v>
      </c>
      <c r="CR523">
        <v>0</v>
      </c>
      <c r="CW523">
        <v>3041384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"08/10/2022 21:50:38.993"</f>
        <v>08/10/2022 21:50:38.993</v>
      </c>
      <c r="C524" t="str">
        <f t="shared" si="35"/>
        <v>FFDFD3C0</v>
      </c>
      <c r="D524" t="s">
        <v>130</v>
      </c>
      <c r="E524">
        <v>18</v>
      </c>
      <c r="F524">
        <v>1018</v>
      </c>
      <c r="G524" t="s">
        <v>114</v>
      </c>
      <c r="J524" t="s">
        <v>131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39"/>
        <v>21:50:38.594</v>
      </c>
      <c r="T524" t="str">
        <f t="shared" si="39"/>
        <v>21:50:38.594</v>
      </c>
      <c r="U524" t="str">
        <f t="shared" si="34"/>
        <v>A4558D</v>
      </c>
      <c r="V524">
        <v>0</v>
      </c>
      <c r="W524">
        <v>0</v>
      </c>
      <c r="X524">
        <v>2</v>
      </c>
      <c r="Z524">
        <v>1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636</v>
      </c>
      <c r="AJ524">
        <v>48.330165999999998</v>
      </c>
      <c r="AK524" t="s">
        <v>637</v>
      </c>
      <c r="AL524">
        <v>-123.003209</v>
      </c>
      <c r="AM524">
        <v>25</v>
      </c>
      <c r="AN524">
        <v>1100</v>
      </c>
      <c r="AO524" t="s">
        <v>118</v>
      </c>
      <c r="AP524">
        <v>13</v>
      </c>
      <c r="AQ524">
        <v>-137</v>
      </c>
      <c r="AR524">
        <v>-64</v>
      </c>
      <c r="AZ524">
        <v>1200</v>
      </c>
      <c r="BA524">
        <v>1</v>
      </c>
      <c r="BB524" t="str">
        <f t="shared" si="36"/>
        <v xml:space="preserve">N379DH  </v>
      </c>
      <c r="BC524">
        <v>1</v>
      </c>
      <c r="BE524">
        <v>0</v>
      </c>
      <c r="BF524">
        <v>0</v>
      </c>
      <c r="BG524">
        <v>0</v>
      </c>
      <c r="BH524">
        <v>1075</v>
      </c>
      <c r="BI524">
        <v>1</v>
      </c>
      <c r="BJ524">
        <v>0</v>
      </c>
      <c r="BK524">
        <v>0</v>
      </c>
      <c r="BL524">
        <v>0</v>
      </c>
      <c r="BO524">
        <v>0</v>
      </c>
      <c r="BP524">
        <v>0</v>
      </c>
      <c r="BW524" t="str">
        <f>"21:50:38.744"</f>
        <v>21:50:38.744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1</v>
      </c>
      <c r="CP524" t="s">
        <v>119</v>
      </c>
      <c r="CQ524">
        <v>259</v>
      </c>
      <c r="CR524">
        <v>0</v>
      </c>
      <c r="CW524">
        <v>3041384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"08/10/2022 21:50:39.948"</f>
        <v>08/10/2022 21:50:39.948</v>
      </c>
      <c r="C525" t="str">
        <f t="shared" si="35"/>
        <v>FFDFD3C0</v>
      </c>
      <c r="D525" t="s">
        <v>113</v>
      </c>
      <c r="E525">
        <v>6</v>
      </c>
      <c r="H525">
        <v>174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ref="S525:T527" si="40">"21:50:39.594"</f>
        <v>21:50:39.594</v>
      </c>
      <c r="T525" t="str">
        <f t="shared" si="40"/>
        <v>21:50:39.594</v>
      </c>
      <c r="U525" t="str">
        <f t="shared" si="34"/>
        <v>A4558D</v>
      </c>
      <c r="V525">
        <v>0</v>
      </c>
      <c r="W525">
        <v>0</v>
      </c>
      <c r="X525">
        <v>2</v>
      </c>
      <c r="Z525">
        <v>1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638</v>
      </c>
      <c r="AJ525">
        <v>48.329523000000002</v>
      </c>
      <c r="AK525" t="s">
        <v>639</v>
      </c>
      <c r="AL525">
        <v>-123.003123</v>
      </c>
      <c r="AM525">
        <v>25</v>
      </c>
      <c r="AN525">
        <v>1100</v>
      </c>
      <c r="AO525" t="s">
        <v>118</v>
      </c>
      <c r="AP525">
        <v>13</v>
      </c>
      <c r="AQ525">
        <v>-137</v>
      </c>
      <c r="AR525">
        <v>-64</v>
      </c>
      <c r="AZ525">
        <v>1200</v>
      </c>
      <c r="BA525">
        <v>1</v>
      </c>
      <c r="BB525" t="str">
        <f t="shared" si="36"/>
        <v xml:space="preserve">N379DH  </v>
      </c>
      <c r="BC525">
        <v>1</v>
      </c>
      <c r="BE525">
        <v>0</v>
      </c>
      <c r="BF525">
        <v>0</v>
      </c>
      <c r="BG525">
        <v>0</v>
      </c>
      <c r="BH525">
        <v>1075</v>
      </c>
      <c r="BI525">
        <v>1</v>
      </c>
      <c r="BJ525">
        <v>0</v>
      </c>
      <c r="BK525">
        <v>0</v>
      </c>
      <c r="BL525">
        <v>0</v>
      </c>
      <c r="BO525">
        <v>0</v>
      </c>
      <c r="BP525">
        <v>0</v>
      </c>
      <c r="BW525" t="str">
        <f>"21:50:39.659"</f>
        <v>21:50:39.659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1</v>
      </c>
      <c r="CP525" t="s">
        <v>119</v>
      </c>
      <c r="CQ525">
        <v>259</v>
      </c>
      <c r="CR525">
        <v>0</v>
      </c>
      <c r="CW525">
        <v>3041447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"08/10/2022 21:50:39.948"</f>
        <v>08/10/2022 21:50:39.948</v>
      </c>
      <c r="C526" t="str">
        <f t="shared" si="35"/>
        <v>FFDFD3C0</v>
      </c>
      <c r="D526" t="s">
        <v>611</v>
      </c>
      <c r="E526">
        <v>10</v>
      </c>
      <c r="H526">
        <v>37</v>
      </c>
      <c r="I526" t="s">
        <v>612</v>
      </c>
      <c r="J526" t="s">
        <v>613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40"/>
        <v>21:50:39.594</v>
      </c>
      <c r="T526" t="str">
        <f t="shared" si="40"/>
        <v>21:50:39.594</v>
      </c>
      <c r="U526" t="str">
        <f t="shared" si="34"/>
        <v>A4558D</v>
      </c>
      <c r="V526">
        <v>0</v>
      </c>
      <c r="W526">
        <v>0</v>
      </c>
      <c r="X526">
        <v>2</v>
      </c>
      <c r="Z526">
        <v>1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638</v>
      </c>
      <c r="AJ526">
        <v>48.329523000000002</v>
      </c>
      <c r="AK526" t="s">
        <v>639</v>
      </c>
      <c r="AL526">
        <v>-123.003123</v>
      </c>
      <c r="AM526">
        <v>25</v>
      </c>
      <c r="AN526">
        <v>1100</v>
      </c>
      <c r="AO526" t="s">
        <v>118</v>
      </c>
      <c r="AP526">
        <v>13</v>
      </c>
      <c r="AQ526">
        <v>-137</v>
      </c>
      <c r="AR526">
        <v>-64</v>
      </c>
      <c r="AZ526">
        <v>1200</v>
      </c>
      <c r="BA526">
        <v>1</v>
      </c>
      <c r="BB526" t="str">
        <f t="shared" si="36"/>
        <v xml:space="preserve">N379DH  </v>
      </c>
      <c r="BC526">
        <v>1</v>
      </c>
      <c r="BE526">
        <v>0</v>
      </c>
      <c r="BF526">
        <v>0</v>
      </c>
      <c r="BG526">
        <v>0</v>
      </c>
      <c r="BH526">
        <v>1075</v>
      </c>
      <c r="BI526">
        <v>1</v>
      </c>
      <c r="BJ526">
        <v>0</v>
      </c>
      <c r="BK526">
        <v>0</v>
      </c>
      <c r="BL526">
        <v>0</v>
      </c>
      <c r="BO526">
        <v>0</v>
      </c>
      <c r="BP526">
        <v>0</v>
      </c>
      <c r="BW526" t="str">
        <f>"21:50:39.659"</f>
        <v>21:50:39.659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1</v>
      </c>
      <c r="CP526" t="s">
        <v>119</v>
      </c>
      <c r="CQ526">
        <v>259</v>
      </c>
      <c r="CR526">
        <v>0</v>
      </c>
      <c r="CW526">
        <v>3041447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"08/10/2022 21:50:39.948"</f>
        <v>08/10/2022 21:50:39.948</v>
      </c>
      <c r="C527" t="str">
        <f t="shared" si="35"/>
        <v>FFDFD3C0</v>
      </c>
      <c r="D527" t="s">
        <v>130</v>
      </c>
      <c r="E527">
        <v>18</v>
      </c>
      <c r="F527">
        <v>1018</v>
      </c>
      <c r="G527" t="s">
        <v>114</v>
      </c>
      <c r="J527" t="s">
        <v>131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40"/>
        <v>21:50:39.594</v>
      </c>
      <c r="T527" t="str">
        <f t="shared" si="40"/>
        <v>21:50:39.594</v>
      </c>
      <c r="U527" t="str">
        <f t="shared" si="34"/>
        <v>A4558D</v>
      </c>
      <c r="V527">
        <v>0</v>
      </c>
      <c r="W527">
        <v>0</v>
      </c>
      <c r="X527">
        <v>2</v>
      </c>
      <c r="Z527">
        <v>1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638</v>
      </c>
      <c r="AJ527">
        <v>48.329523000000002</v>
      </c>
      <c r="AK527" t="s">
        <v>639</v>
      </c>
      <c r="AL527">
        <v>-123.003123</v>
      </c>
      <c r="AM527">
        <v>25</v>
      </c>
      <c r="AN527">
        <v>1100</v>
      </c>
      <c r="AO527" t="s">
        <v>118</v>
      </c>
      <c r="AP527">
        <v>13</v>
      </c>
      <c r="AQ527">
        <v>-137</v>
      </c>
      <c r="AR527">
        <v>-64</v>
      </c>
      <c r="AZ527">
        <v>1200</v>
      </c>
      <c r="BA527">
        <v>1</v>
      </c>
      <c r="BB527" t="str">
        <f t="shared" si="36"/>
        <v xml:space="preserve">N379DH  </v>
      </c>
      <c r="BC527">
        <v>1</v>
      </c>
      <c r="BE527">
        <v>0</v>
      </c>
      <c r="BF527">
        <v>0</v>
      </c>
      <c r="BG527">
        <v>0</v>
      </c>
      <c r="BH527">
        <v>1075</v>
      </c>
      <c r="BI527">
        <v>1</v>
      </c>
      <c r="BJ527">
        <v>0</v>
      </c>
      <c r="BK527">
        <v>0</v>
      </c>
      <c r="BL527">
        <v>0</v>
      </c>
      <c r="BO527">
        <v>0</v>
      </c>
      <c r="BP527">
        <v>0</v>
      </c>
      <c r="BW527" t="str">
        <f>"21:50:39.659"</f>
        <v>21:50:39.659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1</v>
      </c>
      <c r="CP527" t="s">
        <v>119</v>
      </c>
      <c r="CQ527">
        <v>259</v>
      </c>
      <c r="CR527">
        <v>0</v>
      </c>
      <c r="CW527">
        <v>3041447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"08/10/2022 21:50:40.807"</f>
        <v>08/10/2022 21:50:40.807</v>
      </c>
      <c r="C528" t="str">
        <f t="shared" si="35"/>
        <v>FFDFD3C0</v>
      </c>
      <c r="D528" t="s">
        <v>611</v>
      </c>
      <c r="E528">
        <v>10</v>
      </c>
      <c r="H528">
        <v>37</v>
      </c>
      <c r="I528" t="s">
        <v>612</v>
      </c>
      <c r="J528" t="s">
        <v>613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ref="S528:T530" si="41">"21:50:40.398"</f>
        <v>21:50:40.398</v>
      </c>
      <c r="T528" t="str">
        <f t="shared" si="41"/>
        <v>21:50:40.398</v>
      </c>
      <c r="U528" t="str">
        <f t="shared" si="34"/>
        <v>A4558D</v>
      </c>
      <c r="V528">
        <v>0</v>
      </c>
      <c r="W528">
        <v>0</v>
      </c>
      <c r="X528">
        <v>2</v>
      </c>
      <c r="Z528">
        <v>1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640</v>
      </c>
      <c r="AJ528">
        <v>48.329028999999998</v>
      </c>
      <c r="AK528" t="s">
        <v>641</v>
      </c>
      <c r="AL528">
        <v>-123.00303700000001</v>
      </c>
      <c r="AM528">
        <v>25</v>
      </c>
      <c r="AN528">
        <v>1100</v>
      </c>
      <c r="AO528" t="s">
        <v>118</v>
      </c>
      <c r="AP528">
        <v>13</v>
      </c>
      <c r="AQ528">
        <v>-137</v>
      </c>
      <c r="AR528">
        <v>-64</v>
      </c>
      <c r="AZ528">
        <v>1200</v>
      </c>
      <c r="BA528">
        <v>1</v>
      </c>
      <c r="BB528" t="str">
        <f t="shared" si="36"/>
        <v xml:space="preserve">N379DH  </v>
      </c>
      <c r="BC528">
        <v>1</v>
      </c>
      <c r="BE528">
        <v>0</v>
      </c>
      <c r="BF528">
        <v>0</v>
      </c>
      <c r="BG528">
        <v>0</v>
      </c>
      <c r="BH528">
        <v>1075</v>
      </c>
      <c r="BI528">
        <v>1</v>
      </c>
      <c r="BJ528">
        <v>0</v>
      </c>
      <c r="BK528">
        <v>0</v>
      </c>
      <c r="BL528">
        <v>0</v>
      </c>
      <c r="BO528">
        <v>0</v>
      </c>
      <c r="BP528">
        <v>0</v>
      </c>
      <c r="BW528" t="str">
        <f>"21:50:40.569"</f>
        <v>21:50:40.569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1</v>
      </c>
      <c r="CP528" t="s">
        <v>119</v>
      </c>
      <c r="CQ528">
        <v>259</v>
      </c>
      <c r="CR528">
        <v>0</v>
      </c>
      <c r="CW528">
        <v>3041519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"08/10/2022 21:50:40.807"</f>
        <v>08/10/2022 21:50:40.807</v>
      </c>
      <c r="C529" t="str">
        <f t="shared" si="35"/>
        <v>FFDFD3C0</v>
      </c>
      <c r="D529" t="s">
        <v>130</v>
      </c>
      <c r="E529">
        <v>18</v>
      </c>
      <c r="F529">
        <v>1018</v>
      </c>
      <c r="G529" t="s">
        <v>114</v>
      </c>
      <c r="J529" t="s">
        <v>131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41"/>
        <v>21:50:40.398</v>
      </c>
      <c r="T529" t="str">
        <f t="shared" si="41"/>
        <v>21:50:40.398</v>
      </c>
      <c r="U529" t="str">
        <f t="shared" si="34"/>
        <v>A4558D</v>
      </c>
      <c r="V529">
        <v>0</v>
      </c>
      <c r="W529">
        <v>0</v>
      </c>
      <c r="X529">
        <v>2</v>
      </c>
      <c r="Z529">
        <v>1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640</v>
      </c>
      <c r="AJ529">
        <v>48.329028999999998</v>
      </c>
      <c r="AK529" t="s">
        <v>641</v>
      </c>
      <c r="AL529">
        <v>-123.00303700000001</v>
      </c>
      <c r="AM529">
        <v>25</v>
      </c>
      <c r="AN529">
        <v>1100</v>
      </c>
      <c r="AO529" t="s">
        <v>118</v>
      </c>
      <c r="AP529">
        <v>13</v>
      </c>
      <c r="AQ529">
        <v>-137</v>
      </c>
      <c r="AR529">
        <v>-64</v>
      </c>
      <c r="AZ529">
        <v>1200</v>
      </c>
      <c r="BA529">
        <v>1</v>
      </c>
      <c r="BB529" t="str">
        <f t="shared" si="36"/>
        <v xml:space="preserve">N379DH  </v>
      </c>
      <c r="BC529">
        <v>1</v>
      </c>
      <c r="BE529">
        <v>0</v>
      </c>
      <c r="BF529">
        <v>0</v>
      </c>
      <c r="BG529">
        <v>0</v>
      </c>
      <c r="BH529">
        <v>1075</v>
      </c>
      <c r="BI529">
        <v>1</v>
      </c>
      <c r="BJ529">
        <v>0</v>
      </c>
      <c r="BK529">
        <v>0</v>
      </c>
      <c r="BL529">
        <v>0</v>
      </c>
      <c r="BO529">
        <v>0</v>
      </c>
      <c r="BP529">
        <v>0</v>
      </c>
      <c r="BW529" t="str">
        <f>"21:50:40.569"</f>
        <v>21:50:40.569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1</v>
      </c>
      <c r="CP529" t="s">
        <v>119</v>
      </c>
      <c r="CQ529">
        <v>259</v>
      </c>
      <c r="CR529">
        <v>0</v>
      </c>
      <c r="CW529">
        <v>3041519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"08/10/2022 21:50:40.807"</f>
        <v>08/10/2022 21:50:40.807</v>
      </c>
      <c r="C530" t="str">
        <f t="shared" si="35"/>
        <v>FFDFD3C0</v>
      </c>
      <c r="D530" t="s">
        <v>113</v>
      </c>
      <c r="E530">
        <v>6</v>
      </c>
      <c r="H530">
        <v>174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si="41"/>
        <v>21:50:40.398</v>
      </c>
      <c r="T530" t="str">
        <f t="shared" si="41"/>
        <v>21:50:40.398</v>
      </c>
      <c r="U530" t="str">
        <f t="shared" si="34"/>
        <v>A4558D</v>
      </c>
      <c r="V530">
        <v>0</v>
      </c>
      <c r="W530">
        <v>0</v>
      </c>
      <c r="X530">
        <v>2</v>
      </c>
      <c r="Z530">
        <v>1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640</v>
      </c>
      <c r="AJ530">
        <v>48.329028999999998</v>
      </c>
      <c r="AK530" t="s">
        <v>641</v>
      </c>
      <c r="AL530">
        <v>-123.00303700000001</v>
      </c>
      <c r="AM530">
        <v>25</v>
      </c>
      <c r="AN530">
        <v>1100</v>
      </c>
      <c r="AO530" t="s">
        <v>118</v>
      </c>
      <c r="AP530">
        <v>13</v>
      </c>
      <c r="AQ530">
        <v>-137</v>
      </c>
      <c r="AR530">
        <v>-64</v>
      </c>
      <c r="AZ530">
        <v>1200</v>
      </c>
      <c r="BA530">
        <v>1</v>
      </c>
      <c r="BB530" t="str">
        <f t="shared" si="36"/>
        <v xml:space="preserve">N379DH  </v>
      </c>
      <c r="BC530">
        <v>1</v>
      </c>
      <c r="BE530">
        <v>0</v>
      </c>
      <c r="BF530">
        <v>0</v>
      </c>
      <c r="BG530">
        <v>0</v>
      </c>
      <c r="BH530">
        <v>1075</v>
      </c>
      <c r="BI530">
        <v>1</v>
      </c>
      <c r="BJ530">
        <v>0</v>
      </c>
      <c r="BK530">
        <v>0</v>
      </c>
      <c r="BL530">
        <v>0</v>
      </c>
      <c r="BO530">
        <v>0</v>
      </c>
      <c r="BP530">
        <v>0</v>
      </c>
      <c r="BW530" t="str">
        <f>"21:50:40.569"</f>
        <v>21:50:40.569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1</v>
      </c>
      <c r="CP530" t="s">
        <v>119</v>
      </c>
      <c r="CQ530">
        <v>259</v>
      </c>
      <c r="CR530">
        <v>0</v>
      </c>
      <c r="CW530">
        <v>3041519</v>
      </c>
      <c r="CY530">
        <v>0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"08/10/2022 21:50:41.542"</f>
        <v>08/10/2022 21:50:41.542</v>
      </c>
      <c r="C531" t="str">
        <f t="shared" si="35"/>
        <v>FFDFD3C0</v>
      </c>
      <c r="D531" t="s">
        <v>113</v>
      </c>
      <c r="E531">
        <v>6</v>
      </c>
      <c r="H531">
        <v>174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ref="S531:T533" si="42">"21:50:41.195"</f>
        <v>21:50:41.195</v>
      </c>
      <c r="T531" t="str">
        <f t="shared" si="42"/>
        <v>21:50:41.195</v>
      </c>
      <c r="U531" t="str">
        <f t="shared" si="34"/>
        <v>A4558D</v>
      </c>
      <c r="V531">
        <v>0</v>
      </c>
      <c r="W531">
        <v>0</v>
      </c>
      <c r="X531">
        <v>2</v>
      </c>
      <c r="Z531">
        <v>1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642</v>
      </c>
      <c r="AJ531">
        <v>48.328513999999998</v>
      </c>
      <c r="AK531" t="s">
        <v>643</v>
      </c>
      <c r="AL531">
        <v>-123.002973</v>
      </c>
      <c r="AM531">
        <v>25</v>
      </c>
      <c r="AN531">
        <v>1100</v>
      </c>
      <c r="AO531" t="s">
        <v>118</v>
      </c>
      <c r="AP531">
        <v>12</v>
      </c>
      <c r="AQ531">
        <v>-137</v>
      </c>
      <c r="AR531">
        <v>-64</v>
      </c>
      <c r="AZ531">
        <v>1200</v>
      </c>
      <c r="BA531">
        <v>1</v>
      </c>
      <c r="BB531" t="str">
        <f t="shared" si="36"/>
        <v xml:space="preserve">N379DH  </v>
      </c>
      <c r="BC531">
        <v>1</v>
      </c>
      <c r="BE531">
        <v>0</v>
      </c>
      <c r="BF531">
        <v>0</v>
      </c>
      <c r="BG531">
        <v>0</v>
      </c>
      <c r="BH531">
        <v>1075</v>
      </c>
      <c r="BI531">
        <v>1</v>
      </c>
      <c r="BJ531">
        <v>0</v>
      </c>
      <c r="BK531">
        <v>0</v>
      </c>
      <c r="BL531">
        <v>0</v>
      </c>
      <c r="BO531">
        <v>0</v>
      </c>
      <c r="BP531">
        <v>0</v>
      </c>
      <c r="BW531" t="str">
        <f>"21:50:41.269"</f>
        <v>21:50:41.269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1</v>
      </c>
      <c r="CP531" t="s">
        <v>119</v>
      </c>
      <c r="CQ531">
        <v>259</v>
      </c>
      <c r="CR531">
        <v>0</v>
      </c>
      <c r="CW531">
        <v>3041570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"08/10/2022 21:50:41.542"</f>
        <v>08/10/2022 21:50:41.542</v>
      </c>
      <c r="C532" t="str">
        <f t="shared" si="35"/>
        <v>FFDFD3C0</v>
      </c>
      <c r="D532" t="s">
        <v>611</v>
      </c>
      <c r="E532">
        <v>10</v>
      </c>
      <c r="H532">
        <v>37</v>
      </c>
      <c r="I532" t="s">
        <v>612</v>
      </c>
      <c r="J532" t="s">
        <v>613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42"/>
        <v>21:50:41.195</v>
      </c>
      <c r="T532" t="str">
        <f t="shared" si="42"/>
        <v>21:50:41.195</v>
      </c>
      <c r="U532" t="str">
        <f t="shared" si="34"/>
        <v>A4558D</v>
      </c>
      <c r="V532">
        <v>0</v>
      </c>
      <c r="W532">
        <v>0</v>
      </c>
      <c r="X532">
        <v>2</v>
      </c>
      <c r="Z532">
        <v>1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642</v>
      </c>
      <c r="AJ532">
        <v>48.328513999999998</v>
      </c>
      <c r="AK532" t="s">
        <v>643</v>
      </c>
      <c r="AL532">
        <v>-123.002973</v>
      </c>
      <c r="AM532">
        <v>25</v>
      </c>
      <c r="AN532">
        <v>1100</v>
      </c>
      <c r="AO532" t="s">
        <v>118</v>
      </c>
      <c r="AP532">
        <v>12</v>
      </c>
      <c r="AQ532">
        <v>-137</v>
      </c>
      <c r="AR532">
        <v>-64</v>
      </c>
      <c r="AZ532">
        <v>1200</v>
      </c>
      <c r="BA532">
        <v>1</v>
      </c>
      <c r="BB532" t="str">
        <f t="shared" si="36"/>
        <v xml:space="preserve">N379DH  </v>
      </c>
      <c r="BC532">
        <v>1</v>
      </c>
      <c r="BE532">
        <v>0</v>
      </c>
      <c r="BF532">
        <v>0</v>
      </c>
      <c r="BG532">
        <v>0</v>
      </c>
      <c r="BH532">
        <v>1075</v>
      </c>
      <c r="BI532">
        <v>1</v>
      </c>
      <c r="BJ532">
        <v>0</v>
      </c>
      <c r="BK532">
        <v>0</v>
      </c>
      <c r="BL532">
        <v>0</v>
      </c>
      <c r="BO532">
        <v>0</v>
      </c>
      <c r="BP532">
        <v>0</v>
      </c>
      <c r="BW532" t="str">
        <f>"21:50:41.269"</f>
        <v>21:50:41.269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1</v>
      </c>
      <c r="CP532" t="s">
        <v>119</v>
      </c>
      <c r="CQ532">
        <v>259</v>
      </c>
      <c r="CR532">
        <v>0</v>
      </c>
      <c r="CW532">
        <v>3041570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"08/10/2022 21:50:41.542"</f>
        <v>08/10/2022 21:50:41.542</v>
      </c>
      <c r="C533" t="str">
        <f t="shared" si="35"/>
        <v>FFDFD3C0</v>
      </c>
      <c r="D533" t="s">
        <v>130</v>
      </c>
      <c r="E533">
        <v>18</v>
      </c>
      <c r="F533">
        <v>1018</v>
      </c>
      <c r="G533" t="s">
        <v>114</v>
      </c>
      <c r="J533" t="s">
        <v>131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si="42"/>
        <v>21:50:41.195</v>
      </c>
      <c r="T533" t="str">
        <f t="shared" si="42"/>
        <v>21:50:41.195</v>
      </c>
      <c r="U533" t="str">
        <f t="shared" si="34"/>
        <v>A4558D</v>
      </c>
      <c r="V533">
        <v>0</v>
      </c>
      <c r="W533">
        <v>0</v>
      </c>
      <c r="X533">
        <v>2</v>
      </c>
      <c r="Z533">
        <v>1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642</v>
      </c>
      <c r="AJ533">
        <v>48.328513999999998</v>
      </c>
      <c r="AK533" t="s">
        <v>643</v>
      </c>
      <c r="AL533">
        <v>-123.002973</v>
      </c>
      <c r="AM533">
        <v>25</v>
      </c>
      <c r="AN533">
        <v>1100</v>
      </c>
      <c r="AO533" t="s">
        <v>118</v>
      </c>
      <c r="AP533">
        <v>12</v>
      </c>
      <c r="AQ533">
        <v>-137</v>
      </c>
      <c r="AR533">
        <v>-64</v>
      </c>
      <c r="AZ533">
        <v>1200</v>
      </c>
      <c r="BA533">
        <v>1</v>
      </c>
      <c r="BB533" t="str">
        <f t="shared" si="36"/>
        <v xml:space="preserve">N379DH  </v>
      </c>
      <c r="BC533">
        <v>1</v>
      </c>
      <c r="BE533">
        <v>0</v>
      </c>
      <c r="BF533">
        <v>0</v>
      </c>
      <c r="BG533">
        <v>0</v>
      </c>
      <c r="BH533">
        <v>1075</v>
      </c>
      <c r="BI533">
        <v>1</v>
      </c>
      <c r="BJ533">
        <v>0</v>
      </c>
      <c r="BK533">
        <v>0</v>
      </c>
      <c r="BL533">
        <v>0</v>
      </c>
      <c r="BO533">
        <v>0</v>
      </c>
      <c r="BP533">
        <v>0</v>
      </c>
      <c r="BW533" t="str">
        <f>"21:50:41.269"</f>
        <v>21:50:41.269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1</v>
      </c>
      <c r="CP533" t="s">
        <v>119</v>
      </c>
      <c r="CQ533">
        <v>259</v>
      </c>
      <c r="CR533">
        <v>0</v>
      </c>
      <c r="CW533">
        <v>3041570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"08/10/2022 21:50:43.401"</f>
        <v>08/10/2022 21:50:43.401</v>
      </c>
      <c r="C534" t="str">
        <f t="shared" si="35"/>
        <v>FFDFD3C0</v>
      </c>
      <c r="D534" t="s">
        <v>611</v>
      </c>
      <c r="E534">
        <v>10</v>
      </c>
      <c r="H534">
        <v>37</v>
      </c>
      <c r="I534" t="s">
        <v>612</v>
      </c>
      <c r="J534" t="s">
        <v>613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ref="S534:T536" si="43">"21:50:42.797"</f>
        <v>21:50:42.797</v>
      </c>
      <c r="T534" t="str">
        <f t="shared" si="43"/>
        <v>21:50:42.797</v>
      </c>
      <c r="U534" t="str">
        <f t="shared" si="34"/>
        <v>A4558D</v>
      </c>
      <c r="V534">
        <v>0</v>
      </c>
      <c r="W534">
        <v>0</v>
      </c>
      <c r="X534">
        <v>2</v>
      </c>
      <c r="Z534">
        <v>1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644</v>
      </c>
      <c r="AJ534">
        <v>48.327506</v>
      </c>
      <c r="AK534" t="s">
        <v>645</v>
      </c>
      <c r="AL534">
        <v>-123.002844</v>
      </c>
      <c r="AM534">
        <v>25</v>
      </c>
      <c r="AN534">
        <v>1100</v>
      </c>
      <c r="AO534" t="s">
        <v>118</v>
      </c>
      <c r="AP534">
        <v>12</v>
      </c>
      <c r="AQ534">
        <v>-137</v>
      </c>
      <c r="AR534">
        <v>0</v>
      </c>
      <c r="AZ534">
        <v>1200</v>
      </c>
      <c r="BA534">
        <v>1</v>
      </c>
      <c r="BB534" t="str">
        <f t="shared" si="36"/>
        <v xml:space="preserve">N379DH  </v>
      </c>
      <c r="BC534">
        <v>1</v>
      </c>
      <c r="BE534">
        <v>0</v>
      </c>
      <c r="BF534">
        <v>0</v>
      </c>
      <c r="BG534">
        <v>0</v>
      </c>
      <c r="BH534">
        <v>1075</v>
      </c>
      <c r="BI534">
        <v>1</v>
      </c>
      <c r="BJ534">
        <v>0</v>
      </c>
      <c r="BK534">
        <v>0</v>
      </c>
      <c r="BL534">
        <v>0</v>
      </c>
      <c r="BO534">
        <v>0</v>
      </c>
      <c r="BP534">
        <v>0</v>
      </c>
      <c r="BW534" t="str">
        <f>"21:50:42.981"</f>
        <v>21:50:42.981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1</v>
      </c>
      <c r="CP534" t="s">
        <v>119</v>
      </c>
      <c r="CQ534">
        <v>259</v>
      </c>
      <c r="CR534">
        <v>0</v>
      </c>
      <c r="CW534">
        <v>3041705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"08/10/2022 21:50:43.401"</f>
        <v>08/10/2022 21:50:43.401</v>
      </c>
      <c r="C535" t="str">
        <f t="shared" si="35"/>
        <v>FFDFD3C0</v>
      </c>
      <c r="D535" t="s">
        <v>130</v>
      </c>
      <c r="E535">
        <v>18</v>
      </c>
      <c r="F535">
        <v>1018</v>
      </c>
      <c r="G535" t="s">
        <v>114</v>
      </c>
      <c r="J535" t="s">
        <v>131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43"/>
        <v>21:50:42.797</v>
      </c>
      <c r="T535" t="str">
        <f t="shared" si="43"/>
        <v>21:50:42.797</v>
      </c>
      <c r="U535" t="str">
        <f t="shared" si="34"/>
        <v>A4558D</v>
      </c>
      <c r="V535">
        <v>0</v>
      </c>
      <c r="W535">
        <v>0</v>
      </c>
      <c r="X535">
        <v>2</v>
      </c>
      <c r="Z535">
        <v>1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644</v>
      </c>
      <c r="AJ535">
        <v>48.327506</v>
      </c>
      <c r="AK535" t="s">
        <v>645</v>
      </c>
      <c r="AL535">
        <v>-123.002844</v>
      </c>
      <c r="AM535">
        <v>25</v>
      </c>
      <c r="AN535">
        <v>1100</v>
      </c>
      <c r="AO535" t="s">
        <v>118</v>
      </c>
      <c r="AP535">
        <v>12</v>
      </c>
      <c r="AQ535">
        <v>-137</v>
      </c>
      <c r="AR535">
        <v>0</v>
      </c>
      <c r="AZ535">
        <v>1200</v>
      </c>
      <c r="BA535">
        <v>1</v>
      </c>
      <c r="BB535" t="str">
        <f t="shared" si="36"/>
        <v xml:space="preserve">N379DH  </v>
      </c>
      <c r="BC535">
        <v>1</v>
      </c>
      <c r="BE535">
        <v>0</v>
      </c>
      <c r="BF535">
        <v>0</v>
      </c>
      <c r="BG535">
        <v>0</v>
      </c>
      <c r="BH535">
        <v>1075</v>
      </c>
      <c r="BI535">
        <v>1</v>
      </c>
      <c r="BJ535">
        <v>0</v>
      </c>
      <c r="BK535">
        <v>0</v>
      </c>
      <c r="BL535">
        <v>0</v>
      </c>
      <c r="BO535">
        <v>0</v>
      </c>
      <c r="BP535">
        <v>0</v>
      </c>
      <c r="BW535" t="str">
        <f>"21:50:42.981"</f>
        <v>21:50:42.981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1</v>
      </c>
      <c r="CP535" t="s">
        <v>119</v>
      </c>
      <c r="CQ535">
        <v>259</v>
      </c>
      <c r="CR535">
        <v>0</v>
      </c>
      <c r="CW535">
        <v>3041705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"08/10/2022 21:50:43.433"</f>
        <v>08/10/2022 21:50:43.433</v>
      </c>
      <c r="C536" t="str">
        <f t="shared" si="35"/>
        <v>FFDFD3C0</v>
      </c>
      <c r="D536" t="s">
        <v>113</v>
      </c>
      <c r="E536">
        <v>6</v>
      </c>
      <c r="H536">
        <v>174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43"/>
        <v>21:50:42.797</v>
      </c>
      <c r="T536" t="str">
        <f t="shared" si="43"/>
        <v>21:50:42.797</v>
      </c>
      <c r="U536" t="str">
        <f t="shared" si="34"/>
        <v>A4558D</v>
      </c>
      <c r="V536">
        <v>0</v>
      </c>
      <c r="W536">
        <v>0</v>
      </c>
      <c r="X536">
        <v>2</v>
      </c>
      <c r="Z536">
        <v>1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644</v>
      </c>
      <c r="AJ536">
        <v>48.327506</v>
      </c>
      <c r="AK536" t="s">
        <v>645</v>
      </c>
      <c r="AL536">
        <v>-123.002844</v>
      </c>
      <c r="AM536">
        <v>25</v>
      </c>
      <c r="AN536">
        <v>1100</v>
      </c>
      <c r="AO536" t="s">
        <v>118</v>
      </c>
      <c r="AP536">
        <v>12</v>
      </c>
      <c r="AQ536">
        <v>-137</v>
      </c>
      <c r="AR536">
        <v>0</v>
      </c>
      <c r="AZ536">
        <v>1200</v>
      </c>
      <c r="BA536">
        <v>1</v>
      </c>
      <c r="BB536" t="str">
        <f t="shared" si="36"/>
        <v xml:space="preserve">N379DH  </v>
      </c>
      <c r="BC536">
        <v>1</v>
      </c>
      <c r="BE536">
        <v>0</v>
      </c>
      <c r="BF536">
        <v>0</v>
      </c>
      <c r="BG536">
        <v>0</v>
      </c>
      <c r="BH536">
        <v>1075</v>
      </c>
      <c r="BI536">
        <v>1</v>
      </c>
      <c r="BJ536">
        <v>0</v>
      </c>
      <c r="BK536">
        <v>0</v>
      </c>
      <c r="BL536">
        <v>0</v>
      </c>
      <c r="BO536">
        <v>0</v>
      </c>
      <c r="BP536">
        <v>0</v>
      </c>
      <c r="BW536" t="str">
        <f>"21:50:42.981"</f>
        <v>21:50:42.981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1</v>
      </c>
      <c r="CP536" t="s">
        <v>119</v>
      </c>
      <c r="CQ536">
        <v>259</v>
      </c>
      <c r="CR536">
        <v>0</v>
      </c>
      <c r="CW536">
        <v>3041705</v>
      </c>
      <c r="CY536">
        <v>0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"08/10/2022 21:50:43.933"</f>
        <v>08/10/2022 21:50:43.933</v>
      </c>
      <c r="C537" t="str">
        <f t="shared" si="35"/>
        <v>FFDFD3C0</v>
      </c>
      <c r="D537" t="s">
        <v>611</v>
      </c>
      <c r="E537">
        <v>10</v>
      </c>
      <c r="H537">
        <v>37</v>
      </c>
      <c r="I537" t="s">
        <v>612</v>
      </c>
      <c r="J537" t="s">
        <v>613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ref="S537:T539" si="44">"21:50:43.594"</f>
        <v>21:50:43.594</v>
      </c>
      <c r="T537" t="str">
        <f t="shared" si="44"/>
        <v>21:50:43.594</v>
      </c>
      <c r="U537" t="str">
        <f t="shared" si="34"/>
        <v>A4558D</v>
      </c>
      <c r="V537">
        <v>0</v>
      </c>
      <c r="W537">
        <v>0</v>
      </c>
      <c r="X537">
        <v>2</v>
      </c>
      <c r="Z537">
        <v>1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646</v>
      </c>
      <c r="AJ537">
        <v>48.326991</v>
      </c>
      <c r="AK537" t="s">
        <v>647</v>
      </c>
      <c r="AL537">
        <v>-123.002779</v>
      </c>
      <c r="AM537">
        <v>25</v>
      </c>
      <c r="AN537">
        <v>1100</v>
      </c>
      <c r="AO537" t="s">
        <v>118</v>
      </c>
      <c r="AP537">
        <v>13</v>
      </c>
      <c r="AQ537">
        <v>-137</v>
      </c>
      <c r="AR537">
        <v>0</v>
      </c>
      <c r="AZ537">
        <v>1200</v>
      </c>
      <c r="BA537">
        <v>1</v>
      </c>
      <c r="BB537" t="str">
        <f t="shared" si="36"/>
        <v xml:space="preserve">N379DH  </v>
      </c>
      <c r="BC537">
        <v>1</v>
      </c>
      <c r="BE537">
        <v>0</v>
      </c>
      <c r="BF537">
        <v>0</v>
      </c>
      <c r="BG537">
        <v>0</v>
      </c>
      <c r="BH537">
        <v>1050</v>
      </c>
      <c r="BI537">
        <v>1</v>
      </c>
      <c r="BJ537">
        <v>0</v>
      </c>
      <c r="BK537">
        <v>0</v>
      </c>
      <c r="BL537">
        <v>0</v>
      </c>
      <c r="BO537">
        <v>0</v>
      </c>
      <c r="BP537">
        <v>0</v>
      </c>
      <c r="BW537" t="str">
        <f>"21:50:43.667"</f>
        <v>21:50:43.667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1</v>
      </c>
      <c r="CP537" t="s">
        <v>119</v>
      </c>
      <c r="CQ537">
        <v>259</v>
      </c>
      <c r="CR537">
        <v>0</v>
      </c>
      <c r="CW537">
        <v>3041752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"08/10/2022 21:50:43.933"</f>
        <v>08/10/2022 21:50:43.933</v>
      </c>
      <c r="C538" t="str">
        <f t="shared" si="35"/>
        <v>FFDFD3C0</v>
      </c>
      <c r="D538" t="s">
        <v>130</v>
      </c>
      <c r="E538">
        <v>18</v>
      </c>
      <c r="F538">
        <v>1018</v>
      </c>
      <c r="G538" t="s">
        <v>114</v>
      </c>
      <c r="J538" t="s">
        <v>131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si="44"/>
        <v>21:50:43.594</v>
      </c>
      <c r="T538" t="str">
        <f t="shared" si="44"/>
        <v>21:50:43.594</v>
      </c>
      <c r="U538" t="str">
        <f t="shared" si="34"/>
        <v>A4558D</v>
      </c>
      <c r="V538">
        <v>0</v>
      </c>
      <c r="W538">
        <v>0</v>
      </c>
      <c r="X538">
        <v>2</v>
      </c>
      <c r="Z538">
        <v>1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646</v>
      </c>
      <c r="AJ538">
        <v>48.326991</v>
      </c>
      <c r="AK538" t="s">
        <v>647</v>
      </c>
      <c r="AL538">
        <v>-123.002779</v>
      </c>
      <c r="AM538">
        <v>25</v>
      </c>
      <c r="AN538">
        <v>1100</v>
      </c>
      <c r="AO538" t="s">
        <v>118</v>
      </c>
      <c r="AP538">
        <v>13</v>
      </c>
      <c r="AQ538">
        <v>-137</v>
      </c>
      <c r="AR538">
        <v>0</v>
      </c>
      <c r="AZ538">
        <v>1200</v>
      </c>
      <c r="BA538">
        <v>1</v>
      </c>
      <c r="BB538" t="str">
        <f t="shared" si="36"/>
        <v xml:space="preserve">N379DH  </v>
      </c>
      <c r="BC538">
        <v>1</v>
      </c>
      <c r="BE538">
        <v>0</v>
      </c>
      <c r="BF538">
        <v>0</v>
      </c>
      <c r="BG538">
        <v>0</v>
      </c>
      <c r="BH538">
        <v>1050</v>
      </c>
      <c r="BI538">
        <v>1</v>
      </c>
      <c r="BJ538">
        <v>0</v>
      </c>
      <c r="BK538">
        <v>0</v>
      </c>
      <c r="BL538">
        <v>0</v>
      </c>
      <c r="BO538">
        <v>0</v>
      </c>
      <c r="BP538">
        <v>0</v>
      </c>
      <c r="BW538" t="str">
        <f>"21:50:43.667"</f>
        <v>21:50:43.667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1</v>
      </c>
      <c r="CP538" t="s">
        <v>119</v>
      </c>
      <c r="CQ538">
        <v>259</v>
      </c>
      <c r="CR538">
        <v>0</v>
      </c>
      <c r="CW538">
        <v>3041752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"08/10/2022 21:50:43.933"</f>
        <v>08/10/2022 21:50:43.933</v>
      </c>
      <c r="C539" t="str">
        <f t="shared" si="35"/>
        <v>FFDFD3C0</v>
      </c>
      <c r="D539" t="s">
        <v>113</v>
      </c>
      <c r="E539">
        <v>6</v>
      </c>
      <c r="H539">
        <v>174</v>
      </c>
      <c r="I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44"/>
        <v>21:50:43.594</v>
      </c>
      <c r="T539" t="str">
        <f t="shared" si="44"/>
        <v>21:50:43.594</v>
      </c>
      <c r="U539" t="str">
        <f t="shared" si="34"/>
        <v>A4558D</v>
      </c>
      <c r="V539">
        <v>0</v>
      </c>
      <c r="W539">
        <v>0</v>
      </c>
      <c r="X539">
        <v>2</v>
      </c>
      <c r="Z539">
        <v>1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646</v>
      </c>
      <c r="AJ539">
        <v>48.326991</v>
      </c>
      <c r="AK539" t="s">
        <v>647</v>
      </c>
      <c r="AL539">
        <v>-123.002779</v>
      </c>
      <c r="AM539">
        <v>25</v>
      </c>
      <c r="AN539">
        <v>1100</v>
      </c>
      <c r="AO539" t="s">
        <v>118</v>
      </c>
      <c r="AP539">
        <v>13</v>
      </c>
      <c r="AQ539">
        <v>-137</v>
      </c>
      <c r="AR539">
        <v>0</v>
      </c>
      <c r="AZ539">
        <v>1200</v>
      </c>
      <c r="BA539">
        <v>1</v>
      </c>
      <c r="BB539" t="str">
        <f t="shared" si="36"/>
        <v xml:space="preserve">N379DH  </v>
      </c>
      <c r="BC539">
        <v>1</v>
      </c>
      <c r="BE539">
        <v>0</v>
      </c>
      <c r="BF539">
        <v>0</v>
      </c>
      <c r="BG539">
        <v>0</v>
      </c>
      <c r="BH539">
        <v>1050</v>
      </c>
      <c r="BI539">
        <v>1</v>
      </c>
      <c r="BJ539">
        <v>0</v>
      </c>
      <c r="BK539">
        <v>0</v>
      </c>
      <c r="BL539">
        <v>0</v>
      </c>
      <c r="BO539">
        <v>0</v>
      </c>
      <c r="BP539">
        <v>0</v>
      </c>
      <c r="BW539" t="str">
        <f>"21:50:43.667"</f>
        <v>21:50:43.667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1</v>
      </c>
      <c r="CP539" t="s">
        <v>119</v>
      </c>
      <c r="CQ539">
        <v>259</v>
      </c>
      <c r="CR539">
        <v>0</v>
      </c>
      <c r="CW539">
        <v>3041752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"08/10/2022 21:50:45.042"</f>
        <v>08/10/2022 21:50:45.042</v>
      </c>
      <c r="C540" t="str">
        <f t="shared" si="35"/>
        <v>FFDFD3C0</v>
      </c>
      <c r="D540" t="s">
        <v>113</v>
      </c>
      <c r="E540">
        <v>6</v>
      </c>
      <c r="H540">
        <v>174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ref="S540:T542" si="45">"21:50:44.594"</f>
        <v>21:50:44.594</v>
      </c>
      <c r="T540" t="str">
        <f t="shared" si="45"/>
        <v>21:50:44.594</v>
      </c>
      <c r="U540" t="str">
        <f t="shared" si="34"/>
        <v>A4558D</v>
      </c>
      <c r="V540">
        <v>0</v>
      </c>
      <c r="W540">
        <v>0</v>
      </c>
      <c r="X540">
        <v>2</v>
      </c>
      <c r="Z540">
        <v>1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648</v>
      </c>
      <c r="AJ540">
        <v>48.326368000000002</v>
      </c>
      <c r="AK540" t="s">
        <v>649</v>
      </c>
      <c r="AL540">
        <v>-123.002672</v>
      </c>
      <c r="AM540">
        <v>25</v>
      </c>
      <c r="AN540">
        <v>1100</v>
      </c>
      <c r="AO540" t="s">
        <v>118</v>
      </c>
      <c r="AP540">
        <v>13</v>
      </c>
      <c r="AQ540">
        <v>-137</v>
      </c>
      <c r="AR540">
        <v>0</v>
      </c>
      <c r="AZ540">
        <v>1200</v>
      </c>
      <c r="BA540">
        <v>1</v>
      </c>
      <c r="BB540" t="str">
        <f t="shared" si="36"/>
        <v xml:space="preserve">N379DH  </v>
      </c>
      <c r="BC540">
        <v>1</v>
      </c>
      <c r="BE540">
        <v>0</v>
      </c>
      <c r="BF540">
        <v>0</v>
      </c>
      <c r="BG540">
        <v>0</v>
      </c>
      <c r="BH540">
        <v>1050</v>
      </c>
      <c r="BI540">
        <v>1</v>
      </c>
      <c r="BJ540">
        <v>0</v>
      </c>
      <c r="BK540">
        <v>0</v>
      </c>
      <c r="BL540">
        <v>0</v>
      </c>
      <c r="BO540">
        <v>0</v>
      </c>
      <c r="BP540">
        <v>0</v>
      </c>
      <c r="BW540" t="str">
        <f>"21:50:44.780"</f>
        <v>21:50:44.780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1</v>
      </c>
      <c r="CP540" t="s">
        <v>119</v>
      </c>
      <c r="CQ540">
        <v>259</v>
      </c>
      <c r="CR540">
        <v>0</v>
      </c>
      <c r="CW540">
        <v>3041858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"08/10/2022 21:50:45.042"</f>
        <v>08/10/2022 21:50:45.042</v>
      </c>
      <c r="C541" t="str">
        <f t="shared" si="35"/>
        <v>FFDFD3C0</v>
      </c>
      <c r="D541" t="s">
        <v>130</v>
      </c>
      <c r="E541">
        <v>18</v>
      </c>
      <c r="F541">
        <v>1018</v>
      </c>
      <c r="G541" t="s">
        <v>114</v>
      </c>
      <c r="J541" t="s">
        <v>131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45"/>
        <v>21:50:44.594</v>
      </c>
      <c r="T541" t="str">
        <f t="shared" si="45"/>
        <v>21:50:44.594</v>
      </c>
      <c r="U541" t="str">
        <f t="shared" si="34"/>
        <v>A4558D</v>
      </c>
      <c r="V541">
        <v>0</v>
      </c>
      <c r="W541">
        <v>0</v>
      </c>
      <c r="X541">
        <v>2</v>
      </c>
      <c r="Z541">
        <v>1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648</v>
      </c>
      <c r="AJ541">
        <v>48.326368000000002</v>
      </c>
      <c r="AK541" t="s">
        <v>649</v>
      </c>
      <c r="AL541">
        <v>-123.002672</v>
      </c>
      <c r="AM541">
        <v>25</v>
      </c>
      <c r="AN541">
        <v>1100</v>
      </c>
      <c r="AO541" t="s">
        <v>118</v>
      </c>
      <c r="AP541">
        <v>13</v>
      </c>
      <c r="AQ541">
        <v>-137</v>
      </c>
      <c r="AR541">
        <v>0</v>
      </c>
      <c r="AZ541">
        <v>1200</v>
      </c>
      <c r="BA541">
        <v>1</v>
      </c>
      <c r="BB541" t="str">
        <f t="shared" si="36"/>
        <v xml:space="preserve">N379DH  </v>
      </c>
      <c r="BC541">
        <v>1</v>
      </c>
      <c r="BE541">
        <v>0</v>
      </c>
      <c r="BF541">
        <v>0</v>
      </c>
      <c r="BG541">
        <v>0</v>
      </c>
      <c r="BH541">
        <v>1050</v>
      </c>
      <c r="BI541">
        <v>1</v>
      </c>
      <c r="BJ541">
        <v>0</v>
      </c>
      <c r="BK541">
        <v>0</v>
      </c>
      <c r="BL541">
        <v>0</v>
      </c>
      <c r="BO541">
        <v>0</v>
      </c>
      <c r="BP541">
        <v>0</v>
      </c>
      <c r="BW541" t="str">
        <f>"21:50:44.780"</f>
        <v>21:50:44.780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1</v>
      </c>
      <c r="CP541" t="s">
        <v>119</v>
      </c>
      <c r="CQ541">
        <v>259</v>
      </c>
      <c r="CR541">
        <v>0</v>
      </c>
      <c r="CW541">
        <v>3041858</v>
      </c>
      <c r="CY541">
        <v>0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"08/10/2022 21:50:45.042"</f>
        <v>08/10/2022 21:50:45.042</v>
      </c>
      <c r="C542" t="str">
        <f t="shared" si="35"/>
        <v>FFDFD3C0</v>
      </c>
      <c r="D542" t="s">
        <v>611</v>
      </c>
      <c r="E542">
        <v>10</v>
      </c>
      <c r="H542">
        <v>37</v>
      </c>
      <c r="I542" t="s">
        <v>612</v>
      </c>
      <c r="J542" t="s">
        <v>613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si="45"/>
        <v>21:50:44.594</v>
      </c>
      <c r="T542" t="str">
        <f t="shared" si="45"/>
        <v>21:50:44.594</v>
      </c>
      <c r="U542" t="str">
        <f t="shared" si="34"/>
        <v>A4558D</v>
      </c>
      <c r="V542">
        <v>0</v>
      </c>
      <c r="W542">
        <v>0</v>
      </c>
      <c r="X542">
        <v>2</v>
      </c>
      <c r="Z542">
        <v>1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648</v>
      </c>
      <c r="AJ542">
        <v>48.326368000000002</v>
      </c>
      <c r="AK542" t="s">
        <v>649</v>
      </c>
      <c r="AL542">
        <v>-123.002672</v>
      </c>
      <c r="AM542">
        <v>25</v>
      </c>
      <c r="AN542">
        <v>1100</v>
      </c>
      <c r="AO542" t="s">
        <v>118</v>
      </c>
      <c r="AP542">
        <v>13</v>
      </c>
      <c r="AQ542">
        <v>-137</v>
      </c>
      <c r="AR542">
        <v>0</v>
      </c>
      <c r="AZ542">
        <v>1200</v>
      </c>
      <c r="BA542">
        <v>1</v>
      </c>
      <c r="BB542" t="str">
        <f t="shared" si="36"/>
        <v xml:space="preserve">N379DH  </v>
      </c>
      <c r="BC542">
        <v>1</v>
      </c>
      <c r="BE542">
        <v>0</v>
      </c>
      <c r="BF542">
        <v>0</v>
      </c>
      <c r="BG542">
        <v>0</v>
      </c>
      <c r="BH542">
        <v>1050</v>
      </c>
      <c r="BI542">
        <v>1</v>
      </c>
      <c r="BJ542">
        <v>0</v>
      </c>
      <c r="BK542">
        <v>0</v>
      </c>
      <c r="BL542">
        <v>0</v>
      </c>
      <c r="BO542">
        <v>0</v>
      </c>
      <c r="BP542">
        <v>0</v>
      </c>
      <c r="BW542" t="str">
        <f>"21:50:44.780"</f>
        <v>21:50:44.780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1</v>
      </c>
      <c r="CP542" t="s">
        <v>119</v>
      </c>
      <c r="CQ542">
        <v>259</v>
      </c>
      <c r="CR542">
        <v>0</v>
      </c>
      <c r="CW542">
        <v>3041858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"08/10/2022 21:50:45.933"</f>
        <v>08/10/2022 21:50:45.933</v>
      </c>
      <c r="C543" t="str">
        <f t="shared" si="35"/>
        <v>FFDFD3C0</v>
      </c>
      <c r="D543" t="s">
        <v>611</v>
      </c>
      <c r="E543">
        <v>10</v>
      </c>
      <c r="H543">
        <v>37</v>
      </c>
      <c r="I543" t="s">
        <v>612</v>
      </c>
      <c r="J543" t="s">
        <v>613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ref="S543:T545" si="46">"21:50:45.594"</f>
        <v>21:50:45.594</v>
      </c>
      <c r="T543" t="str">
        <f t="shared" si="46"/>
        <v>21:50:45.594</v>
      </c>
      <c r="U543" t="str">
        <f t="shared" si="34"/>
        <v>A4558D</v>
      </c>
      <c r="V543">
        <v>0</v>
      </c>
      <c r="W543">
        <v>0</v>
      </c>
      <c r="X543">
        <v>2</v>
      </c>
      <c r="Z543">
        <v>1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650</v>
      </c>
      <c r="AJ543">
        <v>48.325724999999998</v>
      </c>
      <c r="AK543" t="s">
        <v>651</v>
      </c>
      <c r="AL543">
        <v>-123.00258599999999</v>
      </c>
      <c r="AM543">
        <v>25</v>
      </c>
      <c r="AN543">
        <v>1100</v>
      </c>
      <c r="AO543" t="s">
        <v>118</v>
      </c>
      <c r="AP543">
        <v>13</v>
      </c>
      <c r="AQ543">
        <v>-137</v>
      </c>
      <c r="AR543">
        <v>0</v>
      </c>
      <c r="AZ543">
        <v>1200</v>
      </c>
      <c r="BA543">
        <v>1</v>
      </c>
      <c r="BB543" t="str">
        <f t="shared" si="36"/>
        <v xml:space="preserve">N379DH  </v>
      </c>
      <c r="BC543">
        <v>1</v>
      </c>
      <c r="BE543">
        <v>0</v>
      </c>
      <c r="BF543">
        <v>0</v>
      </c>
      <c r="BG543">
        <v>0</v>
      </c>
      <c r="BH543">
        <v>1050</v>
      </c>
      <c r="BI543">
        <v>1</v>
      </c>
      <c r="BJ543">
        <v>0</v>
      </c>
      <c r="BK543">
        <v>0</v>
      </c>
      <c r="BL543">
        <v>0</v>
      </c>
      <c r="BO543">
        <v>0</v>
      </c>
      <c r="BP543">
        <v>0</v>
      </c>
      <c r="BW543" t="str">
        <f>"21:50:45.651"</f>
        <v>21:50:45.651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1</v>
      </c>
      <c r="CP543" t="s">
        <v>119</v>
      </c>
      <c r="CQ543">
        <v>259</v>
      </c>
      <c r="CR543">
        <v>0</v>
      </c>
      <c r="CW543">
        <v>3041920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"08/10/2022 21:50:45.933"</f>
        <v>08/10/2022 21:50:45.933</v>
      </c>
      <c r="C544" t="str">
        <f t="shared" si="35"/>
        <v>FFDFD3C0</v>
      </c>
      <c r="D544" t="s">
        <v>113</v>
      </c>
      <c r="E544">
        <v>6</v>
      </c>
      <c r="H544">
        <v>174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46"/>
        <v>21:50:45.594</v>
      </c>
      <c r="T544" t="str">
        <f t="shared" si="46"/>
        <v>21:50:45.594</v>
      </c>
      <c r="U544" t="str">
        <f t="shared" si="34"/>
        <v>A4558D</v>
      </c>
      <c r="V544">
        <v>0</v>
      </c>
      <c r="W544">
        <v>0</v>
      </c>
      <c r="X544">
        <v>2</v>
      </c>
      <c r="Z544">
        <v>1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650</v>
      </c>
      <c r="AJ544">
        <v>48.325724999999998</v>
      </c>
      <c r="AK544" t="s">
        <v>651</v>
      </c>
      <c r="AL544">
        <v>-123.00258599999999</v>
      </c>
      <c r="AM544">
        <v>25</v>
      </c>
      <c r="AN544">
        <v>1100</v>
      </c>
      <c r="AO544" t="s">
        <v>118</v>
      </c>
      <c r="AP544">
        <v>13</v>
      </c>
      <c r="AQ544">
        <v>-137</v>
      </c>
      <c r="AR544">
        <v>0</v>
      </c>
      <c r="AZ544">
        <v>1200</v>
      </c>
      <c r="BA544">
        <v>1</v>
      </c>
      <c r="BB544" t="str">
        <f t="shared" si="36"/>
        <v xml:space="preserve">N379DH  </v>
      </c>
      <c r="BC544">
        <v>1</v>
      </c>
      <c r="BE544">
        <v>0</v>
      </c>
      <c r="BF544">
        <v>0</v>
      </c>
      <c r="BG544">
        <v>0</v>
      </c>
      <c r="BH544">
        <v>1050</v>
      </c>
      <c r="BI544">
        <v>1</v>
      </c>
      <c r="BJ544">
        <v>0</v>
      </c>
      <c r="BK544">
        <v>0</v>
      </c>
      <c r="BL544">
        <v>0</v>
      </c>
      <c r="BO544">
        <v>0</v>
      </c>
      <c r="BP544">
        <v>0</v>
      </c>
      <c r="BW544" t="str">
        <f>"21:50:45.651"</f>
        <v>21:50:45.651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1</v>
      </c>
      <c r="CP544" t="s">
        <v>119</v>
      </c>
      <c r="CQ544">
        <v>259</v>
      </c>
      <c r="CR544">
        <v>0</v>
      </c>
      <c r="CW544">
        <v>3041920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"08/10/2022 21:50:45.933"</f>
        <v>08/10/2022 21:50:45.933</v>
      </c>
      <c r="C545" t="str">
        <f t="shared" si="35"/>
        <v>FFDFD3C0</v>
      </c>
      <c r="D545" t="s">
        <v>130</v>
      </c>
      <c r="E545">
        <v>18</v>
      </c>
      <c r="F545">
        <v>1018</v>
      </c>
      <c r="G545" t="s">
        <v>114</v>
      </c>
      <c r="J545" t="s">
        <v>131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si="46"/>
        <v>21:50:45.594</v>
      </c>
      <c r="T545" t="str">
        <f t="shared" si="46"/>
        <v>21:50:45.594</v>
      </c>
      <c r="U545" t="str">
        <f t="shared" si="34"/>
        <v>A4558D</v>
      </c>
      <c r="V545">
        <v>0</v>
      </c>
      <c r="W545">
        <v>0</v>
      </c>
      <c r="X545">
        <v>2</v>
      </c>
      <c r="Z545">
        <v>1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650</v>
      </c>
      <c r="AJ545">
        <v>48.325724999999998</v>
      </c>
      <c r="AK545" t="s">
        <v>651</v>
      </c>
      <c r="AL545">
        <v>-123.00258599999999</v>
      </c>
      <c r="AM545">
        <v>25</v>
      </c>
      <c r="AN545">
        <v>1100</v>
      </c>
      <c r="AO545" t="s">
        <v>118</v>
      </c>
      <c r="AP545">
        <v>13</v>
      </c>
      <c r="AQ545">
        <v>-137</v>
      </c>
      <c r="AR545">
        <v>0</v>
      </c>
      <c r="AZ545">
        <v>1200</v>
      </c>
      <c r="BA545">
        <v>1</v>
      </c>
      <c r="BB545" t="str">
        <f t="shared" si="36"/>
        <v xml:space="preserve">N379DH  </v>
      </c>
      <c r="BC545">
        <v>1</v>
      </c>
      <c r="BE545">
        <v>0</v>
      </c>
      <c r="BF545">
        <v>0</v>
      </c>
      <c r="BG545">
        <v>0</v>
      </c>
      <c r="BH545">
        <v>1050</v>
      </c>
      <c r="BI545">
        <v>1</v>
      </c>
      <c r="BJ545">
        <v>0</v>
      </c>
      <c r="BK545">
        <v>0</v>
      </c>
      <c r="BL545">
        <v>0</v>
      </c>
      <c r="BO545">
        <v>0</v>
      </c>
      <c r="BP545">
        <v>0</v>
      </c>
      <c r="BW545" t="str">
        <f>"21:50:45.651"</f>
        <v>21:50:45.651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1</v>
      </c>
      <c r="CP545" t="s">
        <v>119</v>
      </c>
      <c r="CQ545">
        <v>259</v>
      </c>
      <c r="CR545">
        <v>0</v>
      </c>
      <c r="CW545">
        <v>3041920</v>
      </c>
      <c r="CY545">
        <v>0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"08/10/2022 21:50:46.824"</f>
        <v>08/10/2022 21:50:46.824</v>
      </c>
      <c r="C546" t="str">
        <f t="shared" si="35"/>
        <v>FFDFD3C0</v>
      </c>
      <c r="D546" t="s">
        <v>130</v>
      </c>
      <c r="E546">
        <v>18</v>
      </c>
      <c r="F546">
        <v>1018</v>
      </c>
      <c r="G546" t="s">
        <v>114</v>
      </c>
      <c r="J546" t="s">
        <v>131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ref="S546:T548" si="47">"21:50:46.398"</f>
        <v>21:50:46.398</v>
      </c>
      <c r="T546" t="str">
        <f t="shared" si="47"/>
        <v>21:50:46.398</v>
      </c>
      <c r="U546" t="str">
        <f t="shared" si="34"/>
        <v>A4558D</v>
      </c>
      <c r="V546">
        <v>0</v>
      </c>
      <c r="W546">
        <v>0</v>
      </c>
      <c r="X546">
        <v>2</v>
      </c>
      <c r="Z546">
        <v>1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652</v>
      </c>
      <c r="AJ546">
        <v>48.325231000000002</v>
      </c>
      <c r="AK546" t="s">
        <v>653</v>
      </c>
      <c r="AL546">
        <v>-123.002522</v>
      </c>
      <c r="AM546">
        <v>25</v>
      </c>
      <c r="AN546">
        <v>1100</v>
      </c>
      <c r="AO546" t="s">
        <v>118</v>
      </c>
      <c r="AP546">
        <v>13</v>
      </c>
      <c r="AQ546">
        <v>-137</v>
      </c>
      <c r="AR546">
        <v>64</v>
      </c>
      <c r="AZ546">
        <v>1200</v>
      </c>
      <c r="BA546">
        <v>1</v>
      </c>
      <c r="BB546" t="str">
        <f t="shared" si="36"/>
        <v xml:space="preserve">N379DH  </v>
      </c>
      <c r="BC546">
        <v>1</v>
      </c>
      <c r="BE546">
        <v>0</v>
      </c>
      <c r="BF546">
        <v>0</v>
      </c>
      <c r="BG546">
        <v>0</v>
      </c>
      <c r="BH546">
        <v>1050</v>
      </c>
      <c r="BI546">
        <v>1</v>
      </c>
      <c r="BJ546">
        <v>0</v>
      </c>
      <c r="BK546">
        <v>0</v>
      </c>
      <c r="BL546">
        <v>0</v>
      </c>
      <c r="BO546">
        <v>0</v>
      </c>
      <c r="BP546">
        <v>0</v>
      </c>
      <c r="BW546" t="str">
        <f>"21:50:46.567"</f>
        <v>21:50:46.567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1</v>
      </c>
      <c r="CP546" t="s">
        <v>119</v>
      </c>
      <c r="CQ546">
        <v>259</v>
      </c>
      <c r="CR546">
        <v>0</v>
      </c>
      <c r="CW546">
        <v>3041990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"08/10/2022 21:50:46.824"</f>
        <v>08/10/2022 21:50:46.824</v>
      </c>
      <c r="C547" t="str">
        <f t="shared" si="35"/>
        <v>FFDFD3C0</v>
      </c>
      <c r="D547" t="s">
        <v>113</v>
      </c>
      <c r="E547">
        <v>6</v>
      </c>
      <c r="H547">
        <v>174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47"/>
        <v>21:50:46.398</v>
      </c>
      <c r="T547" t="str">
        <f t="shared" si="47"/>
        <v>21:50:46.398</v>
      </c>
      <c r="U547" t="str">
        <f t="shared" si="34"/>
        <v>A4558D</v>
      </c>
      <c r="V547">
        <v>0</v>
      </c>
      <c r="W547">
        <v>0</v>
      </c>
      <c r="X547">
        <v>2</v>
      </c>
      <c r="Z547">
        <v>1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652</v>
      </c>
      <c r="AJ547">
        <v>48.325231000000002</v>
      </c>
      <c r="AK547" t="s">
        <v>653</v>
      </c>
      <c r="AL547">
        <v>-123.002522</v>
      </c>
      <c r="AM547">
        <v>25</v>
      </c>
      <c r="AN547">
        <v>1100</v>
      </c>
      <c r="AO547" t="s">
        <v>118</v>
      </c>
      <c r="AP547">
        <v>13</v>
      </c>
      <c r="AQ547">
        <v>-137</v>
      </c>
      <c r="AR547">
        <v>64</v>
      </c>
      <c r="AZ547">
        <v>1200</v>
      </c>
      <c r="BA547">
        <v>1</v>
      </c>
      <c r="BB547" t="str">
        <f t="shared" si="36"/>
        <v xml:space="preserve">N379DH  </v>
      </c>
      <c r="BC547">
        <v>1</v>
      </c>
      <c r="BE547">
        <v>0</v>
      </c>
      <c r="BF547">
        <v>0</v>
      </c>
      <c r="BG547">
        <v>0</v>
      </c>
      <c r="BH547">
        <v>1050</v>
      </c>
      <c r="BI547">
        <v>1</v>
      </c>
      <c r="BJ547">
        <v>0</v>
      </c>
      <c r="BK547">
        <v>0</v>
      </c>
      <c r="BL547">
        <v>0</v>
      </c>
      <c r="BO547">
        <v>0</v>
      </c>
      <c r="BP547">
        <v>0</v>
      </c>
      <c r="BW547" t="str">
        <f>"21:50:46.567"</f>
        <v>21:50:46.567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1</v>
      </c>
      <c r="CP547" t="s">
        <v>119</v>
      </c>
      <c r="CQ547">
        <v>259</v>
      </c>
      <c r="CR547">
        <v>0</v>
      </c>
      <c r="CW547">
        <v>3041990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"08/10/2022 21:50:46.824"</f>
        <v>08/10/2022 21:50:46.824</v>
      </c>
      <c r="C548" t="str">
        <f t="shared" si="35"/>
        <v>FFDFD3C0</v>
      </c>
      <c r="D548" t="s">
        <v>611</v>
      </c>
      <c r="E548">
        <v>10</v>
      </c>
      <c r="H548">
        <v>37</v>
      </c>
      <c r="I548" t="s">
        <v>612</v>
      </c>
      <c r="J548" t="s">
        <v>613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47"/>
        <v>21:50:46.398</v>
      </c>
      <c r="T548" t="str">
        <f t="shared" si="47"/>
        <v>21:50:46.398</v>
      </c>
      <c r="U548" t="str">
        <f t="shared" si="34"/>
        <v>A4558D</v>
      </c>
      <c r="V548">
        <v>0</v>
      </c>
      <c r="W548">
        <v>0</v>
      </c>
      <c r="X548">
        <v>2</v>
      </c>
      <c r="Z548">
        <v>1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652</v>
      </c>
      <c r="AJ548">
        <v>48.325231000000002</v>
      </c>
      <c r="AK548" t="s">
        <v>653</v>
      </c>
      <c r="AL548">
        <v>-123.002522</v>
      </c>
      <c r="AM548">
        <v>25</v>
      </c>
      <c r="AN548">
        <v>1100</v>
      </c>
      <c r="AO548" t="s">
        <v>118</v>
      </c>
      <c r="AP548">
        <v>13</v>
      </c>
      <c r="AQ548">
        <v>-137</v>
      </c>
      <c r="AR548">
        <v>64</v>
      </c>
      <c r="AZ548">
        <v>1200</v>
      </c>
      <c r="BA548">
        <v>1</v>
      </c>
      <c r="BB548" t="str">
        <f t="shared" si="36"/>
        <v xml:space="preserve">N379DH  </v>
      </c>
      <c r="BC548">
        <v>1</v>
      </c>
      <c r="BE548">
        <v>0</v>
      </c>
      <c r="BF548">
        <v>0</v>
      </c>
      <c r="BG548">
        <v>0</v>
      </c>
      <c r="BH548">
        <v>1050</v>
      </c>
      <c r="BI548">
        <v>1</v>
      </c>
      <c r="BJ548">
        <v>0</v>
      </c>
      <c r="BK548">
        <v>0</v>
      </c>
      <c r="BL548">
        <v>0</v>
      </c>
      <c r="BO548">
        <v>0</v>
      </c>
      <c r="BP548">
        <v>0</v>
      </c>
      <c r="BW548" t="str">
        <f>"21:50:46.567"</f>
        <v>21:50:46.567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1</v>
      </c>
      <c r="CP548" t="s">
        <v>119</v>
      </c>
      <c r="CQ548">
        <v>259</v>
      </c>
      <c r="CR548">
        <v>0</v>
      </c>
      <c r="CW548">
        <v>3041990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"08/10/2022 21:50:47.433"</f>
        <v>08/10/2022 21:50:47.433</v>
      </c>
      <c r="C549" t="str">
        <f t="shared" si="35"/>
        <v>FFDFD3C0</v>
      </c>
      <c r="D549" t="s">
        <v>611</v>
      </c>
      <c r="E549">
        <v>10</v>
      </c>
      <c r="H549">
        <v>37</v>
      </c>
      <c r="I549" t="s">
        <v>612</v>
      </c>
      <c r="J549" t="s">
        <v>613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ref="S549:T551" si="48">"21:50:47.195"</f>
        <v>21:50:47.195</v>
      </c>
      <c r="T549" t="str">
        <f t="shared" si="48"/>
        <v>21:50:47.195</v>
      </c>
      <c r="U549" t="str">
        <f t="shared" si="34"/>
        <v>A4558D</v>
      </c>
      <c r="V549">
        <v>0</v>
      </c>
      <c r="W549">
        <v>0</v>
      </c>
      <c r="X549">
        <v>2</v>
      </c>
      <c r="Z549">
        <v>1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654</v>
      </c>
      <c r="AJ549">
        <v>48.324716000000002</v>
      </c>
      <c r="AK549" t="s">
        <v>655</v>
      </c>
      <c r="AL549">
        <v>-123.002436</v>
      </c>
      <c r="AM549">
        <v>25</v>
      </c>
      <c r="AN549">
        <v>1100</v>
      </c>
      <c r="AO549" t="s">
        <v>118</v>
      </c>
      <c r="AP549">
        <v>13</v>
      </c>
      <c r="AQ549">
        <v>-137</v>
      </c>
      <c r="AR549">
        <v>0</v>
      </c>
      <c r="AZ549">
        <v>1200</v>
      </c>
      <c r="BA549">
        <v>1</v>
      </c>
      <c r="BB549" t="str">
        <f t="shared" si="36"/>
        <v xml:space="preserve">N379DH  </v>
      </c>
      <c r="BC549">
        <v>1</v>
      </c>
      <c r="BE549">
        <v>0</v>
      </c>
      <c r="BF549">
        <v>0</v>
      </c>
      <c r="BG549">
        <v>0</v>
      </c>
      <c r="BH549">
        <v>1050</v>
      </c>
      <c r="BI549">
        <v>1</v>
      </c>
      <c r="BJ549">
        <v>0</v>
      </c>
      <c r="BK549">
        <v>0</v>
      </c>
      <c r="BL549">
        <v>0</v>
      </c>
      <c r="BO549">
        <v>0</v>
      </c>
      <c r="BP549">
        <v>0</v>
      </c>
      <c r="BW549" t="str">
        <f>"21:50:47.223"</f>
        <v>21:50:47.223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1</v>
      </c>
      <c r="CP549" t="s">
        <v>119</v>
      </c>
      <c r="CQ549">
        <v>259</v>
      </c>
      <c r="CR549">
        <v>0</v>
      </c>
      <c r="CW549">
        <v>3042045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"08/10/2022 21:50:47.496"</f>
        <v>08/10/2022 21:50:47.496</v>
      </c>
      <c r="C550" t="str">
        <f t="shared" si="35"/>
        <v>FFDFD3C0</v>
      </c>
      <c r="D550" t="s">
        <v>113</v>
      </c>
      <c r="E550">
        <v>6</v>
      </c>
      <c r="H550">
        <v>174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48"/>
        <v>21:50:47.195</v>
      </c>
      <c r="T550" t="str">
        <f t="shared" si="48"/>
        <v>21:50:47.195</v>
      </c>
      <c r="U550" t="str">
        <f t="shared" si="34"/>
        <v>A4558D</v>
      </c>
      <c r="V550">
        <v>0</v>
      </c>
      <c r="W550">
        <v>0</v>
      </c>
      <c r="X550">
        <v>2</v>
      </c>
      <c r="Z550">
        <v>1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654</v>
      </c>
      <c r="AJ550">
        <v>48.324716000000002</v>
      </c>
      <c r="AK550" t="s">
        <v>655</v>
      </c>
      <c r="AL550">
        <v>-123.002436</v>
      </c>
      <c r="AM550">
        <v>25</v>
      </c>
      <c r="AN550">
        <v>1100</v>
      </c>
      <c r="AO550" t="s">
        <v>118</v>
      </c>
      <c r="AP550">
        <v>13</v>
      </c>
      <c r="AQ550">
        <v>-137</v>
      </c>
      <c r="AR550">
        <v>0</v>
      </c>
      <c r="AZ550">
        <v>1200</v>
      </c>
      <c r="BA550">
        <v>1</v>
      </c>
      <c r="BB550" t="str">
        <f t="shared" si="36"/>
        <v xml:space="preserve">N379DH  </v>
      </c>
      <c r="BC550">
        <v>1</v>
      </c>
      <c r="BE550">
        <v>0</v>
      </c>
      <c r="BF550">
        <v>0</v>
      </c>
      <c r="BG550">
        <v>0</v>
      </c>
      <c r="BH550">
        <v>1050</v>
      </c>
      <c r="BI550">
        <v>1</v>
      </c>
      <c r="BJ550">
        <v>0</v>
      </c>
      <c r="BK550">
        <v>0</v>
      </c>
      <c r="BL550">
        <v>0</v>
      </c>
      <c r="BO550">
        <v>0</v>
      </c>
      <c r="BP550">
        <v>0</v>
      </c>
      <c r="BW550" t="str">
        <f>"21:50:47.223"</f>
        <v>21:50:47.223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1</v>
      </c>
      <c r="CP550" t="s">
        <v>119</v>
      </c>
      <c r="CQ550">
        <v>259</v>
      </c>
      <c r="CR550">
        <v>0</v>
      </c>
      <c r="CW550">
        <v>3042045</v>
      </c>
      <c r="CY550">
        <v>0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"08/10/2022 21:50:47.496"</f>
        <v>08/10/2022 21:50:47.496</v>
      </c>
      <c r="C551" t="str">
        <f t="shared" si="35"/>
        <v>FFDFD3C0</v>
      </c>
      <c r="D551" t="s">
        <v>130</v>
      </c>
      <c r="E551">
        <v>18</v>
      </c>
      <c r="F551">
        <v>1018</v>
      </c>
      <c r="G551" t="s">
        <v>114</v>
      </c>
      <c r="J551" t="s">
        <v>131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48"/>
        <v>21:50:47.195</v>
      </c>
      <c r="T551" t="str">
        <f t="shared" si="48"/>
        <v>21:50:47.195</v>
      </c>
      <c r="U551" t="str">
        <f t="shared" si="34"/>
        <v>A4558D</v>
      </c>
      <c r="V551">
        <v>0</v>
      </c>
      <c r="W551">
        <v>0</v>
      </c>
      <c r="X551">
        <v>2</v>
      </c>
      <c r="Z551">
        <v>1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654</v>
      </c>
      <c r="AJ551">
        <v>48.324716000000002</v>
      </c>
      <c r="AK551" t="s">
        <v>655</v>
      </c>
      <c r="AL551">
        <v>-123.002436</v>
      </c>
      <c r="AM551">
        <v>25</v>
      </c>
      <c r="AN551">
        <v>1100</v>
      </c>
      <c r="AO551" t="s">
        <v>118</v>
      </c>
      <c r="AP551">
        <v>13</v>
      </c>
      <c r="AQ551">
        <v>-137</v>
      </c>
      <c r="AR551">
        <v>0</v>
      </c>
      <c r="AZ551">
        <v>1200</v>
      </c>
      <c r="BA551">
        <v>1</v>
      </c>
      <c r="BB551" t="str">
        <f t="shared" si="36"/>
        <v xml:space="preserve">N379DH  </v>
      </c>
      <c r="BC551">
        <v>1</v>
      </c>
      <c r="BE551">
        <v>0</v>
      </c>
      <c r="BF551">
        <v>0</v>
      </c>
      <c r="BG551">
        <v>0</v>
      </c>
      <c r="BH551">
        <v>1050</v>
      </c>
      <c r="BI551">
        <v>1</v>
      </c>
      <c r="BJ551">
        <v>0</v>
      </c>
      <c r="BK551">
        <v>0</v>
      </c>
      <c r="BL551">
        <v>0</v>
      </c>
      <c r="BO551">
        <v>0</v>
      </c>
      <c r="BP551">
        <v>0</v>
      </c>
      <c r="BW551" t="str">
        <f>"21:50:47.223"</f>
        <v>21:50:47.223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1</v>
      </c>
      <c r="CP551" t="s">
        <v>119</v>
      </c>
      <c r="CQ551">
        <v>259</v>
      </c>
      <c r="CR551">
        <v>0</v>
      </c>
      <c r="CW551">
        <v>3042045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"08/10/2022 21:50:49.230"</f>
        <v>08/10/2022 21:50:49.230</v>
      </c>
      <c r="C552" t="str">
        <f t="shared" si="35"/>
        <v>FFDFD3C0</v>
      </c>
      <c r="D552" t="s">
        <v>113</v>
      </c>
      <c r="E552">
        <v>6</v>
      </c>
      <c r="H552">
        <v>174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ref="S552:T554" si="49">"21:50:48.797"</f>
        <v>21:50:48.797</v>
      </c>
      <c r="T552" t="str">
        <f t="shared" si="49"/>
        <v>21:50:48.797</v>
      </c>
      <c r="U552" t="str">
        <f t="shared" si="34"/>
        <v>A4558D</v>
      </c>
      <c r="V552">
        <v>0</v>
      </c>
      <c r="W552">
        <v>0</v>
      </c>
      <c r="X552">
        <v>2</v>
      </c>
      <c r="Z552">
        <v>1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656</v>
      </c>
      <c r="AJ552">
        <v>48.323708000000003</v>
      </c>
      <c r="AK552" t="s">
        <v>657</v>
      </c>
      <c r="AL552">
        <v>-123.002307</v>
      </c>
      <c r="AM552">
        <v>25</v>
      </c>
      <c r="AN552">
        <v>1100</v>
      </c>
      <c r="AO552" t="s">
        <v>118</v>
      </c>
      <c r="AP552">
        <v>13</v>
      </c>
      <c r="AQ552">
        <v>-137</v>
      </c>
      <c r="AR552">
        <v>0</v>
      </c>
      <c r="AZ552">
        <v>1200</v>
      </c>
      <c r="BA552">
        <v>1</v>
      </c>
      <c r="BB552" t="str">
        <f t="shared" si="36"/>
        <v xml:space="preserve">N379DH  </v>
      </c>
      <c r="BC552">
        <v>1</v>
      </c>
      <c r="BE552">
        <v>0</v>
      </c>
      <c r="BF552">
        <v>0</v>
      </c>
      <c r="BG552">
        <v>0</v>
      </c>
      <c r="BH552">
        <v>1075</v>
      </c>
      <c r="BI552">
        <v>1</v>
      </c>
      <c r="BJ552">
        <v>0</v>
      </c>
      <c r="BK552">
        <v>0</v>
      </c>
      <c r="BL552">
        <v>0</v>
      </c>
      <c r="BO552">
        <v>0</v>
      </c>
      <c r="BP552">
        <v>0</v>
      </c>
      <c r="BW552" t="str">
        <f>"21:50:48.941"</f>
        <v>21:50:48.941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1</v>
      </c>
      <c r="CP552" t="s">
        <v>119</v>
      </c>
      <c r="CQ552">
        <v>259</v>
      </c>
      <c r="CR552">
        <v>0</v>
      </c>
      <c r="CW552">
        <v>3042196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"08/10/2022 21:50:49.230"</f>
        <v>08/10/2022 21:50:49.230</v>
      </c>
      <c r="C553" t="str">
        <f t="shared" si="35"/>
        <v>FFDFD3C0</v>
      </c>
      <c r="D553" t="s">
        <v>130</v>
      </c>
      <c r="E553">
        <v>18</v>
      </c>
      <c r="F553">
        <v>1018</v>
      </c>
      <c r="G553" t="s">
        <v>114</v>
      </c>
      <c r="J553" t="s">
        <v>131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si="49"/>
        <v>21:50:48.797</v>
      </c>
      <c r="T553" t="str">
        <f t="shared" si="49"/>
        <v>21:50:48.797</v>
      </c>
      <c r="U553" t="str">
        <f t="shared" si="34"/>
        <v>A4558D</v>
      </c>
      <c r="V553">
        <v>0</v>
      </c>
      <c r="W553">
        <v>0</v>
      </c>
      <c r="X553">
        <v>2</v>
      </c>
      <c r="Z553">
        <v>1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656</v>
      </c>
      <c r="AJ553">
        <v>48.323708000000003</v>
      </c>
      <c r="AK553" t="s">
        <v>657</v>
      </c>
      <c r="AL553">
        <v>-123.002307</v>
      </c>
      <c r="AM553">
        <v>25</v>
      </c>
      <c r="AN553">
        <v>1100</v>
      </c>
      <c r="AO553" t="s">
        <v>118</v>
      </c>
      <c r="AP553">
        <v>13</v>
      </c>
      <c r="AQ553">
        <v>-137</v>
      </c>
      <c r="AR553">
        <v>0</v>
      </c>
      <c r="AZ553">
        <v>1200</v>
      </c>
      <c r="BA553">
        <v>1</v>
      </c>
      <c r="BB553" t="str">
        <f t="shared" si="36"/>
        <v xml:space="preserve">N379DH  </v>
      </c>
      <c r="BC553">
        <v>1</v>
      </c>
      <c r="BE553">
        <v>0</v>
      </c>
      <c r="BF553">
        <v>0</v>
      </c>
      <c r="BG553">
        <v>0</v>
      </c>
      <c r="BH553">
        <v>1075</v>
      </c>
      <c r="BI553">
        <v>1</v>
      </c>
      <c r="BJ553">
        <v>0</v>
      </c>
      <c r="BK553">
        <v>0</v>
      </c>
      <c r="BL553">
        <v>0</v>
      </c>
      <c r="BO553">
        <v>0</v>
      </c>
      <c r="BP553">
        <v>0</v>
      </c>
      <c r="BW553" t="str">
        <f>"21:50:48.941"</f>
        <v>21:50:48.941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1</v>
      </c>
      <c r="CP553" t="s">
        <v>119</v>
      </c>
      <c r="CQ553">
        <v>259</v>
      </c>
      <c r="CR553">
        <v>0</v>
      </c>
      <c r="CW553">
        <v>3042196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"08/10/2022 21:50:49.309"</f>
        <v>08/10/2022 21:50:49.309</v>
      </c>
      <c r="C554" t="str">
        <f t="shared" si="35"/>
        <v>FFDFD3C0</v>
      </c>
      <c r="D554" t="s">
        <v>611</v>
      </c>
      <c r="E554">
        <v>10</v>
      </c>
      <c r="H554">
        <v>37</v>
      </c>
      <c r="I554" t="s">
        <v>612</v>
      </c>
      <c r="J554" t="s">
        <v>613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si="49"/>
        <v>21:50:48.797</v>
      </c>
      <c r="T554" t="str">
        <f t="shared" si="49"/>
        <v>21:50:48.797</v>
      </c>
      <c r="U554" t="str">
        <f t="shared" si="34"/>
        <v>A4558D</v>
      </c>
      <c r="V554">
        <v>0</v>
      </c>
      <c r="W554">
        <v>0</v>
      </c>
      <c r="X554">
        <v>2</v>
      </c>
      <c r="Z554">
        <v>1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656</v>
      </c>
      <c r="AJ554">
        <v>48.323708000000003</v>
      </c>
      <c r="AK554" t="s">
        <v>657</v>
      </c>
      <c r="AL554">
        <v>-123.002307</v>
      </c>
      <c r="AM554">
        <v>25</v>
      </c>
      <c r="AN554">
        <v>1100</v>
      </c>
      <c r="AO554" t="s">
        <v>118</v>
      </c>
      <c r="AP554">
        <v>13</v>
      </c>
      <c r="AQ554">
        <v>-137</v>
      </c>
      <c r="AR554">
        <v>0</v>
      </c>
      <c r="AZ554">
        <v>1200</v>
      </c>
      <c r="BA554">
        <v>1</v>
      </c>
      <c r="BB554" t="str">
        <f t="shared" si="36"/>
        <v xml:space="preserve">N379DH  </v>
      </c>
      <c r="BC554">
        <v>1</v>
      </c>
      <c r="BE554">
        <v>0</v>
      </c>
      <c r="BF554">
        <v>0</v>
      </c>
      <c r="BG554">
        <v>0</v>
      </c>
      <c r="BH554">
        <v>1075</v>
      </c>
      <c r="BI554">
        <v>1</v>
      </c>
      <c r="BJ554">
        <v>0</v>
      </c>
      <c r="BK554">
        <v>0</v>
      </c>
      <c r="BL554">
        <v>0</v>
      </c>
      <c r="BO554">
        <v>0</v>
      </c>
      <c r="BP554">
        <v>0</v>
      </c>
      <c r="BW554" t="str">
        <f>"21:50:48.941"</f>
        <v>21:50:48.941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1</v>
      </c>
      <c r="CP554" t="s">
        <v>119</v>
      </c>
      <c r="CQ554">
        <v>259</v>
      </c>
      <c r="CR554">
        <v>0</v>
      </c>
      <c r="CW554">
        <v>3042196</v>
      </c>
      <c r="CY554">
        <v>0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"08/10/2022 21:50:50.012"</f>
        <v>08/10/2022 21:50:50.012</v>
      </c>
      <c r="C555" t="str">
        <f t="shared" si="35"/>
        <v>FFDFD3C0</v>
      </c>
      <c r="D555" t="s">
        <v>611</v>
      </c>
      <c r="E555">
        <v>10</v>
      </c>
      <c r="H555">
        <v>37</v>
      </c>
      <c r="I555" t="s">
        <v>612</v>
      </c>
      <c r="J555" t="s">
        <v>613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ref="S555:T557" si="50">"21:50:49.594"</f>
        <v>21:50:49.594</v>
      </c>
      <c r="T555" t="str">
        <f t="shared" si="50"/>
        <v>21:50:49.594</v>
      </c>
      <c r="U555" t="str">
        <f t="shared" si="34"/>
        <v>A4558D</v>
      </c>
      <c r="V555">
        <v>0</v>
      </c>
      <c r="W555">
        <v>0</v>
      </c>
      <c r="X555">
        <v>2</v>
      </c>
      <c r="Z555">
        <v>1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658</v>
      </c>
      <c r="AJ555">
        <v>48.323214</v>
      </c>
      <c r="AK555" t="s">
        <v>659</v>
      </c>
      <c r="AL555">
        <v>-123.002222</v>
      </c>
      <c r="AM555">
        <v>25</v>
      </c>
      <c r="AN555">
        <v>1100</v>
      </c>
      <c r="AO555" t="s">
        <v>118</v>
      </c>
      <c r="AP555">
        <v>13</v>
      </c>
      <c r="AQ555">
        <v>-136</v>
      </c>
      <c r="AR555">
        <v>64</v>
      </c>
      <c r="AZ555">
        <v>1200</v>
      </c>
      <c r="BA555">
        <v>1</v>
      </c>
      <c r="BB555" t="str">
        <f t="shared" si="36"/>
        <v xml:space="preserve">N379DH  </v>
      </c>
      <c r="BC555">
        <v>1</v>
      </c>
      <c r="BE555">
        <v>0</v>
      </c>
      <c r="BF555">
        <v>0</v>
      </c>
      <c r="BG555">
        <v>0</v>
      </c>
      <c r="BH555">
        <v>1075</v>
      </c>
      <c r="BI555">
        <v>1</v>
      </c>
      <c r="BJ555">
        <v>0</v>
      </c>
      <c r="BK555">
        <v>0</v>
      </c>
      <c r="BL555">
        <v>0</v>
      </c>
      <c r="BO555">
        <v>0</v>
      </c>
      <c r="BP555">
        <v>0</v>
      </c>
      <c r="BW555" t="str">
        <f>"21:50:49.783"</f>
        <v>21:50:49.783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1</v>
      </c>
      <c r="CP555" t="s">
        <v>119</v>
      </c>
      <c r="CQ555">
        <v>259</v>
      </c>
      <c r="CR555">
        <v>0</v>
      </c>
      <c r="CW555">
        <v>3042262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"08/10/2022 21:50:50.027"</f>
        <v>08/10/2022 21:50:50.027</v>
      </c>
      <c r="C556" t="str">
        <f t="shared" si="35"/>
        <v>FFDFD3C0</v>
      </c>
      <c r="D556" t="s">
        <v>113</v>
      </c>
      <c r="E556">
        <v>6</v>
      </c>
      <c r="H556">
        <v>174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50"/>
        <v>21:50:49.594</v>
      </c>
      <c r="T556" t="str">
        <f t="shared" si="50"/>
        <v>21:50:49.594</v>
      </c>
      <c r="U556" t="str">
        <f t="shared" si="34"/>
        <v>A4558D</v>
      </c>
      <c r="V556">
        <v>0</v>
      </c>
      <c r="W556">
        <v>0</v>
      </c>
      <c r="X556">
        <v>2</v>
      </c>
      <c r="Z556">
        <v>1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658</v>
      </c>
      <c r="AJ556">
        <v>48.323214</v>
      </c>
      <c r="AK556" t="s">
        <v>659</v>
      </c>
      <c r="AL556">
        <v>-123.002222</v>
      </c>
      <c r="AM556">
        <v>25</v>
      </c>
      <c r="AN556">
        <v>1100</v>
      </c>
      <c r="AO556" t="s">
        <v>118</v>
      </c>
      <c r="AP556">
        <v>13</v>
      </c>
      <c r="AQ556">
        <v>-136</v>
      </c>
      <c r="AR556">
        <v>64</v>
      </c>
      <c r="AZ556">
        <v>1200</v>
      </c>
      <c r="BA556">
        <v>1</v>
      </c>
      <c r="BB556" t="str">
        <f t="shared" si="36"/>
        <v xml:space="preserve">N379DH  </v>
      </c>
      <c r="BC556">
        <v>1</v>
      </c>
      <c r="BE556">
        <v>0</v>
      </c>
      <c r="BF556">
        <v>0</v>
      </c>
      <c r="BG556">
        <v>0</v>
      </c>
      <c r="BH556">
        <v>1075</v>
      </c>
      <c r="BI556">
        <v>1</v>
      </c>
      <c r="BJ556">
        <v>0</v>
      </c>
      <c r="BK556">
        <v>0</v>
      </c>
      <c r="BL556">
        <v>0</v>
      </c>
      <c r="BO556">
        <v>0</v>
      </c>
      <c r="BP556">
        <v>0</v>
      </c>
      <c r="BW556" t="str">
        <f>"21:50:49.783"</f>
        <v>21:50:49.783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1</v>
      </c>
      <c r="CP556" t="s">
        <v>119</v>
      </c>
      <c r="CQ556">
        <v>259</v>
      </c>
      <c r="CR556">
        <v>0</v>
      </c>
      <c r="CW556">
        <v>3042262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"08/10/2022 21:50:50.027"</f>
        <v>08/10/2022 21:50:50.027</v>
      </c>
      <c r="C557" t="str">
        <f t="shared" si="35"/>
        <v>FFDFD3C0</v>
      </c>
      <c r="D557" t="s">
        <v>130</v>
      </c>
      <c r="E557">
        <v>18</v>
      </c>
      <c r="F557">
        <v>1018</v>
      </c>
      <c r="G557" t="s">
        <v>114</v>
      </c>
      <c r="J557" t="s">
        <v>131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si="50"/>
        <v>21:50:49.594</v>
      </c>
      <c r="T557" t="str">
        <f t="shared" si="50"/>
        <v>21:50:49.594</v>
      </c>
      <c r="U557" t="str">
        <f t="shared" si="34"/>
        <v>A4558D</v>
      </c>
      <c r="V557">
        <v>0</v>
      </c>
      <c r="W557">
        <v>0</v>
      </c>
      <c r="X557">
        <v>2</v>
      </c>
      <c r="Z557">
        <v>1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658</v>
      </c>
      <c r="AJ557">
        <v>48.323214</v>
      </c>
      <c r="AK557" t="s">
        <v>659</v>
      </c>
      <c r="AL557">
        <v>-123.002222</v>
      </c>
      <c r="AM557">
        <v>25</v>
      </c>
      <c r="AN557">
        <v>1100</v>
      </c>
      <c r="AO557" t="s">
        <v>118</v>
      </c>
      <c r="AP557">
        <v>13</v>
      </c>
      <c r="AQ557">
        <v>-136</v>
      </c>
      <c r="AR557">
        <v>64</v>
      </c>
      <c r="AZ557">
        <v>1200</v>
      </c>
      <c r="BA557">
        <v>1</v>
      </c>
      <c r="BB557" t="str">
        <f t="shared" si="36"/>
        <v xml:space="preserve">N379DH  </v>
      </c>
      <c r="BC557">
        <v>1</v>
      </c>
      <c r="BE557">
        <v>0</v>
      </c>
      <c r="BF557">
        <v>0</v>
      </c>
      <c r="BG557">
        <v>0</v>
      </c>
      <c r="BH557">
        <v>1075</v>
      </c>
      <c r="BI557">
        <v>1</v>
      </c>
      <c r="BJ557">
        <v>0</v>
      </c>
      <c r="BK557">
        <v>0</v>
      </c>
      <c r="BL557">
        <v>0</v>
      </c>
      <c r="BO557">
        <v>0</v>
      </c>
      <c r="BP557">
        <v>0</v>
      </c>
      <c r="BW557" t="str">
        <f>"21:50:49.783"</f>
        <v>21:50:49.783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1</v>
      </c>
      <c r="CP557" t="s">
        <v>119</v>
      </c>
      <c r="CQ557">
        <v>259</v>
      </c>
      <c r="CR557">
        <v>0</v>
      </c>
      <c r="CW557">
        <v>3042262</v>
      </c>
      <c r="CY557">
        <v>0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"08/10/2022 21:50:50.512"</f>
        <v>08/10/2022 21:50:50.512</v>
      </c>
      <c r="C558" t="str">
        <f t="shared" si="35"/>
        <v>FFDFD3C0</v>
      </c>
      <c r="D558" t="s">
        <v>113</v>
      </c>
      <c r="E558">
        <v>6</v>
      </c>
      <c r="H558">
        <v>174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ref="S558:T560" si="51">"21:50:50.195"</f>
        <v>21:50:50.195</v>
      </c>
      <c r="T558" t="str">
        <f t="shared" si="51"/>
        <v>21:50:50.195</v>
      </c>
      <c r="U558" t="str">
        <f t="shared" si="34"/>
        <v>A4558D</v>
      </c>
      <c r="V558">
        <v>0</v>
      </c>
      <c r="W558">
        <v>0</v>
      </c>
      <c r="X558">
        <v>2</v>
      </c>
      <c r="Z558">
        <v>1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660</v>
      </c>
      <c r="AJ558">
        <v>48.322828000000001</v>
      </c>
      <c r="AK558" t="s">
        <v>661</v>
      </c>
      <c r="AL558">
        <v>-123.002179</v>
      </c>
      <c r="AM558">
        <v>25</v>
      </c>
      <c r="AN558">
        <v>1100</v>
      </c>
      <c r="AO558" t="s">
        <v>118</v>
      </c>
      <c r="AP558">
        <v>13</v>
      </c>
      <c r="AQ558">
        <v>-136</v>
      </c>
      <c r="AR558">
        <v>0</v>
      </c>
      <c r="AZ558">
        <v>1200</v>
      </c>
      <c r="BA558">
        <v>1</v>
      </c>
      <c r="BB558" t="str">
        <f t="shared" si="36"/>
        <v xml:space="preserve">N379DH  </v>
      </c>
      <c r="BC558">
        <v>1</v>
      </c>
      <c r="BE558">
        <v>0</v>
      </c>
      <c r="BF558">
        <v>0</v>
      </c>
      <c r="BG558">
        <v>0</v>
      </c>
      <c r="BH558">
        <v>1075</v>
      </c>
      <c r="BI558">
        <v>1</v>
      </c>
      <c r="BJ558">
        <v>0</v>
      </c>
      <c r="BK558">
        <v>0</v>
      </c>
      <c r="BL558">
        <v>0</v>
      </c>
      <c r="BO558">
        <v>0</v>
      </c>
      <c r="BP558">
        <v>0</v>
      </c>
      <c r="BW558" t="str">
        <f>"21:50:50.302"</f>
        <v>21:50:50.302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1</v>
      </c>
      <c r="CP558" t="s">
        <v>119</v>
      </c>
      <c r="CQ558">
        <v>259</v>
      </c>
      <c r="CR558">
        <v>0</v>
      </c>
      <c r="CW558">
        <v>3042313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"08/10/2022 21:50:50.512"</f>
        <v>08/10/2022 21:50:50.512</v>
      </c>
      <c r="C559" t="str">
        <f t="shared" si="35"/>
        <v>FFDFD3C0</v>
      </c>
      <c r="D559" t="s">
        <v>130</v>
      </c>
      <c r="E559">
        <v>18</v>
      </c>
      <c r="F559">
        <v>1018</v>
      </c>
      <c r="G559" t="s">
        <v>114</v>
      </c>
      <c r="J559" t="s">
        <v>131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51"/>
        <v>21:50:50.195</v>
      </c>
      <c r="T559" t="str">
        <f t="shared" si="51"/>
        <v>21:50:50.195</v>
      </c>
      <c r="U559" t="str">
        <f t="shared" si="34"/>
        <v>A4558D</v>
      </c>
      <c r="V559">
        <v>0</v>
      </c>
      <c r="W559">
        <v>0</v>
      </c>
      <c r="X559">
        <v>2</v>
      </c>
      <c r="Z559">
        <v>1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660</v>
      </c>
      <c r="AJ559">
        <v>48.322828000000001</v>
      </c>
      <c r="AK559" t="s">
        <v>661</v>
      </c>
      <c r="AL559">
        <v>-123.002179</v>
      </c>
      <c r="AM559">
        <v>25</v>
      </c>
      <c r="AN559">
        <v>1100</v>
      </c>
      <c r="AO559" t="s">
        <v>118</v>
      </c>
      <c r="AP559">
        <v>13</v>
      </c>
      <c r="AQ559">
        <v>-136</v>
      </c>
      <c r="AR559">
        <v>0</v>
      </c>
      <c r="AZ559">
        <v>1200</v>
      </c>
      <c r="BA559">
        <v>1</v>
      </c>
      <c r="BB559" t="str">
        <f t="shared" si="36"/>
        <v xml:space="preserve">N379DH  </v>
      </c>
      <c r="BC559">
        <v>1</v>
      </c>
      <c r="BE559">
        <v>0</v>
      </c>
      <c r="BF559">
        <v>0</v>
      </c>
      <c r="BG559">
        <v>0</v>
      </c>
      <c r="BH559">
        <v>1075</v>
      </c>
      <c r="BI559">
        <v>1</v>
      </c>
      <c r="BJ559">
        <v>0</v>
      </c>
      <c r="BK559">
        <v>0</v>
      </c>
      <c r="BL559">
        <v>0</v>
      </c>
      <c r="BO559">
        <v>0</v>
      </c>
      <c r="BP559">
        <v>0</v>
      </c>
      <c r="BW559" t="str">
        <f>"21:50:50.302"</f>
        <v>21:50:50.302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1</v>
      </c>
      <c r="CP559" t="s">
        <v>119</v>
      </c>
      <c r="CQ559">
        <v>259</v>
      </c>
      <c r="CR559">
        <v>0</v>
      </c>
      <c r="CW559">
        <v>3042313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"08/10/2022 21:50:50.512"</f>
        <v>08/10/2022 21:50:50.512</v>
      </c>
      <c r="C560" t="str">
        <f t="shared" si="35"/>
        <v>FFDFD3C0</v>
      </c>
      <c r="D560" t="s">
        <v>611</v>
      </c>
      <c r="E560">
        <v>10</v>
      </c>
      <c r="H560">
        <v>37</v>
      </c>
      <c r="I560" t="s">
        <v>612</v>
      </c>
      <c r="J560" t="s">
        <v>613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51"/>
        <v>21:50:50.195</v>
      </c>
      <c r="T560" t="str">
        <f t="shared" si="51"/>
        <v>21:50:50.195</v>
      </c>
      <c r="U560" t="str">
        <f t="shared" si="34"/>
        <v>A4558D</v>
      </c>
      <c r="V560">
        <v>0</v>
      </c>
      <c r="W560">
        <v>0</v>
      </c>
      <c r="X560">
        <v>2</v>
      </c>
      <c r="Z560">
        <v>1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660</v>
      </c>
      <c r="AJ560">
        <v>48.322828000000001</v>
      </c>
      <c r="AK560" t="s">
        <v>661</v>
      </c>
      <c r="AL560">
        <v>-123.002179</v>
      </c>
      <c r="AM560">
        <v>25</v>
      </c>
      <c r="AN560">
        <v>1100</v>
      </c>
      <c r="AO560" t="s">
        <v>118</v>
      </c>
      <c r="AP560">
        <v>13</v>
      </c>
      <c r="AQ560">
        <v>-136</v>
      </c>
      <c r="AR560">
        <v>0</v>
      </c>
      <c r="AZ560">
        <v>1200</v>
      </c>
      <c r="BA560">
        <v>1</v>
      </c>
      <c r="BB560" t="str">
        <f t="shared" si="36"/>
        <v xml:space="preserve">N379DH  </v>
      </c>
      <c r="BC560">
        <v>1</v>
      </c>
      <c r="BE560">
        <v>0</v>
      </c>
      <c r="BF560">
        <v>0</v>
      </c>
      <c r="BG560">
        <v>0</v>
      </c>
      <c r="BH560">
        <v>1075</v>
      </c>
      <c r="BI560">
        <v>1</v>
      </c>
      <c r="BJ560">
        <v>0</v>
      </c>
      <c r="BK560">
        <v>0</v>
      </c>
      <c r="BL560">
        <v>0</v>
      </c>
      <c r="BO560">
        <v>0</v>
      </c>
      <c r="BP560">
        <v>0</v>
      </c>
      <c r="BW560" t="str">
        <f>"21:50:50.302"</f>
        <v>21:50:50.302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1</v>
      </c>
      <c r="CP560" t="s">
        <v>119</v>
      </c>
      <c r="CQ560">
        <v>259</v>
      </c>
      <c r="CR560">
        <v>0</v>
      </c>
      <c r="CW560">
        <v>3042313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"08/10/2022 21:50:51.809"</f>
        <v>08/10/2022 21:50:51.809</v>
      </c>
      <c r="C561" t="str">
        <f t="shared" si="35"/>
        <v>FFDFD3C0</v>
      </c>
      <c r="D561" t="s">
        <v>611</v>
      </c>
      <c r="E561">
        <v>10</v>
      </c>
      <c r="H561">
        <v>37</v>
      </c>
      <c r="I561" t="s">
        <v>612</v>
      </c>
      <c r="J561" t="s">
        <v>613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ref="S561:T563" si="52">"21:50:51.398"</f>
        <v>21:50:51.398</v>
      </c>
      <c r="T561" t="str">
        <f t="shared" si="52"/>
        <v>21:50:51.398</v>
      </c>
      <c r="U561" t="str">
        <f t="shared" si="34"/>
        <v>A4558D</v>
      </c>
      <c r="V561">
        <v>0</v>
      </c>
      <c r="W561">
        <v>0</v>
      </c>
      <c r="X561">
        <v>2</v>
      </c>
      <c r="Z561">
        <v>1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662</v>
      </c>
      <c r="AJ561">
        <v>48.322077</v>
      </c>
      <c r="AK561" t="s">
        <v>663</v>
      </c>
      <c r="AL561">
        <v>-123.002071</v>
      </c>
      <c r="AM561">
        <v>25</v>
      </c>
      <c r="AN561">
        <v>1100</v>
      </c>
      <c r="AO561" t="s">
        <v>118</v>
      </c>
      <c r="AP561">
        <v>13</v>
      </c>
      <c r="AQ561">
        <v>-136</v>
      </c>
      <c r="AR561">
        <v>0</v>
      </c>
      <c r="AZ561">
        <v>1200</v>
      </c>
      <c r="BA561">
        <v>1</v>
      </c>
      <c r="BB561" t="str">
        <f t="shared" si="36"/>
        <v xml:space="preserve">N379DH  </v>
      </c>
      <c r="BC561">
        <v>1</v>
      </c>
      <c r="BE561">
        <v>0</v>
      </c>
      <c r="BF561">
        <v>0</v>
      </c>
      <c r="BG561">
        <v>0</v>
      </c>
      <c r="BH561">
        <v>1075</v>
      </c>
      <c r="BI561">
        <v>1</v>
      </c>
      <c r="BJ561">
        <v>0</v>
      </c>
      <c r="BK561">
        <v>0</v>
      </c>
      <c r="BL561">
        <v>0</v>
      </c>
      <c r="BO561">
        <v>0</v>
      </c>
      <c r="BP561">
        <v>0</v>
      </c>
      <c r="BW561" t="str">
        <f>"21:50:51.530"</f>
        <v>21:50:51.530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2</v>
      </c>
      <c r="CP561" t="s">
        <v>119</v>
      </c>
      <c r="CQ561">
        <v>259</v>
      </c>
      <c r="CR561">
        <v>0</v>
      </c>
      <c r="CW561">
        <v>3042419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"08/10/2022 21:50:51.809"</f>
        <v>08/10/2022 21:50:51.809</v>
      </c>
      <c r="C562" t="str">
        <f t="shared" si="35"/>
        <v>FFDFD3C0</v>
      </c>
      <c r="D562" t="s">
        <v>113</v>
      </c>
      <c r="E562">
        <v>6</v>
      </c>
      <c r="H562">
        <v>174</v>
      </c>
      <c r="I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si="52"/>
        <v>21:50:51.398</v>
      </c>
      <c r="T562" t="str">
        <f t="shared" si="52"/>
        <v>21:50:51.398</v>
      </c>
      <c r="U562" t="str">
        <f t="shared" si="34"/>
        <v>A4558D</v>
      </c>
      <c r="V562">
        <v>0</v>
      </c>
      <c r="W562">
        <v>0</v>
      </c>
      <c r="X562">
        <v>2</v>
      </c>
      <c r="Z562">
        <v>1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662</v>
      </c>
      <c r="AJ562">
        <v>48.322077</v>
      </c>
      <c r="AK562" t="s">
        <v>663</v>
      </c>
      <c r="AL562">
        <v>-123.002071</v>
      </c>
      <c r="AM562">
        <v>25</v>
      </c>
      <c r="AN562">
        <v>1100</v>
      </c>
      <c r="AO562" t="s">
        <v>118</v>
      </c>
      <c r="AP562">
        <v>13</v>
      </c>
      <c r="AQ562">
        <v>-136</v>
      </c>
      <c r="AR562">
        <v>0</v>
      </c>
      <c r="AZ562">
        <v>1200</v>
      </c>
      <c r="BA562">
        <v>1</v>
      </c>
      <c r="BB562" t="str">
        <f t="shared" si="36"/>
        <v xml:space="preserve">N379DH  </v>
      </c>
      <c r="BC562">
        <v>1</v>
      </c>
      <c r="BE562">
        <v>0</v>
      </c>
      <c r="BF562">
        <v>0</v>
      </c>
      <c r="BG562">
        <v>0</v>
      </c>
      <c r="BH562">
        <v>1075</v>
      </c>
      <c r="BI562">
        <v>1</v>
      </c>
      <c r="BJ562">
        <v>0</v>
      </c>
      <c r="BK562">
        <v>0</v>
      </c>
      <c r="BL562">
        <v>0</v>
      </c>
      <c r="BO562">
        <v>0</v>
      </c>
      <c r="BP562">
        <v>0</v>
      </c>
      <c r="BW562" t="str">
        <f>"21:50:51.530"</f>
        <v>21:50:51.530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2</v>
      </c>
      <c r="CP562" t="s">
        <v>119</v>
      </c>
      <c r="CQ562">
        <v>259</v>
      </c>
      <c r="CR562">
        <v>0</v>
      </c>
      <c r="CW562">
        <v>3042419</v>
      </c>
      <c r="CY562">
        <v>0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"08/10/2022 21:50:51.809"</f>
        <v>08/10/2022 21:50:51.809</v>
      </c>
      <c r="C563" t="str">
        <f t="shared" si="35"/>
        <v>FFDFD3C0</v>
      </c>
      <c r="D563" t="s">
        <v>130</v>
      </c>
      <c r="E563">
        <v>18</v>
      </c>
      <c r="F563">
        <v>1018</v>
      </c>
      <c r="G563" t="s">
        <v>114</v>
      </c>
      <c r="J563" t="s">
        <v>131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52"/>
        <v>21:50:51.398</v>
      </c>
      <c r="T563" t="str">
        <f t="shared" si="52"/>
        <v>21:50:51.398</v>
      </c>
      <c r="U563" t="str">
        <f t="shared" si="34"/>
        <v>A4558D</v>
      </c>
      <c r="V563">
        <v>0</v>
      </c>
      <c r="W563">
        <v>0</v>
      </c>
      <c r="X563">
        <v>2</v>
      </c>
      <c r="Z563">
        <v>1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662</v>
      </c>
      <c r="AJ563">
        <v>48.322077</v>
      </c>
      <c r="AK563" t="s">
        <v>663</v>
      </c>
      <c r="AL563">
        <v>-123.002071</v>
      </c>
      <c r="AM563">
        <v>25</v>
      </c>
      <c r="AN563">
        <v>1100</v>
      </c>
      <c r="AO563" t="s">
        <v>118</v>
      </c>
      <c r="AP563">
        <v>13</v>
      </c>
      <c r="AQ563">
        <v>-136</v>
      </c>
      <c r="AR563">
        <v>0</v>
      </c>
      <c r="AZ563">
        <v>1200</v>
      </c>
      <c r="BA563">
        <v>1</v>
      </c>
      <c r="BB563" t="str">
        <f t="shared" si="36"/>
        <v xml:space="preserve">N379DH  </v>
      </c>
      <c r="BC563">
        <v>1</v>
      </c>
      <c r="BE563">
        <v>0</v>
      </c>
      <c r="BF563">
        <v>0</v>
      </c>
      <c r="BG563">
        <v>0</v>
      </c>
      <c r="BH563">
        <v>1075</v>
      </c>
      <c r="BI563">
        <v>1</v>
      </c>
      <c r="BJ563">
        <v>0</v>
      </c>
      <c r="BK563">
        <v>0</v>
      </c>
      <c r="BL563">
        <v>0</v>
      </c>
      <c r="BO563">
        <v>0</v>
      </c>
      <c r="BP563">
        <v>0</v>
      </c>
      <c r="BW563" t="str">
        <f>"21:50:51.530"</f>
        <v>21:50:51.530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2</v>
      </c>
      <c r="CP563" t="s">
        <v>119</v>
      </c>
      <c r="CQ563">
        <v>259</v>
      </c>
      <c r="CR563">
        <v>0</v>
      </c>
      <c r="CW563">
        <v>3042419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"08/10/2022 21:50:52.856"</f>
        <v>08/10/2022 21:50:52.856</v>
      </c>
      <c r="C564" t="str">
        <f t="shared" si="35"/>
        <v>FFDFD3C0</v>
      </c>
      <c r="D564" t="s">
        <v>611</v>
      </c>
      <c r="E564">
        <v>10</v>
      </c>
      <c r="H564">
        <v>37</v>
      </c>
      <c r="I564" t="s">
        <v>612</v>
      </c>
      <c r="J564" t="s">
        <v>613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ref="S564:T566" si="53">"21:50:52.594"</f>
        <v>21:50:52.594</v>
      </c>
      <c r="T564" t="str">
        <f t="shared" si="53"/>
        <v>21:50:52.594</v>
      </c>
      <c r="U564" t="str">
        <f t="shared" si="34"/>
        <v>A4558D</v>
      </c>
      <c r="V564">
        <v>0</v>
      </c>
      <c r="W564">
        <v>0</v>
      </c>
      <c r="X564">
        <v>2</v>
      </c>
      <c r="Z564">
        <v>1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664</v>
      </c>
      <c r="AJ564">
        <v>48.321303999999998</v>
      </c>
      <c r="AK564" t="s">
        <v>665</v>
      </c>
      <c r="AL564">
        <v>-123.001964</v>
      </c>
      <c r="AM564">
        <v>25</v>
      </c>
      <c r="AN564">
        <v>1100</v>
      </c>
      <c r="AO564" t="s">
        <v>118</v>
      </c>
      <c r="AP564">
        <v>14</v>
      </c>
      <c r="AQ564">
        <v>-136</v>
      </c>
      <c r="AR564">
        <v>0</v>
      </c>
      <c r="AZ564">
        <v>1200</v>
      </c>
      <c r="BA564">
        <v>1</v>
      </c>
      <c r="BB564" t="str">
        <f t="shared" si="36"/>
        <v xml:space="preserve">N379DH  </v>
      </c>
      <c r="BC564">
        <v>1</v>
      </c>
      <c r="BE564">
        <v>0</v>
      </c>
      <c r="BF564">
        <v>0</v>
      </c>
      <c r="BG564">
        <v>0</v>
      </c>
      <c r="BH564">
        <v>1075</v>
      </c>
      <c r="BI564">
        <v>1</v>
      </c>
      <c r="BJ564">
        <v>0</v>
      </c>
      <c r="BK564">
        <v>0</v>
      </c>
      <c r="BL564">
        <v>0</v>
      </c>
      <c r="BO564">
        <v>0</v>
      </c>
      <c r="BP564">
        <v>0</v>
      </c>
      <c r="BW564" t="str">
        <f>"21:50:52.651"</f>
        <v>21:50:52.651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1</v>
      </c>
      <c r="CP564" t="s">
        <v>119</v>
      </c>
      <c r="CQ564">
        <v>259</v>
      </c>
      <c r="CR564">
        <v>0</v>
      </c>
      <c r="CW564">
        <v>3042515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"08/10/2022 21:50:52.856"</f>
        <v>08/10/2022 21:50:52.856</v>
      </c>
      <c r="C565" t="str">
        <f t="shared" si="35"/>
        <v>FFDFD3C0</v>
      </c>
      <c r="D565" t="s">
        <v>113</v>
      </c>
      <c r="E565">
        <v>6</v>
      </c>
      <c r="H565">
        <v>174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53"/>
        <v>21:50:52.594</v>
      </c>
      <c r="T565" t="str">
        <f t="shared" si="53"/>
        <v>21:50:52.594</v>
      </c>
      <c r="U565" t="str">
        <f t="shared" si="34"/>
        <v>A4558D</v>
      </c>
      <c r="V565">
        <v>0</v>
      </c>
      <c r="W565">
        <v>0</v>
      </c>
      <c r="X565">
        <v>2</v>
      </c>
      <c r="Z565">
        <v>1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664</v>
      </c>
      <c r="AJ565">
        <v>48.321303999999998</v>
      </c>
      <c r="AK565" t="s">
        <v>665</v>
      </c>
      <c r="AL565">
        <v>-123.001964</v>
      </c>
      <c r="AM565">
        <v>25</v>
      </c>
      <c r="AN565">
        <v>1100</v>
      </c>
      <c r="AO565" t="s">
        <v>118</v>
      </c>
      <c r="AP565">
        <v>14</v>
      </c>
      <c r="AQ565">
        <v>-136</v>
      </c>
      <c r="AR565">
        <v>0</v>
      </c>
      <c r="AZ565">
        <v>1200</v>
      </c>
      <c r="BA565">
        <v>1</v>
      </c>
      <c r="BB565" t="str">
        <f t="shared" si="36"/>
        <v xml:space="preserve">N379DH  </v>
      </c>
      <c r="BC565">
        <v>1</v>
      </c>
      <c r="BE565">
        <v>0</v>
      </c>
      <c r="BF565">
        <v>0</v>
      </c>
      <c r="BG565">
        <v>0</v>
      </c>
      <c r="BH565">
        <v>1075</v>
      </c>
      <c r="BI565">
        <v>1</v>
      </c>
      <c r="BJ565">
        <v>0</v>
      </c>
      <c r="BK565">
        <v>0</v>
      </c>
      <c r="BL565">
        <v>0</v>
      </c>
      <c r="BO565">
        <v>0</v>
      </c>
      <c r="BP565">
        <v>0</v>
      </c>
      <c r="BW565" t="str">
        <f>"21:50:52.651"</f>
        <v>21:50:52.651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1</v>
      </c>
      <c r="CP565" t="s">
        <v>119</v>
      </c>
      <c r="CQ565">
        <v>259</v>
      </c>
      <c r="CR565">
        <v>0</v>
      </c>
      <c r="CW565">
        <v>3042515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"08/10/2022 21:50:52.856"</f>
        <v>08/10/2022 21:50:52.856</v>
      </c>
      <c r="C566" t="str">
        <f t="shared" si="35"/>
        <v>FFDFD3C0</v>
      </c>
      <c r="D566" t="s">
        <v>130</v>
      </c>
      <c r="E566">
        <v>18</v>
      </c>
      <c r="F566">
        <v>1018</v>
      </c>
      <c r="G566" t="s">
        <v>114</v>
      </c>
      <c r="J566" t="s">
        <v>131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53"/>
        <v>21:50:52.594</v>
      </c>
      <c r="T566" t="str">
        <f t="shared" si="53"/>
        <v>21:50:52.594</v>
      </c>
      <c r="U566" t="str">
        <f t="shared" si="34"/>
        <v>A4558D</v>
      </c>
      <c r="V566">
        <v>0</v>
      </c>
      <c r="W566">
        <v>0</v>
      </c>
      <c r="X566">
        <v>2</v>
      </c>
      <c r="Z566">
        <v>1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664</v>
      </c>
      <c r="AJ566">
        <v>48.321303999999998</v>
      </c>
      <c r="AK566" t="s">
        <v>665</v>
      </c>
      <c r="AL566">
        <v>-123.001964</v>
      </c>
      <c r="AM566">
        <v>25</v>
      </c>
      <c r="AN566">
        <v>1100</v>
      </c>
      <c r="AO566" t="s">
        <v>118</v>
      </c>
      <c r="AP566">
        <v>14</v>
      </c>
      <c r="AQ566">
        <v>-136</v>
      </c>
      <c r="AR566">
        <v>0</v>
      </c>
      <c r="AZ566">
        <v>1200</v>
      </c>
      <c r="BA566">
        <v>1</v>
      </c>
      <c r="BB566" t="str">
        <f t="shared" si="36"/>
        <v xml:space="preserve">N379DH  </v>
      </c>
      <c r="BC566">
        <v>1</v>
      </c>
      <c r="BE566">
        <v>0</v>
      </c>
      <c r="BF566">
        <v>0</v>
      </c>
      <c r="BG566">
        <v>0</v>
      </c>
      <c r="BH566">
        <v>1075</v>
      </c>
      <c r="BI566">
        <v>1</v>
      </c>
      <c r="BJ566">
        <v>0</v>
      </c>
      <c r="BK566">
        <v>0</v>
      </c>
      <c r="BL566">
        <v>0</v>
      </c>
      <c r="BO566">
        <v>0</v>
      </c>
      <c r="BP566">
        <v>0</v>
      </c>
      <c r="BW566" t="str">
        <f>"21:50:52.651"</f>
        <v>21:50:52.651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1</v>
      </c>
      <c r="CP566" t="s">
        <v>119</v>
      </c>
      <c r="CQ566">
        <v>259</v>
      </c>
      <c r="CR566">
        <v>0</v>
      </c>
      <c r="CW566">
        <v>3042515</v>
      </c>
      <c r="CY566">
        <v>0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"08/10/2022 21:50:54.106"</f>
        <v>08/10/2022 21:50:54.106</v>
      </c>
      <c r="C567" t="str">
        <f t="shared" si="35"/>
        <v>FFDFD3C0</v>
      </c>
      <c r="D567" t="s">
        <v>611</v>
      </c>
      <c r="E567">
        <v>10</v>
      </c>
      <c r="H567">
        <v>37</v>
      </c>
      <c r="I567" t="s">
        <v>612</v>
      </c>
      <c r="J567" t="s">
        <v>613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ref="S567:T569" si="54">"21:50:53.797"</f>
        <v>21:50:53.797</v>
      </c>
      <c r="T567" t="str">
        <f t="shared" si="54"/>
        <v>21:50:53.797</v>
      </c>
      <c r="U567" t="str">
        <f t="shared" si="34"/>
        <v>A4558D</v>
      </c>
      <c r="V567">
        <v>0</v>
      </c>
      <c r="W567">
        <v>0</v>
      </c>
      <c r="X567">
        <v>2</v>
      </c>
      <c r="Z567">
        <v>1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666</v>
      </c>
      <c r="AJ567">
        <v>48.320552999999997</v>
      </c>
      <c r="AK567" t="s">
        <v>667</v>
      </c>
      <c r="AL567">
        <v>-123.001835</v>
      </c>
      <c r="AM567">
        <v>25</v>
      </c>
      <c r="AN567">
        <v>1100</v>
      </c>
      <c r="AO567" t="s">
        <v>118</v>
      </c>
      <c r="AP567">
        <v>14</v>
      </c>
      <c r="AQ567">
        <v>-136</v>
      </c>
      <c r="AR567">
        <v>64</v>
      </c>
      <c r="AZ567">
        <v>1200</v>
      </c>
      <c r="BA567">
        <v>1</v>
      </c>
      <c r="BB567" t="str">
        <f t="shared" si="36"/>
        <v xml:space="preserve">N379DH  </v>
      </c>
      <c r="BC567">
        <v>1</v>
      </c>
      <c r="BE567">
        <v>0</v>
      </c>
      <c r="BF567">
        <v>0</v>
      </c>
      <c r="BG567">
        <v>0</v>
      </c>
      <c r="BH567">
        <v>1075</v>
      </c>
      <c r="BI567">
        <v>1</v>
      </c>
      <c r="BJ567">
        <v>0</v>
      </c>
      <c r="BK567">
        <v>0</v>
      </c>
      <c r="BL567">
        <v>0</v>
      </c>
      <c r="BO567">
        <v>0</v>
      </c>
      <c r="BP567">
        <v>0</v>
      </c>
      <c r="BW567" t="str">
        <f>"21:50:53.864"</f>
        <v>21:50:53.864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0</v>
      </c>
      <c r="CP567" t="s">
        <v>119</v>
      </c>
      <c r="CQ567">
        <v>259</v>
      </c>
      <c r="CR567">
        <v>0</v>
      </c>
      <c r="CW567">
        <v>3042617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"08/10/2022 21:50:54.106"</f>
        <v>08/10/2022 21:50:54.106</v>
      </c>
      <c r="C568" t="str">
        <f t="shared" si="35"/>
        <v>FFDFD3C0</v>
      </c>
      <c r="D568" t="s">
        <v>130</v>
      </c>
      <c r="E568">
        <v>18</v>
      </c>
      <c r="F568">
        <v>1018</v>
      </c>
      <c r="G568" t="s">
        <v>114</v>
      </c>
      <c r="J568" t="s">
        <v>131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si="54"/>
        <v>21:50:53.797</v>
      </c>
      <c r="T568" t="str">
        <f t="shared" si="54"/>
        <v>21:50:53.797</v>
      </c>
      <c r="U568" t="str">
        <f t="shared" si="34"/>
        <v>A4558D</v>
      </c>
      <c r="V568">
        <v>0</v>
      </c>
      <c r="W568">
        <v>0</v>
      </c>
      <c r="X568">
        <v>2</v>
      </c>
      <c r="Z568">
        <v>1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666</v>
      </c>
      <c r="AJ568">
        <v>48.320552999999997</v>
      </c>
      <c r="AK568" t="s">
        <v>667</v>
      </c>
      <c r="AL568">
        <v>-123.001835</v>
      </c>
      <c r="AM568">
        <v>25</v>
      </c>
      <c r="AN568">
        <v>1100</v>
      </c>
      <c r="AO568" t="s">
        <v>118</v>
      </c>
      <c r="AP568">
        <v>14</v>
      </c>
      <c r="AQ568">
        <v>-136</v>
      </c>
      <c r="AR568">
        <v>64</v>
      </c>
      <c r="AZ568">
        <v>1200</v>
      </c>
      <c r="BA568">
        <v>1</v>
      </c>
      <c r="BB568" t="str">
        <f t="shared" si="36"/>
        <v xml:space="preserve">N379DH  </v>
      </c>
      <c r="BC568">
        <v>1</v>
      </c>
      <c r="BE568">
        <v>0</v>
      </c>
      <c r="BF568">
        <v>0</v>
      </c>
      <c r="BG568">
        <v>0</v>
      </c>
      <c r="BH568">
        <v>1075</v>
      </c>
      <c r="BI568">
        <v>1</v>
      </c>
      <c r="BJ568">
        <v>0</v>
      </c>
      <c r="BK568">
        <v>0</v>
      </c>
      <c r="BL568">
        <v>0</v>
      </c>
      <c r="BO568">
        <v>0</v>
      </c>
      <c r="BP568">
        <v>0</v>
      </c>
      <c r="BW568" t="str">
        <f>"21:50:53.864"</f>
        <v>21:50:53.864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0</v>
      </c>
      <c r="CP568" t="s">
        <v>119</v>
      </c>
      <c r="CQ568">
        <v>259</v>
      </c>
      <c r="CR568">
        <v>0</v>
      </c>
      <c r="CW568">
        <v>3042617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"08/10/2022 21:50:54.106"</f>
        <v>08/10/2022 21:50:54.106</v>
      </c>
      <c r="C569" t="str">
        <f t="shared" si="35"/>
        <v>FFDFD3C0</v>
      </c>
      <c r="D569" t="s">
        <v>113</v>
      </c>
      <c r="E569">
        <v>6</v>
      </c>
      <c r="H569">
        <v>174</v>
      </c>
      <c r="I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54"/>
        <v>21:50:53.797</v>
      </c>
      <c r="T569" t="str">
        <f t="shared" si="54"/>
        <v>21:50:53.797</v>
      </c>
      <c r="U569" t="str">
        <f t="shared" si="34"/>
        <v>A4558D</v>
      </c>
      <c r="V569">
        <v>0</v>
      </c>
      <c r="W569">
        <v>0</v>
      </c>
      <c r="X569">
        <v>2</v>
      </c>
      <c r="Z569">
        <v>1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666</v>
      </c>
      <c r="AJ569">
        <v>48.320552999999997</v>
      </c>
      <c r="AK569" t="s">
        <v>667</v>
      </c>
      <c r="AL569">
        <v>-123.001835</v>
      </c>
      <c r="AM569">
        <v>25</v>
      </c>
      <c r="AN569">
        <v>1100</v>
      </c>
      <c r="AO569" t="s">
        <v>118</v>
      </c>
      <c r="AP569">
        <v>14</v>
      </c>
      <c r="AQ569">
        <v>-136</v>
      </c>
      <c r="AR569">
        <v>64</v>
      </c>
      <c r="AZ569">
        <v>1200</v>
      </c>
      <c r="BA569">
        <v>1</v>
      </c>
      <c r="BB569" t="str">
        <f t="shared" si="36"/>
        <v xml:space="preserve">N379DH  </v>
      </c>
      <c r="BC569">
        <v>1</v>
      </c>
      <c r="BE569">
        <v>0</v>
      </c>
      <c r="BF569">
        <v>0</v>
      </c>
      <c r="BG569">
        <v>0</v>
      </c>
      <c r="BH569">
        <v>1075</v>
      </c>
      <c r="BI569">
        <v>1</v>
      </c>
      <c r="BJ569">
        <v>0</v>
      </c>
      <c r="BK569">
        <v>0</v>
      </c>
      <c r="BL569">
        <v>0</v>
      </c>
      <c r="BO569">
        <v>0</v>
      </c>
      <c r="BP569">
        <v>0</v>
      </c>
      <c r="BW569" t="str">
        <f>"21:50:53.864"</f>
        <v>21:50:53.864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0</v>
      </c>
      <c r="CP569" t="s">
        <v>119</v>
      </c>
      <c r="CQ569">
        <v>259</v>
      </c>
      <c r="CR569">
        <v>0</v>
      </c>
      <c r="CW569">
        <v>3042617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"08/10/2022 21:50:54.653"</f>
        <v>08/10/2022 21:50:54.653</v>
      </c>
      <c r="C570" t="str">
        <f t="shared" si="35"/>
        <v>FFDFD3C0</v>
      </c>
      <c r="D570" t="s">
        <v>130</v>
      </c>
      <c r="E570">
        <v>18</v>
      </c>
      <c r="F570">
        <v>1018</v>
      </c>
      <c r="G570" t="s">
        <v>114</v>
      </c>
      <c r="J570" t="s">
        <v>131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ref="S570:T572" si="55">"21:50:54.195"</f>
        <v>21:50:54.195</v>
      </c>
      <c r="T570" t="str">
        <f t="shared" si="55"/>
        <v>21:50:54.195</v>
      </c>
      <c r="U570" t="str">
        <f t="shared" si="34"/>
        <v>A4558D</v>
      </c>
      <c r="V570">
        <v>0</v>
      </c>
      <c r="W570">
        <v>0</v>
      </c>
      <c r="X570">
        <v>2</v>
      </c>
      <c r="Z570">
        <v>1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668</v>
      </c>
      <c r="AJ570">
        <v>48.320295999999999</v>
      </c>
      <c r="AK570" t="s">
        <v>669</v>
      </c>
      <c r="AL570">
        <v>-123.00179199999999</v>
      </c>
      <c r="AM570">
        <v>25</v>
      </c>
      <c r="AN570">
        <v>1100</v>
      </c>
      <c r="AO570" t="s">
        <v>118</v>
      </c>
      <c r="AP570">
        <v>14</v>
      </c>
      <c r="AQ570">
        <v>-136</v>
      </c>
      <c r="AR570">
        <v>0</v>
      </c>
      <c r="AZ570">
        <v>1200</v>
      </c>
      <c r="BA570">
        <v>1</v>
      </c>
      <c r="BB570" t="str">
        <f t="shared" si="36"/>
        <v xml:space="preserve">N379DH  </v>
      </c>
      <c r="BC570">
        <v>1</v>
      </c>
      <c r="BE570">
        <v>0</v>
      </c>
      <c r="BF570">
        <v>0</v>
      </c>
      <c r="BG570">
        <v>0</v>
      </c>
      <c r="BH570">
        <v>1075</v>
      </c>
      <c r="BI570">
        <v>1</v>
      </c>
      <c r="BJ570">
        <v>0</v>
      </c>
      <c r="BK570">
        <v>0</v>
      </c>
      <c r="BL570">
        <v>0</v>
      </c>
      <c r="BO570">
        <v>0</v>
      </c>
      <c r="BP570">
        <v>0</v>
      </c>
      <c r="BW570" t="str">
        <f>"21:50:54.388"</f>
        <v>21:50:54.388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0</v>
      </c>
      <c r="CP570" t="s">
        <v>119</v>
      </c>
      <c r="CQ570">
        <v>259</v>
      </c>
      <c r="CR570">
        <v>0</v>
      </c>
      <c r="CW570">
        <v>3042654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"08/10/2022 21:50:54.716"</f>
        <v>08/10/2022 21:50:54.716</v>
      </c>
      <c r="C571" t="str">
        <f t="shared" si="35"/>
        <v>FFDFD3C0</v>
      </c>
      <c r="D571" t="s">
        <v>611</v>
      </c>
      <c r="E571">
        <v>10</v>
      </c>
      <c r="H571">
        <v>37</v>
      </c>
      <c r="I571" t="s">
        <v>612</v>
      </c>
      <c r="J571" t="s">
        <v>613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55"/>
        <v>21:50:54.195</v>
      </c>
      <c r="T571" t="str">
        <f t="shared" si="55"/>
        <v>21:50:54.195</v>
      </c>
      <c r="U571" t="str">
        <f t="shared" si="34"/>
        <v>A4558D</v>
      </c>
      <c r="V571">
        <v>0</v>
      </c>
      <c r="W571">
        <v>0</v>
      </c>
      <c r="X571">
        <v>2</v>
      </c>
      <c r="Z571">
        <v>1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668</v>
      </c>
      <c r="AJ571">
        <v>48.320295999999999</v>
      </c>
      <c r="AK571" t="s">
        <v>669</v>
      </c>
      <c r="AL571">
        <v>-123.00179199999999</v>
      </c>
      <c r="AM571">
        <v>25</v>
      </c>
      <c r="AN571">
        <v>1100</v>
      </c>
      <c r="AO571" t="s">
        <v>118</v>
      </c>
      <c r="AP571">
        <v>14</v>
      </c>
      <c r="AQ571">
        <v>-136</v>
      </c>
      <c r="AR571">
        <v>0</v>
      </c>
      <c r="AZ571">
        <v>1200</v>
      </c>
      <c r="BA571">
        <v>1</v>
      </c>
      <c r="BB571" t="str">
        <f t="shared" si="36"/>
        <v xml:space="preserve">N379DH  </v>
      </c>
      <c r="BC571">
        <v>1</v>
      </c>
      <c r="BE571">
        <v>0</v>
      </c>
      <c r="BF571">
        <v>0</v>
      </c>
      <c r="BG571">
        <v>0</v>
      </c>
      <c r="BH571">
        <v>1075</v>
      </c>
      <c r="BI571">
        <v>1</v>
      </c>
      <c r="BJ571">
        <v>0</v>
      </c>
      <c r="BK571">
        <v>0</v>
      </c>
      <c r="BL571">
        <v>0</v>
      </c>
      <c r="BO571">
        <v>0</v>
      </c>
      <c r="BP571">
        <v>0</v>
      </c>
      <c r="BW571" t="str">
        <f>"21:50:54.388"</f>
        <v>21:50:54.388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0</v>
      </c>
      <c r="CP571" t="s">
        <v>119</v>
      </c>
      <c r="CQ571">
        <v>259</v>
      </c>
      <c r="CR571">
        <v>0</v>
      </c>
      <c r="CW571">
        <v>3042654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"08/10/2022 21:50:54.716"</f>
        <v>08/10/2022 21:50:54.716</v>
      </c>
      <c r="C572" t="str">
        <f t="shared" si="35"/>
        <v>FFDFD3C0</v>
      </c>
      <c r="D572" t="s">
        <v>113</v>
      </c>
      <c r="E572">
        <v>6</v>
      </c>
      <c r="H572">
        <v>174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55"/>
        <v>21:50:54.195</v>
      </c>
      <c r="T572" t="str">
        <f t="shared" si="55"/>
        <v>21:50:54.195</v>
      </c>
      <c r="U572" t="str">
        <f t="shared" si="34"/>
        <v>A4558D</v>
      </c>
      <c r="V572">
        <v>0</v>
      </c>
      <c r="W572">
        <v>0</v>
      </c>
      <c r="X572">
        <v>2</v>
      </c>
      <c r="Z572">
        <v>1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668</v>
      </c>
      <c r="AJ572">
        <v>48.320295999999999</v>
      </c>
      <c r="AK572" t="s">
        <v>669</v>
      </c>
      <c r="AL572">
        <v>-123.00179199999999</v>
      </c>
      <c r="AM572">
        <v>25</v>
      </c>
      <c r="AN572">
        <v>1100</v>
      </c>
      <c r="AO572" t="s">
        <v>118</v>
      </c>
      <c r="AP572">
        <v>14</v>
      </c>
      <c r="AQ572">
        <v>-136</v>
      </c>
      <c r="AR572">
        <v>0</v>
      </c>
      <c r="AZ572">
        <v>1200</v>
      </c>
      <c r="BA572">
        <v>1</v>
      </c>
      <c r="BB572" t="str">
        <f t="shared" si="36"/>
        <v xml:space="preserve">N379DH  </v>
      </c>
      <c r="BC572">
        <v>1</v>
      </c>
      <c r="BE572">
        <v>0</v>
      </c>
      <c r="BF572">
        <v>0</v>
      </c>
      <c r="BG572">
        <v>0</v>
      </c>
      <c r="BH572">
        <v>1075</v>
      </c>
      <c r="BI572">
        <v>1</v>
      </c>
      <c r="BJ572">
        <v>0</v>
      </c>
      <c r="BK572">
        <v>0</v>
      </c>
      <c r="BL572">
        <v>0</v>
      </c>
      <c r="BO572">
        <v>0</v>
      </c>
      <c r="BP572">
        <v>0</v>
      </c>
      <c r="BW572" t="str">
        <f>"21:50:54.388"</f>
        <v>21:50:54.388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0</v>
      </c>
      <c r="CP572" t="s">
        <v>119</v>
      </c>
      <c r="CQ572">
        <v>259</v>
      </c>
      <c r="CR572">
        <v>0</v>
      </c>
      <c r="CW572">
        <v>3042654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"08/10/2022 21:50:56.013"</f>
        <v>08/10/2022 21:50:56.013</v>
      </c>
      <c r="C573" t="str">
        <f t="shared" si="35"/>
        <v>FFDFD3C0</v>
      </c>
      <c r="D573" t="s">
        <v>130</v>
      </c>
      <c r="E573">
        <v>18</v>
      </c>
      <c r="F573">
        <v>1018</v>
      </c>
      <c r="G573" t="s">
        <v>114</v>
      </c>
      <c r="J573" t="s">
        <v>131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ref="S573:T575" si="56">"21:50:55.594"</f>
        <v>21:50:55.594</v>
      </c>
      <c r="T573" t="str">
        <f t="shared" si="56"/>
        <v>21:50:55.594</v>
      </c>
      <c r="U573" t="str">
        <f t="shared" si="34"/>
        <v>A4558D</v>
      </c>
      <c r="V573">
        <v>0</v>
      </c>
      <c r="W573">
        <v>0</v>
      </c>
      <c r="X573">
        <v>2</v>
      </c>
      <c r="Z573">
        <v>1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670</v>
      </c>
      <c r="AJ573">
        <v>48.319415999999997</v>
      </c>
      <c r="AK573" t="s">
        <v>671</v>
      </c>
      <c r="AL573">
        <v>-123.00166400000001</v>
      </c>
      <c r="AM573">
        <v>25</v>
      </c>
      <c r="AN573">
        <v>1100</v>
      </c>
      <c r="AO573" t="s">
        <v>118</v>
      </c>
      <c r="AP573">
        <v>14</v>
      </c>
      <c r="AQ573">
        <v>-136</v>
      </c>
      <c r="AR573">
        <v>0</v>
      </c>
      <c r="AZ573">
        <v>1200</v>
      </c>
      <c r="BA573">
        <v>1</v>
      </c>
      <c r="BB573" t="str">
        <f t="shared" si="36"/>
        <v xml:space="preserve">N379DH  </v>
      </c>
      <c r="BC573">
        <v>1</v>
      </c>
      <c r="BE573">
        <v>0</v>
      </c>
      <c r="BF573">
        <v>0</v>
      </c>
      <c r="BG573">
        <v>0</v>
      </c>
      <c r="BH573">
        <v>1075</v>
      </c>
      <c r="BI573">
        <v>1</v>
      </c>
      <c r="BJ573">
        <v>0</v>
      </c>
      <c r="BK573">
        <v>0</v>
      </c>
      <c r="BL573">
        <v>0</v>
      </c>
      <c r="BO573">
        <v>0</v>
      </c>
      <c r="BP573">
        <v>0</v>
      </c>
      <c r="BW573" t="str">
        <f>"21:50:55.785"</f>
        <v>21:50:55.785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1</v>
      </c>
      <c r="CP573" t="s">
        <v>119</v>
      </c>
      <c r="CQ573">
        <v>259</v>
      </c>
      <c r="CR573">
        <v>0</v>
      </c>
      <c r="CW573">
        <v>3042775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"08/10/2022 21:50:56.013"</f>
        <v>08/10/2022 21:50:56.013</v>
      </c>
      <c r="C574" t="str">
        <f t="shared" si="35"/>
        <v>FFDFD3C0</v>
      </c>
      <c r="D574" t="s">
        <v>611</v>
      </c>
      <c r="E574">
        <v>10</v>
      </c>
      <c r="H574">
        <v>37</v>
      </c>
      <c r="I574" t="s">
        <v>612</v>
      </c>
      <c r="J574" t="s">
        <v>613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si="56"/>
        <v>21:50:55.594</v>
      </c>
      <c r="T574" t="str">
        <f t="shared" si="56"/>
        <v>21:50:55.594</v>
      </c>
      <c r="U574" t="str">
        <f t="shared" si="34"/>
        <v>A4558D</v>
      </c>
      <c r="V574">
        <v>0</v>
      </c>
      <c r="W574">
        <v>0</v>
      </c>
      <c r="X574">
        <v>2</v>
      </c>
      <c r="Z574">
        <v>1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670</v>
      </c>
      <c r="AJ574">
        <v>48.319415999999997</v>
      </c>
      <c r="AK574" t="s">
        <v>671</v>
      </c>
      <c r="AL574">
        <v>-123.00166400000001</v>
      </c>
      <c r="AM574">
        <v>25</v>
      </c>
      <c r="AN574">
        <v>1100</v>
      </c>
      <c r="AO574" t="s">
        <v>118</v>
      </c>
      <c r="AP574">
        <v>14</v>
      </c>
      <c r="AQ574">
        <v>-136</v>
      </c>
      <c r="AR574">
        <v>0</v>
      </c>
      <c r="AZ574">
        <v>1200</v>
      </c>
      <c r="BA574">
        <v>1</v>
      </c>
      <c r="BB574" t="str">
        <f t="shared" si="36"/>
        <v xml:space="preserve">N379DH  </v>
      </c>
      <c r="BC574">
        <v>1</v>
      </c>
      <c r="BE574">
        <v>0</v>
      </c>
      <c r="BF574">
        <v>0</v>
      </c>
      <c r="BG574">
        <v>0</v>
      </c>
      <c r="BH574">
        <v>1075</v>
      </c>
      <c r="BI574">
        <v>1</v>
      </c>
      <c r="BJ574">
        <v>0</v>
      </c>
      <c r="BK574">
        <v>0</v>
      </c>
      <c r="BL574">
        <v>0</v>
      </c>
      <c r="BO574">
        <v>0</v>
      </c>
      <c r="BP574">
        <v>0</v>
      </c>
      <c r="BW574" t="str">
        <f>"21:50:55.785"</f>
        <v>21:50:55.785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1</v>
      </c>
      <c r="CP574" t="s">
        <v>119</v>
      </c>
      <c r="CQ574">
        <v>259</v>
      </c>
      <c r="CR574">
        <v>0</v>
      </c>
      <c r="CW574">
        <v>3042775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"08/10/2022 21:50:56.013"</f>
        <v>08/10/2022 21:50:56.013</v>
      </c>
      <c r="C575" t="str">
        <f t="shared" si="35"/>
        <v>FFDFD3C0</v>
      </c>
      <c r="D575" t="s">
        <v>113</v>
      </c>
      <c r="E575">
        <v>6</v>
      </c>
      <c r="H575">
        <v>174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56"/>
        <v>21:50:55.594</v>
      </c>
      <c r="T575" t="str">
        <f t="shared" si="56"/>
        <v>21:50:55.594</v>
      </c>
      <c r="U575" t="str">
        <f t="shared" si="34"/>
        <v>A4558D</v>
      </c>
      <c r="V575">
        <v>0</v>
      </c>
      <c r="W575">
        <v>0</v>
      </c>
      <c r="X575">
        <v>2</v>
      </c>
      <c r="Z575">
        <v>1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670</v>
      </c>
      <c r="AJ575">
        <v>48.319415999999997</v>
      </c>
      <c r="AK575" t="s">
        <v>671</v>
      </c>
      <c r="AL575">
        <v>-123.00166400000001</v>
      </c>
      <c r="AM575">
        <v>25</v>
      </c>
      <c r="AN575">
        <v>1100</v>
      </c>
      <c r="AO575" t="s">
        <v>118</v>
      </c>
      <c r="AP575">
        <v>14</v>
      </c>
      <c r="AQ575">
        <v>-136</v>
      </c>
      <c r="AR575">
        <v>0</v>
      </c>
      <c r="AZ575">
        <v>1200</v>
      </c>
      <c r="BA575">
        <v>1</v>
      </c>
      <c r="BB575" t="str">
        <f t="shared" si="36"/>
        <v xml:space="preserve">N379DH  </v>
      </c>
      <c r="BC575">
        <v>1</v>
      </c>
      <c r="BE575">
        <v>0</v>
      </c>
      <c r="BF575">
        <v>0</v>
      </c>
      <c r="BG575">
        <v>0</v>
      </c>
      <c r="BH575">
        <v>1075</v>
      </c>
      <c r="BI575">
        <v>1</v>
      </c>
      <c r="BJ575">
        <v>0</v>
      </c>
      <c r="BK575">
        <v>0</v>
      </c>
      <c r="BL575">
        <v>0</v>
      </c>
      <c r="BO575">
        <v>0</v>
      </c>
      <c r="BP575">
        <v>0</v>
      </c>
      <c r="BW575" t="str">
        <f>"21:50:55.785"</f>
        <v>21:50:55.785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1</v>
      </c>
      <c r="CP575" t="s">
        <v>119</v>
      </c>
      <c r="CQ575">
        <v>259</v>
      </c>
      <c r="CR575">
        <v>0</v>
      </c>
      <c r="CW575">
        <v>3042775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"08/10/2022 21:50:56.966"</f>
        <v>08/10/2022 21:50:56.966</v>
      </c>
      <c r="C576" t="str">
        <f t="shared" si="35"/>
        <v>FFDFD3C0</v>
      </c>
      <c r="D576" t="s">
        <v>113</v>
      </c>
      <c r="E576">
        <v>6</v>
      </c>
      <c r="H576">
        <v>174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ref="S576:T578" si="57">"21:50:56.594"</f>
        <v>21:50:56.594</v>
      </c>
      <c r="T576" t="str">
        <f t="shared" si="57"/>
        <v>21:50:56.594</v>
      </c>
      <c r="U576" t="str">
        <f t="shared" si="34"/>
        <v>A4558D</v>
      </c>
      <c r="V576">
        <v>0</v>
      </c>
      <c r="W576">
        <v>0</v>
      </c>
      <c r="X576">
        <v>2</v>
      </c>
      <c r="Z576">
        <v>1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672</v>
      </c>
      <c r="AJ576">
        <v>48.318793999999997</v>
      </c>
      <c r="AK576" t="s">
        <v>673</v>
      </c>
      <c r="AL576">
        <v>-123.00155599999999</v>
      </c>
      <c r="AM576">
        <v>25</v>
      </c>
      <c r="AN576">
        <v>1100</v>
      </c>
      <c r="AO576" t="s">
        <v>118</v>
      </c>
      <c r="AP576">
        <v>14</v>
      </c>
      <c r="AQ576">
        <v>-136</v>
      </c>
      <c r="AR576">
        <v>0</v>
      </c>
      <c r="AZ576">
        <v>1200</v>
      </c>
      <c r="BA576">
        <v>1</v>
      </c>
      <c r="BB576" t="str">
        <f t="shared" si="36"/>
        <v xml:space="preserve">N379DH  </v>
      </c>
      <c r="BC576">
        <v>1</v>
      </c>
      <c r="BE576">
        <v>0</v>
      </c>
      <c r="BF576">
        <v>0</v>
      </c>
      <c r="BG576">
        <v>0</v>
      </c>
      <c r="BH576">
        <v>1075</v>
      </c>
      <c r="BI576">
        <v>1</v>
      </c>
      <c r="BJ576">
        <v>0</v>
      </c>
      <c r="BK576">
        <v>0</v>
      </c>
      <c r="BL576">
        <v>0</v>
      </c>
      <c r="BO576">
        <v>0</v>
      </c>
      <c r="BP576">
        <v>0</v>
      </c>
      <c r="BW576" t="str">
        <f>"21:50:56.711"</f>
        <v>21:50:56.711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1</v>
      </c>
      <c r="CP576" t="s">
        <v>119</v>
      </c>
      <c r="CQ576">
        <v>259</v>
      </c>
      <c r="CR576">
        <v>0</v>
      </c>
      <c r="CW576">
        <v>3042848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"08/10/2022 21:50:56.966"</f>
        <v>08/10/2022 21:50:56.966</v>
      </c>
      <c r="C577" t="str">
        <f t="shared" si="35"/>
        <v>FFDFD3C0</v>
      </c>
      <c r="D577" t="s">
        <v>611</v>
      </c>
      <c r="E577">
        <v>10</v>
      </c>
      <c r="H577">
        <v>37</v>
      </c>
      <c r="I577" t="s">
        <v>612</v>
      </c>
      <c r="J577" t="s">
        <v>613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57"/>
        <v>21:50:56.594</v>
      </c>
      <c r="T577" t="str">
        <f t="shared" si="57"/>
        <v>21:50:56.594</v>
      </c>
      <c r="U577" t="str">
        <f t="shared" si="34"/>
        <v>A4558D</v>
      </c>
      <c r="V577">
        <v>0</v>
      </c>
      <c r="W577">
        <v>0</v>
      </c>
      <c r="X577">
        <v>2</v>
      </c>
      <c r="Z577">
        <v>1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672</v>
      </c>
      <c r="AJ577">
        <v>48.318793999999997</v>
      </c>
      <c r="AK577" t="s">
        <v>673</v>
      </c>
      <c r="AL577">
        <v>-123.00155599999999</v>
      </c>
      <c r="AM577">
        <v>25</v>
      </c>
      <c r="AN577">
        <v>1100</v>
      </c>
      <c r="AO577" t="s">
        <v>118</v>
      </c>
      <c r="AP577">
        <v>14</v>
      </c>
      <c r="AQ577">
        <v>-136</v>
      </c>
      <c r="AR577">
        <v>0</v>
      </c>
      <c r="AZ577">
        <v>1200</v>
      </c>
      <c r="BA577">
        <v>1</v>
      </c>
      <c r="BB577" t="str">
        <f t="shared" si="36"/>
        <v xml:space="preserve">N379DH  </v>
      </c>
      <c r="BC577">
        <v>1</v>
      </c>
      <c r="BE577">
        <v>0</v>
      </c>
      <c r="BF577">
        <v>0</v>
      </c>
      <c r="BG577">
        <v>0</v>
      </c>
      <c r="BH577">
        <v>1075</v>
      </c>
      <c r="BI577">
        <v>1</v>
      </c>
      <c r="BJ577">
        <v>0</v>
      </c>
      <c r="BK577">
        <v>0</v>
      </c>
      <c r="BL577">
        <v>0</v>
      </c>
      <c r="BO577">
        <v>0</v>
      </c>
      <c r="BP577">
        <v>0</v>
      </c>
      <c r="BW577" t="str">
        <f>"21:50:56.711"</f>
        <v>21:50:56.711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1</v>
      </c>
      <c r="CP577" t="s">
        <v>119</v>
      </c>
      <c r="CQ577">
        <v>259</v>
      </c>
      <c r="CR577">
        <v>0</v>
      </c>
      <c r="CW577">
        <v>3042848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"08/10/2022 21:50:56.997"</f>
        <v>08/10/2022 21:50:56.997</v>
      </c>
      <c r="C578" t="str">
        <f t="shared" si="35"/>
        <v>FFDFD3C0</v>
      </c>
      <c r="D578" t="s">
        <v>130</v>
      </c>
      <c r="E578">
        <v>18</v>
      </c>
      <c r="F578">
        <v>1018</v>
      </c>
      <c r="G578" t="s">
        <v>114</v>
      </c>
      <c r="J578" t="s">
        <v>131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si="57"/>
        <v>21:50:56.594</v>
      </c>
      <c r="T578" t="str">
        <f t="shared" si="57"/>
        <v>21:50:56.594</v>
      </c>
      <c r="U578" t="str">
        <f t="shared" ref="U578:U641" si="58">"A4558D"</f>
        <v>A4558D</v>
      </c>
      <c r="V578">
        <v>0</v>
      </c>
      <c r="W578">
        <v>0</v>
      </c>
      <c r="X578">
        <v>2</v>
      </c>
      <c r="Z578">
        <v>1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672</v>
      </c>
      <c r="AJ578">
        <v>48.318793999999997</v>
      </c>
      <c r="AK578" t="s">
        <v>673</v>
      </c>
      <c r="AL578">
        <v>-123.00155599999999</v>
      </c>
      <c r="AM578">
        <v>25</v>
      </c>
      <c r="AN578">
        <v>1100</v>
      </c>
      <c r="AO578" t="s">
        <v>118</v>
      </c>
      <c r="AP578">
        <v>14</v>
      </c>
      <c r="AQ578">
        <v>-136</v>
      </c>
      <c r="AR578">
        <v>0</v>
      </c>
      <c r="AZ578">
        <v>1200</v>
      </c>
      <c r="BA578">
        <v>1</v>
      </c>
      <c r="BB578" t="str">
        <f t="shared" si="36"/>
        <v xml:space="preserve">N379DH  </v>
      </c>
      <c r="BC578">
        <v>1</v>
      </c>
      <c r="BE578">
        <v>0</v>
      </c>
      <c r="BF578">
        <v>0</v>
      </c>
      <c r="BG578">
        <v>0</v>
      </c>
      <c r="BH578">
        <v>1075</v>
      </c>
      <c r="BI578">
        <v>1</v>
      </c>
      <c r="BJ578">
        <v>0</v>
      </c>
      <c r="BK578">
        <v>0</v>
      </c>
      <c r="BL578">
        <v>0</v>
      </c>
      <c r="BO578">
        <v>0</v>
      </c>
      <c r="BP578">
        <v>0</v>
      </c>
      <c r="BW578" t="str">
        <f>"21:50:56.711"</f>
        <v>21:50:56.711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1</v>
      </c>
      <c r="CP578" t="s">
        <v>119</v>
      </c>
      <c r="CQ578">
        <v>259</v>
      </c>
      <c r="CR578">
        <v>0</v>
      </c>
      <c r="CW578">
        <v>3042848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"08/10/2022 21:50:58.153"</f>
        <v>08/10/2022 21:50:58.153</v>
      </c>
      <c r="C579" t="str">
        <f t="shared" ref="C579:C642" si="59">"FFDFD3C0"</f>
        <v>FFDFD3C0</v>
      </c>
      <c r="D579" t="s">
        <v>130</v>
      </c>
      <c r="E579">
        <v>18</v>
      </c>
      <c r="F579">
        <v>1018</v>
      </c>
      <c r="G579" t="s">
        <v>114</v>
      </c>
      <c r="J579" t="s">
        <v>131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ref="S579:T581" si="60">"21:50:57.797"</f>
        <v>21:50:57.797</v>
      </c>
      <c r="T579" t="str">
        <f t="shared" si="60"/>
        <v>21:50:57.797</v>
      </c>
      <c r="U579" t="str">
        <f t="shared" si="58"/>
        <v>A4558D</v>
      </c>
      <c r="V579">
        <v>0</v>
      </c>
      <c r="W579">
        <v>0</v>
      </c>
      <c r="X579">
        <v>2</v>
      </c>
      <c r="Z579">
        <v>1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674</v>
      </c>
      <c r="AJ579">
        <v>48.318043000000003</v>
      </c>
      <c r="AK579" t="s">
        <v>675</v>
      </c>
      <c r="AL579">
        <v>-123.00144899999999</v>
      </c>
      <c r="AM579">
        <v>25</v>
      </c>
      <c r="AN579">
        <v>1100</v>
      </c>
      <c r="AO579" t="s">
        <v>118</v>
      </c>
      <c r="AP579">
        <v>14</v>
      </c>
      <c r="AQ579">
        <v>-136</v>
      </c>
      <c r="AR579">
        <v>0</v>
      </c>
      <c r="AZ579">
        <v>1200</v>
      </c>
      <c r="BA579">
        <v>1</v>
      </c>
      <c r="BB579" t="str">
        <f t="shared" ref="BB579:BB642" si="61">"N379DH  "</f>
        <v xml:space="preserve">N379DH  </v>
      </c>
      <c r="BC579">
        <v>1</v>
      </c>
      <c r="BE579">
        <v>0</v>
      </c>
      <c r="BF579">
        <v>0</v>
      </c>
      <c r="BG579">
        <v>0</v>
      </c>
      <c r="BH579">
        <v>1075</v>
      </c>
      <c r="BI579">
        <v>1</v>
      </c>
      <c r="BJ579">
        <v>0</v>
      </c>
      <c r="BK579">
        <v>0</v>
      </c>
      <c r="BL579">
        <v>0</v>
      </c>
      <c r="BO579">
        <v>0</v>
      </c>
      <c r="BP579">
        <v>0</v>
      </c>
      <c r="BW579" t="str">
        <f>"21:50:57.895"</f>
        <v>21:50:57.895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0</v>
      </c>
      <c r="CP579" t="s">
        <v>119</v>
      </c>
      <c r="CQ579">
        <v>259</v>
      </c>
      <c r="CR579">
        <v>0</v>
      </c>
      <c r="CW579">
        <v>3042941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"08/10/2022 21:50:58.247"</f>
        <v>08/10/2022 21:50:58.247</v>
      </c>
      <c r="C580" t="str">
        <f t="shared" si="59"/>
        <v>FFDFD3C0</v>
      </c>
      <c r="D580" t="s">
        <v>113</v>
      </c>
      <c r="E580">
        <v>6</v>
      </c>
      <c r="H580">
        <v>174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60"/>
        <v>21:50:57.797</v>
      </c>
      <c r="T580" t="str">
        <f t="shared" si="60"/>
        <v>21:50:57.797</v>
      </c>
      <c r="U580" t="str">
        <f t="shared" si="58"/>
        <v>A4558D</v>
      </c>
      <c r="V580">
        <v>0</v>
      </c>
      <c r="W580">
        <v>0</v>
      </c>
      <c r="X580">
        <v>2</v>
      </c>
      <c r="Z580">
        <v>1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674</v>
      </c>
      <c r="AJ580">
        <v>48.318043000000003</v>
      </c>
      <c r="AK580" t="s">
        <v>675</v>
      </c>
      <c r="AL580">
        <v>-123.00144899999999</v>
      </c>
      <c r="AM580">
        <v>25</v>
      </c>
      <c r="AN580">
        <v>1100</v>
      </c>
      <c r="AO580" t="s">
        <v>118</v>
      </c>
      <c r="AP580">
        <v>14</v>
      </c>
      <c r="AQ580">
        <v>-136</v>
      </c>
      <c r="AR580">
        <v>0</v>
      </c>
      <c r="AZ580">
        <v>1200</v>
      </c>
      <c r="BA580">
        <v>1</v>
      </c>
      <c r="BB580" t="str">
        <f t="shared" si="61"/>
        <v xml:space="preserve">N379DH  </v>
      </c>
      <c r="BC580">
        <v>1</v>
      </c>
      <c r="BE580">
        <v>0</v>
      </c>
      <c r="BF580">
        <v>0</v>
      </c>
      <c r="BG580">
        <v>0</v>
      </c>
      <c r="BH580">
        <v>1075</v>
      </c>
      <c r="BI580">
        <v>1</v>
      </c>
      <c r="BJ580">
        <v>0</v>
      </c>
      <c r="BK580">
        <v>0</v>
      </c>
      <c r="BL580">
        <v>0</v>
      </c>
      <c r="BO580">
        <v>0</v>
      </c>
      <c r="BP580">
        <v>0</v>
      </c>
      <c r="BW580" t="str">
        <f>"21:50:57.895"</f>
        <v>21:50:57.895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0</v>
      </c>
      <c r="CP580" t="s">
        <v>119</v>
      </c>
      <c r="CQ580">
        <v>259</v>
      </c>
      <c r="CR580">
        <v>0</v>
      </c>
      <c r="CW580">
        <v>3042941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"08/10/2022 21:50:58.247"</f>
        <v>08/10/2022 21:50:58.247</v>
      </c>
      <c r="C581" t="str">
        <f t="shared" si="59"/>
        <v>FFDFD3C0</v>
      </c>
      <c r="D581" t="s">
        <v>611</v>
      </c>
      <c r="E581">
        <v>10</v>
      </c>
      <c r="H581">
        <v>37</v>
      </c>
      <c r="I581" t="s">
        <v>612</v>
      </c>
      <c r="J581" t="s">
        <v>613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60"/>
        <v>21:50:57.797</v>
      </c>
      <c r="T581" t="str">
        <f t="shared" si="60"/>
        <v>21:50:57.797</v>
      </c>
      <c r="U581" t="str">
        <f t="shared" si="58"/>
        <v>A4558D</v>
      </c>
      <c r="V581">
        <v>0</v>
      </c>
      <c r="W581">
        <v>0</v>
      </c>
      <c r="X581">
        <v>2</v>
      </c>
      <c r="Z581">
        <v>1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674</v>
      </c>
      <c r="AJ581">
        <v>48.318043000000003</v>
      </c>
      <c r="AK581" t="s">
        <v>675</v>
      </c>
      <c r="AL581">
        <v>-123.00144899999999</v>
      </c>
      <c r="AM581">
        <v>25</v>
      </c>
      <c r="AN581">
        <v>1100</v>
      </c>
      <c r="AO581" t="s">
        <v>118</v>
      </c>
      <c r="AP581">
        <v>14</v>
      </c>
      <c r="AQ581">
        <v>-136</v>
      </c>
      <c r="AR581">
        <v>0</v>
      </c>
      <c r="AZ581">
        <v>1200</v>
      </c>
      <c r="BA581">
        <v>1</v>
      </c>
      <c r="BB581" t="str">
        <f t="shared" si="61"/>
        <v xml:space="preserve">N379DH  </v>
      </c>
      <c r="BC581">
        <v>1</v>
      </c>
      <c r="BE581">
        <v>0</v>
      </c>
      <c r="BF581">
        <v>0</v>
      </c>
      <c r="BG581">
        <v>0</v>
      </c>
      <c r="BH581">
        <v>1075</v>
      </c>
      <c r="BI581">
        <v>1</v>
      </c>
      <c r="BJ581">
        <v>0</v>
      </c>
      <c r="BK581">
        <v>0</v>
      </c>
      <c r="BL581">
        <v>0</v>
      </c>
      <c r="BO581">
        <v>0</v>
      </c>
      <c r="BP581">
        <v>0</v>
      </c>
      <c r="BW581" t="str">
        <f>"21:50:57.895"</f>
        <v>21:50:57.895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0</v>
      </c>
      <c r="CP581" t="s">
        <v>119</v>
      </c>
      <c r="CQ581">
        <v>259</v>
      </c>
      <c r="CR581">
        <v>0</v>
      </c>
      <c r="CW581">
        <v>3042941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"08/10/2022 21:50:58.466"</f>
        <v>08/10/2022 21:50:58.466</v>
      </c>
      <c r="C582" t="str">
        <f t="shared" si="59"/>
        <v>FFDFD3C0</v>
      </c>
      <c r="D582" t="s">
        <v>611</v>
      </c>
      <c r="E582">
        <v>10</v>
      </c>
      <c r="H582">
        <v>37</v>
      </c>
      <c r="I582" t="s">
        <v>612</v>
      </c>
      <c r="J582" t="s">
        <v>613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ref="S582:T584" si="62">"21:50:58.195"</f>
        <v>21:50:58.195</v>
      </c>
      <c r="T582" t="str">
        <f t="shared" si="62"/>
        <v>21:50:58.195</v>
      </c>
      <c r="U582" t="str">
        <f t="shared" si="58"/>
        <v>A4558D</v>
      </c>
      <c r="V582">
        <v>0</v>
      </c>
      <c r="W582">
        <v>0</v>
      </c>
      <c r="X582">
        <v>2</v>
      </c>
      <c r="Z582">
        <v>1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676</v>
      </c>
      <c r="AJ582">
        <v>48.317785000000001</v>
      </c>
      <c r="AK582" t="s">
        <v>677</v>
      </c>
      <c r="AL582">
        <v>-123.001406</v>
      </c>
      <c r="AM582">
        <v>25</v>
      </c>
      <c r="AN582">
        <v>1100</v>
      </c>
      <c r="AO582" t="s">
        <v>118</v>
      </c>
      <c r="AP582">
        <v>14</v>
      </c>
      <c r="AQ582">
        <v>-136</v>
      </c>
      <c r="AR582">
        <v>0</v>
      </c>
      <c r="AZ582">
        <v>1200</v>
      </c>
      <c r="BA582">
        <v>1</v>
      </c>
      <c r="BB582" t="str">
        <f t="shared" si="61"/>
        <v xml:space="preserve">N379DH  </v>
      </c>
      <c r="BC582">
        <v>1</v>
      </c>
      <c r="BE582">
        <v>0</v>
      </c>
      <c r="BF582">
        <v>0</v>
      </c>
      <c r="BG582">
        <v>0</v>
      </c>
      <c r="BH582">
        <v>1075</v>
      </c>
      <c r="BI582">
        <v>1</v>
      </c>
      <c r="BJ582">
        <v>0</v>
      </c>
      <c r="BK582">
        <v>0</v>
      </c>
      <c r="BL582">
        <v>0</v>
      </c>
      <c r="BO582">
        <v>0</v>
      </c>
      <c r="BP582">
        <v>0</v>
      </c>
      <c r="BW582" t="str">
        <f>"21:50:58.223"</f>
        <v>21:50:58.223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0</v>
      </c>
      <c r="CP582" t="s">
        <v>119</v>
      </c>
      <c r="CQ582">
        <v>259</v>
      </c>
      <c r="CR582">
        <v>0</v>
      </c>
      <c r="CW582">
        <v>3042963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"08/10/2022 21:50:58.466"</f>
        <v>08/10/2022 21:50:58.466</v>
      </c>
      <c r="C583" t="str">
        <f t="shared" si="59"/>
        <v>FFDFD3C0</v>
      </c>
      <c r="D583" t="s">
        <v>130</v>
      </c>
      <c r="E583">
        <v>18</v>
      </c>
      <c r="F583">
        <v>1018</v>
      </c>
      <c r="G583" t="s">
        <v>114</v>
      </c>
      <c r="J583" t="s">
        <v>131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si="62"/>
        <v>21:50:58.195</v>
      </c>
      <c r="T583" t="str">
        <f t="shared" si="62"/>
        <v>21:50:58.195</v>
      </c>
      <c r="U583" t="str">
        <f t="shared" si="58"/>
        <v>A4558D</v>
      </c>
      <c r="V583">
        <v>0</v>
      </c>
      <c r="W583">
        <v>0</v>
      </c>
      <c r="X583">
        <v>2</v>
      </c>
      <c r="Z583">
        <v>1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676</v>
      </c>
      <c r="AJ583">
        <v>48.317785000000001</v>
      </c>
      <c r="AK583" t="s">
        <v>677</v>
      </c>
      <c r="AL583">
        <v>-123.001406</v>
      </c>
      <c r="AM583">
        <v>25</v>
      </c>
      <c r="AN583">
        <v>1100</v>
      </c>
      <c r="AO583" t="s">
        <v>118</v>
      </c>
      <c r="AP583">
        <v>14</v>
      </c>
      <c r="AQ583">
        <v>-136</v>
      </c>
      <c r="AR583">
        <v>0</v>
      </c>
      <c r="AZ583">
        <v>1200</v>
      </c>
      <c r="BA583">
        <v>1</v>
      </c>
      <c r="BB583" t="str">
        <f t="shared" si="61"/>
        <v xml:space="preserve">N379DH  </v>
      </c>
      <c r="BC583">
        <v>1</v>
      </c>
      <c r="BE583">
        <v>0</v>
      </c>
      <c r="BF583">
        <v>0</v>
      </c>
      <c r="BG583">
        <v>0</v>
      </c>
      <c r="BH583">
        <v>1075</v>
      </c>
      <c r="BI583">
        <v>1</v>
      </c>
      <c r="BJ583">
        <v>0</v>
      </c>
      <c r="BK583">
        <v>0</v>
      </c>
      <c r="BL583">
        <v>0</v>
      </c>
      <c r="BO583">
        <v>0</v>
      </c>
      <c r="BP583">
        <v>0</v>
      </c>
      <c r="BW583" t="str">
        <f>"21:50:58.223"</f>
        <v>21:50:58.223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0</v>
      </c>
      <c r="CP583" t="s">
        <v>119</v>
      </c>
      <c r="CQ583">
        <v>259</v>
      </c>
      <c r="CR583">
        <v>0</v>
      </c>
      <c r="CW583">
        <v>3042963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"08/10/2022 21:50:58.466"</f>
        <v>08/10/2022 21:50:58.466</v>
      </c>
      <c r="C584" t="str">
        <f t="shared" si="59"/>
        <v>FFDFD3C0</v>
      </c>
      <c r="D584" t="s">
        <v>113</v>
      </c>
      <c r="E584">
        <v>6</v>
      </c>
      <c r="H584">
        <v>174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62"/>
        <v>21:50:58.195</v>
      </c>
      <c r="T584" t="str">
        <f t="shared" si="62"/>
        <v>21:50:58.195</v>
      </c>
      <c r="U584" t="str">
        <f t="shared" si="58"/>
        <v>A4558D</v>
      </c>
      <c r="V584">
        <v>0</v>
      </c>
      <c r="W584">
        <v>0</v>
      </c>
      <c r="X584">
        <v>2</v>
      </c>
      <c r="Z584">
        <v>1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676</v>
      </c>
      <c r="AJ584">
        <v>48.317785000000001</v>
      </c>
      <c r="AK584" t="s">
        <v>677</v>
      </c>
      <c r="AL584">
        <v>-123.001406</v>
      </c>
      <c r="AM584">
        <v>25</v>
      </c>
      <c r="AN584">
        <v>1100</v>
      </c>
      <c r="AO584" t="s">
        <v>118</v>
      </c>
      <c r="AP584">
        <v>14</v>
      </c>
      <c r="AQ584">
        <v>-136</v>
      </c>
      <c r="AR584">
        <v>0</v>
      </c>
      <c r="AZ584">
        <v>1200</v>
      </c>
      <c r="BA584">
        <v>1</v>
      </c>
      <c r="BB584" t="str">
        <f t="shared" si="61"/>
        <v xml:space="preserve">N379DH  </v>
      </c>
      <c r="BC584">
        <v>1</v>
      </c>
      <c r="BE584">
        <v>0</v>
      </c>
      <c r="BF584">
        <v>0</v>
      </c>
      <c r="BG584">
        <v>0</v>
      </c>
      <c r="BH584">
        <v>1075</v>
      </c>
      <c r="BI584">
        <v>1</v>
      </c>
      <c r="BJ584">
        <v>0</v>
      </c>
      <c r="BK584">
        <v>0</v>
      </c>
      <c r="BL584">
        <v>0</v>
      </c>
      <c r="BO584">
        <v>0</v>
      </c>
      <c r="BP584">
        <v>0</v>
      </c>
      <c r="BW584" t="str">
        <f>"21:50:58.223"</f>
        <v>21:50:58.223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0</v>
      </c>
      <c r="CP584" t="s">
        <v>119</v>
      </c>
      <c r="CQ584">
        <v>259</v>
      </c>
      <c r="CR584">
        <v>0</v>
      </c>
      <c r="CW584">
        <v>3042963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"08/10/2022 21:51:00.044"</f>
        <v>08/10/2022 21:51:00.044</v>
      </c>
      <c r="C585" t="str">
        <f t="shared" si="59"/>
        <v>FFDFD3C0</v>
      </c>
      <c r="D585" t="s">
        <v>113</v>
      </c>
      <c r="E585">
        <v>6</v>
      </c>
      <c r="H585">
        <v>174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ref="S585:T587" si="63">"21:50:59.594"</f>
        <v>21:50:59.594</v>
      </c>
      <c r="T585" t="str">
        <f t="shared" si="63"/>
        <v>21:50:59.594</v>
      </c>
      <c r="U585" t="str">
        <f t="shared" si="58"/>
        <v>A4558D</v>
      </c>
      <c r="V585">
        <v>0</v>
      </c>
      <c r="W585">
        <v>0</v>
      </c>
      <c r="X585">
        <v>2</v>
      </c>
      <c r="Z585">
        <v>1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678</v>
      </c>
      <c r="AJ585">
        <v>48.316904999999998</v>
      </c>
      <c r="AK585" t="s">
        <v>679</v>
      </c>
      <c r="AL585">
        <v>-123.001256</v>
      </c>
      <c r="AM585">
        <v>25</v>
      </c>
      <c r="AN585">
        <v>1100</v>
      </c>
      <c r="AO585" t="s">
        <v>118</v>
      </c>
      <c r="AP585">
        <v>14</v>
      </c>
      <c r="AQ585">
        <v>-136</v>
      </c>
      <c r="AR585">
        <v>0</v>
      </c>
      <c r="AZ585">
        <v>1200</v>
      </c>
      <c r="BA585">
        <v>1</v>
      </c>
      <c r="BB585" t="str">
        <f t="shared" si="61"/>
        <v xml:space="preserve">N379DH  </v>
      </c>
      <c r="BC585">
        <v>1</v>
      </c>
      <c r="BE585">
        <v>0</v>
      </c>
      <c r="BF585">
        <v>0</v>
      </c>
      <c r="BG585">
        <v>0</v>
      </c>
      <c r="BH585">
        <v>1075</v>
      </c>
      <c r="BI585">
        <v>1</v>
      </c>
      <c r="BJ585">
        <v>0</v>
      </c>
      <c r="BK585">
        <v>0</v>
      </c>
      <c r="BL585">
        <v>0</v>
      </c>
      <c r="BO585">
        <v>0</v>
      </c>
      <c r="BP585">
        <v>0</v>
      </c>
      <c r="BW585" t="str">
        <f>"21:50:59.791"</f>
        <v>21:50:59.791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0</v>
      </c>
      <c r="CP585" t="s">
        <v>119</v>
      </c>
      <c r="CQ585">
        <v>259</v>
      </c>
      <c r="CR585">
        <v>0</v>
      </c>
      <c r="CW585">
        <v>3043079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"08/10/2022 21:51:00.044"</f>
        <v>08/10/2022 21:51:00.044</v>
      </c>
      <c r="C586" t="str">
        <f t="shared" si="59"/>
        <v>FFDFD3C0</v>
      </c>
      <c r="D586" t="s">
        <v>611</v>
      </c>
      <c r="E586">
        <v>10</v>
      </c>
      <c r="H586">
        <v>37</v>
      </c>
      <c r="I586" t="s">
        <v>612</v>
      </c>
      <c r="J586" t="s">
        <v>613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si="63"/>
        <v>21:50:59.594</v>
      </c>
      <c r="T586" t="str">
        <f t="shared" si="63"/>
        <v>21:50:59.594</v>
      </c>
      <c r="U586" t="str">
        <f t="shared" si="58"/>
        <v>A4558D</v>
      </c>
      <c r="V586">
        <v>0</v>
      </c>
      <c r="W586">
        <v>0</v>
      </c>
      <c r="X586">
        <v>2</v>
      </c>
      <c r="Z586">
        <v>1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678</v>
      </c>
      <c r="AJ586">
        <v>48.316904999999998</v>
      </c>
      <c r="AK586" t="s">
        <v>679</v>
      </c>
      <c r="AL586">
        <v>-123.001256</v>
      </c>
      <c r="AM586">
        <v>25</v>
      </c>
      <c r="AN586">
        <v>1100</v>
      </c>
      <c r="AO586" t="s">
        <v>118</v>
      </c>
      <c r="AP586">
        <v>14</v>
      </c>
      <c r="AQ586">
        <v>-136</v>
      </c>
      <c r="AR586">
        <v>0</v>
      </c>
      <c r="AZ586">
        <v>1200</v>
      </c>
      <c r="BA586">
        <v>1</v>
      </c>
      <c r="BB586" t="str">
        <f t="shared" si="61"/>
        <v xml:space="preserve">N379DH  </v>
      </c>
      <c r="BC586">
        <v>1</v>
      </c>
      <c r="BE586">
        <v>0</v>
      </c>
      <c r="BF586">
        <v>0</v>
      </c>
      <c r="BG586">
        <v>0</v>
      </c>
      <c r="BH586">
        <v>1075</v>
      </c>
      <c r="BI586">
        <v>1</v>
      </c>
      <c r="BJ586">
        <v>0</v>
      </c>
      <c r="BK586">
        <v>0</v>
      </c>
      <c r="BL586">
        <v>0</v>
      </c>
      <c r="BO586">
        <v>0</v>
      </c>
      <c r="BP586">
        <v>0</v>
      </c>
      <c r="BW586" t="str">
        <f>"21:50:59.791"</f>
        <v>21:50:59.791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0</v>
      </c>
      <c r="CP586" t="s">
        <v>119</v>
      </c>
      <c r="CQ586">
        <v>259</v>
      </c>
      <c r="CR586">
        <v>0</v>
      </c>
      <c r="CW586">
        <v>3043079</v>
      </c>
      <c r="CY586">
        <v>0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"08/10/2022 21:51:00.044"</f>
        <v>08/10/2022 21:51:00.044</v>
      </c>
      <c r="C587" t="str">
        <f t="shared" si="59"/>
        <v>FFDFD3C0</v>
      </c>
      <c r="D587" t="s">
        <v>130</v>
      </c>
      <c r="E587">
        <v>18</v>
      </c>
      <c r="F587">
        <v>1018</v>
      </c>
      <c r="G587" t="s">
        <v>114</v>
      </c>
      <c r="J587" t="s">
        <v>131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63"/>
        <v>21:50:59.594</v>
      </c>
      <c r="T587" t="str">
        <f t="shared" si="63"/>
        <v>21:50:59.594</v>
      </c>
      <c r="U587" t="str">
        <f t="shared" si="58"/>
        <v>A4558D</v>
      </c>
      <c r="V587">
        <v>0</v>
      </c>
      <c r="W587">
        <v>0</v>
      </c>
      <c r="X587">
        <v>2</v>
      </c>
      <c r="Z587">
        <v>1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678</v>
      </c>
      <c r="AJ587">
        <v>48.316904999999998</v>
      </c>
      <c r="AK587" t="s">
        <v>679</v>
      </c>
      <c r="AL587">
        <v>-123.001256</v>
      </c>
      <c r="AM587">
        <v>25</v>
      </c>
      <c r="AN587">
        <v>1100</v>
      </c>
      <c r="AO587" t="s">
        <v>118</v>
      </c>
      <c r="AP587">
        <v>14</v>
      </c>
      <c r="AQ587">
        <v>-136</v>
      </c>
      <c r="AR587">
        <v>0</v>
      </c>
      <c r="AZ587">
        <v>1200</v>
      </c>
      <c r="BA587">
        <v>1</v>
      </c>
      <c r="BB587" t="str">
        <f t="shared" si="61"/>
        <v xml:space="preserve">N379DH  </v>
      </c>
      <c r="BC587">
        <v>1</v>
      </c>
      <c r="BE587">
        <v>0</v>
      </c>
      <c r="BF587">
        <v>0</v>
      </c>
      <c r="BG587">
        <v>0</v>
      </c>
      <c r="BH587">
        <v>1075</v>
      </c>
      <c r="BI587">
        <v>1</v>
      </c>
      <c r="BJ587">
        <v>0</v>
      </c>
      <c r="BK587">
        <v>0</v>
      </c>
      <c r="BL587">
        <v>0</v>
      </c>
      <c r="BO587">
        <v>0</v>
      </c>
      <c r="BP587">
        <v>0</v>
      </c>
      <c r="BW587" t="str">
        <f>"21:50:59.791"</f>
        <v>21:50:59.791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0</v>
      </c>
      <c r="CP587" t="s">
        <v>119</v>
      </c>
      <c r="CQ587">
        <v>259</v>
      </c>
      <c r="CR587">
        <v>0</v>
      </c>
      <c r="CW587">
        <v>3043079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"08/10/2022 21:51:00.982"</f>
        <v>08/10/2022 21:51:00.982</v>
      </c>
      <c r="C588" t="str">
        <f t="shared" si="59"/>
        <v>FFDFD3C0</v>
      </c>
      <c r="D588" t="s">
        <v>113</v>
      </c>
      <c r="E588">
        <v>6</v>
      </c>
      <c r="H588">
        <v>174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ref="S588:T590" si="64">"21:51:00.594"</f>
        <v>21:51:00.594</v>
      </c>
      <c r="T588" t="str">
        <f t="shared" si="64"/>
        <v>21:51:00.594</v>
      </c>
      <c r="U588" t="str">
        <f t="shared" si="58"/>
        <v>A4558D</v>
      </c>
      <c r="V588">
        <v>0</v>
      </c>
      <c r="W588">
        <v>0</v>
      </c>
      <c r="X588">
        <v>2</v>
      </c>
      <c r="Z588">
        <v>1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680</v>
      </c>
      <c r="AJ588">
        <v>48.316262000000002</v>
      </c>
      <c r="AK588" t="s">
        <v>681</v>
      </c>
      <c r="AL588">
        <v>-123.00117</v>
      </c>
      <c r="AM588">
        <v>25</v>
      </c>
      <c r="AN588">
        <v>1100</v>
      </c>
      <c r="AO588" t="s">
        <v>118</v>
      </c>
      <c r="AP588">
        <v>14</v>
      </c>
      <c r="AQ588">
        <v>-136</v>
      </c>
      <c r="AR588">
        <v>64</v>
      </c>
      <c r="AZ588">
        <v>1200</v>
      </c>
      <c r="BA588">
        <v>1</v>
      </c>
      <c r="BB588" t="str">
        <f t="shared" si="61"/>
        <v xml:space="preserve">N379DH  </v>
      </c>
      <c r="BC588">
        <v>1</v>
      </c>
      <c r="BE588">
        <v>0</v>
      </c>
      <c r="BF588">
        <v>0</v>
      </c>
      <c r="BG588">
        <v>0</v>
      </c>
      <c r="BH588">
        <v>1075</v>
      </c>
      <c r="BI588">
        <v>1</v>
      </c>
      <c r="BJ588">
        <v>0</v>
      </c>
      <c r="BK588">
        <v>0</v>
      </c>
      <c r="BL588">
        <v>0</v>
      </c>
      <c r="BO588">
        <v>0</v>
      </c>
      <c r="BP588">
        <v>0</v>
      </c>
      <c r="BW588" t="str">
        <f>"21:51:00.722"</f>
        <v>21:51:00.722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1</v>
      </c>
      <c r="CP588" t="s">
        <v>119</v>
      </c>
      <c r="CQ588">
        <v>259</v>
      </c>
      <c r="CR588">
        <v>0</v>
      </c>
      <c r="CW588">
        <v>3043150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"08/10/2022 21:51:01.044"</f>
        <v>08/10/2022 21:51:01.044</v>
      </c>
      <c r="C589" t="str">
        <f t="shared" si="59"/>
        <v>FFDFD3C0</v>
      </c>
      <c r="D589" t="s">
        <v>130</v>
      </c>
      <c r="E589">
        <v>18</v>
      </c>
      <c r="F589">
        <v>1018</v>
      </c>
      <c r="G589" t="s">
        <v>114</v>
      </c>
      <c r="J589" t="s">
        <v>131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64"/>
        <v>21:51:00.594</v>
      </c>
      <c r="T589" t="str">
        <f t="shared" si="64"/>
        <v>21:51:00.594</v>
      </c>
      <c r="U589" t="str">
        <f t="shared" si="58"/>
        <v>A4558D</v>
      </c>
      <c r="V589">
        <v>0</v>
      </c>
      <c r="W589">
        <v>0</v>
      </c>
      <c r="X589">
        <v>2</v>
      </c>
      <c r="Z589">
        <v>1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680</v>
      </c>
      <c r="AJ589">
        <v>48.316262000000002</v>
      </c>
      <c r="AK589" t="s">
        <v>681</v>
      </c>
      <c r="AL589">
        <v>-123.00117</v>
      </c>
      <c r="AM589">
        <v>25</v>
      </c>
      <c r="AN589">
        <v>1100</v>
      </c>
      <c r="AO589" t="s">
        <v>118</v>
      </c>
      <c r="AP589">
        <v>14</v>
      </c>
      <c r="AQ589">
        <v>-136</v>
      </c>
      <c r="AR589">
        <v>64</v>
      </c>
      <c r="AZ589">
        <v>1200</v>
      </c>
      <c r="BA589">
        <v>1</v>
      </c>
      <c r="BB589" t="str">
        <f t="shared" si="61"/>
        <v xml:space="preserve">N379DH  </v>
      </c>
      <c r="BC589">
        <v>1</v>
      </c>
      <c r="BE589">
        <v>0</v>
      </c>
      <c r="BF589">
        <v>0</v>
      </c>
      <c r="BG589">
        <v>0</v>
      </c>
      <c r="BH589">
        <v>1075</v>
      </c>
      <c r="BI589">
        <v>1</v>
      </c>
      <c r="BJ589">
        <v>0</v>
      </c>
      <c r="BK589">
        <v>0</v>
      </c>
      <c r="BL589">
        <v>0</v>
      </c>
      <c r="BO589">
        <v>0</v>
      </c>
      <c r="BP589">
        <v>0</v>
      </c>
      <c r="BW589" t="str">
        <f>"21:51:00.722"</f>
        <v>21:51:00.722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1</v>
      </c>
      <c r="CP589" t="s">
        <v>119</v>
      </c>
      <c r="CQ589">
        <v>259</v>
      </c>
      <c r="CR589">
        <v>0</v>
      </c>
      <c r="CW589">
        <v>3043150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"08/10/2022 21:51:01.013"</f>
        <v>08/10/2022 21:51:01.013</v>
      </c>
      <c r="C590" t="str">
        <f t="shared" si="59"/>
        <v>FFDFD3C0</v>
      </c>
      <c r="D590" t="s">
        <v>611</v>
      </c>
      <c r="E590">
        <v>10</v>
      </c>
      <c r="H590">
        <v>37</v>
      </c>
      <c r="I590" t="s">
        <v>612</v>
      </c>
      <c r="J590" t="s">
        <v>613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64"/>
        <v>21:51:00.594</v>
      </c>
      <c r="T590" t="str">
        <f t="shared" si="64"/>
        <v>21:51:00.594</v>
      </c>
      <c r="U590" t="str">
        <f t="shared" si="58"/>
        <v>A4558D</v>
      </c>
      <c r="V590">
        <v>0</v>
      </c>
      <c r="W590">
        <v>0</v>
      </c>
      <c r="X590">
        <v>2</v>
      </c>
      <c r="Z590">
        <v>1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680</v>
      </c>
      <c r="AJ590">
        <v>48.316262000000002</v>
      </c>
      <c r="AK590" t="s">
        <v>681</v>
      </c>
      <c r="AL590">
        <v>-123.00117</v>
      </c>
      <c r="AM590">
        <v>25</v>
      </c>
      <c r="AN590">
        <v>1100</v>
      </c>
      <c r="AO590" t="s">
        <v>118</v>
      </c>
      <c r="AP590">
        <v>14</v>
      </c>
      <c r="AQ590">
        <v>-136</v>
      </c>
      <c r="AR590">
        <v>64</v>
      </c>
      <c r="AZ590">
        <v>1200</v>
      </c>
      <c r="BA590">
        <v>1</v>
      </c>
      <c r="BB590" t="str">
        <f t="shared" si="61"/>
        <v xml:space="preserve">N379DH  </v>
      </c>
      <c r="BC590">
        <v>1</v>
      </c>
      <c r="BE590">
        <v>0</v>
      </c>
      <c r="BF590">
        <v>0</v>
      </c>
      <c r="BG590">
        <v>0</v>
      </c>
      <c r="BH590">
        <v>1075</v>
      </c>
      <c r="BI590">
        <v>1</v>
      </c>
      <c r="BJ590">
        <v>0</v>
      </c>
      <c r="BK590">
        <v>0</v>
      </c>
      <c r="BL590">
        <v>0</v>
      </c>
      <c r="BO590">
        <v>0</v>
      </c>
      <c r="BP590">
        <v>0</v>
      </c>
      <c r="BW590" t="str">
        <f>"21:51:00.722"</f>
        <v>21:51:00.722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1</v>
      </c>
      <c r="CP590" t="s">
        <v>119</v>
      </c>
      <c r="CQ590">
        <v>259</v>
      </c>
      <c r="CR590">
        <v>0</v>
      </c>
      <c r="CW590">
        <v>3043150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"08/10/2022 21:51:01.930"</f>
        <v>08/10/2022 21:51:01.930</v>
      </c>
      <c r="C591" t="str">
        <f t="shared" si="59"/>
        <v>FFDFD3C0</v>
      </c>
      <c r="D591" t="s">
        <v>611</v>
      </c>
      <c r="E591">
        <v>10</v>
      </c>
      <c r="H591">
        <v>37</v>
      </c>
      <c r="I591" t="s">
        <v>612</v>
      </c>
      <c r="J591" t="s">
        <v>613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ref="S591:T593" si="65">"21:51:01.594"</f>
        <v>21:51:01.594</v>
      </c>
      <c r="T591" t="str">
        <f t="shared" si="65"/>
        <v>21:51:01.594</v>
      </c>
      <c r="U591" t="str">
        <f t="shared" si="58"/>
        <v>A4558D</v>
      </c>
      <c r="V591">
        <v>0</v>
      </c>
      <c r="W591">
        <v>0</v>
      </c>
      <c r="X591">
        <v>2</v>
      </c>
      <c r="Z591">
        <v>1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682</v>
      </c>
      <c r="AJ591">
        <v>48.315638999999997</v>
      </c>
      <c r="AK591" t="s">
        <v>683</v>
      </c>
      <c r="AL591">
        <v>-123.00108400000001</v>
      </c>
      <c r="AM591">
        <v>25</v>
      </c>
      <c r="AN591">
        <v>1100</v>
      </c>
      <c r="AO591" t="s">
        <v>118</v>
      </c>
      <c r="AP591">
        <v>14</v>
      </c>
      <c r="AQ591">
        <v>-136</v>
      </c>
      <c r="AR591">
        <v>0</v>
      </c>
      <c r="AZ591">
        <v>1200</v>
      </c>
      <c r="BA591">
        <v>1</v>
      </c>
      <c r="BB591" t="str">
        <f t="shared" si="61"/>
        <v xml:space="preserve">N379DH  </v>
      </c>
      <c r="BC591">
        <v>1</v>
      </c>
      <c r="BE591">
        <v>0</v>
      </c>
      <c r="BF591">
        <v>0</v>
      </c>
      <c r="BG591">
        <v>0</v>
      </c>
      <c r="BH591">
        <v>1075</v>
      </c>
      <c r="BI591">
        <v>1</v>
      </c>
      <c r="BJ591">
        <v>0</v>
      </c>
      <c r="BK591">
        <v>0</v>
      </c>
      <c r="BL591">
        <v>0</v>
      </c>
      <c r="BO591">
        <v>0</v>
      </c>
      <c r="BP591">
        <v>0</v>
      </c>
      <c r="BW591" t="str">
        <f>"21:51:01.676"</f>
        <v>21:51:01.676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0</v>
      </c>
      <c r="CP591" t="s">
        <v>119</v>
      </c>
      <c r="CQ591">
        <v>259</v>
      </c>
      <c r="CR591">
        <v>0</v>
      </c>
      <c r="CW591">
        <v>3043228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"08/10/2022 21:51:01.930"</f>
        <v>08/10/2022 21:51:01.930</v>
      </c>
      <c r="C592" t="str">
        <f t="shared" si="59"/>
        <v>FFDFD3C0</v>
      </c>
      <c r="D592" t="s">
        <v>130</v>
      </c>
      <c r="E592">
        <v>18</v>
      </c>
      <c r="F592">
        <v>1018</v>
      </c>
      <c r="G592" t="s">
        <v>114</v>
      </c>
      <c r="J592" t="s">
        <v>131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65"/>
        <v>21:51:01.594</v>
      </c>
      <c r="T592" t="str">
        <f t="shared" si="65"/>
        <v>21:51:01.594</v>
      </c>
      <c r="U592" t="str">
        <f t="shared" si="58"/>
        <v>A4558D</v>
      </c>
      <c r="V592">
        <v>0</v>
      </c>
      <c r="W592">
        <v>0</v>
      </c>
      <c r="X592">
        <v>2</v>
      </c>
      <c r="Z592">
        <v>1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682</v>
      </c>
      <c r="AJ592">
        <v>48.315638999999997</v>
      </c>
      <c r="AK592" t="s">
        <v>683</v>
      </c>
      <c r="AL592">
        <v>-123.00108400000001</v>
      </c>
      <c r="AM592">
        <v>25</v>
      </c>
      <c r="AN592">
        <v>1100</v>
      </c>
      <c r="AO592" t="s">
        <v>118</v>
      </c>
      <c r="AP592">
        <v>14</v>
      </c>
      <c r="AQ592">
        <v>-136</v>
      </c>
      <c r="AR592">
        <v>0</v>
      </c>
      <c r="AZ592">
        <v>1200</v>
      </c>
      <c r="BA592">
        <v>1</v>
      </c>
      <c r="BB592" t="str">
        <f t="shared" si="61"/>
        <v xml:space="preserve">N379DH  </v>
      </c>
      <c r="BC592">
        <v>1</v>
      </c>
      <c r="BE592">
        <v>0</v>
      </c>
      <c r="BF592">
        <v>0</v>
      </c>
      <c r="BG592">
        <v>0</v>
      </c>
      <c r="BH592">
        <v>1075</v>
      </c>
      <c r="BI592">
        <v>1</v>
      </c>
      <c r="BJ592">
        <v>0</v>
      </c>
      <c r="BK592">
        <v>0</v>
      </c>
      <c r="BL592">
        <v>0</v>
      </c>
      <c r="BO592">
        <v>0</v>
      </c>
      <c r="BP592">
        <v>0</v>
      </c>
      <c r="BW592" t="str">
        <f>"21:51:01.676"</f>
        <v>21:51:01.676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0</v>
      </c>
      <c r="CP592" t="s">
        <v>119</v>
      </c>
      <c r="CQ592">
        <v>259</v>
      </c>
      <c r="CR592">
        <v>0</v>
      </c>
      <c r="CW592">
        <v>3043228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"08/10/2022 21:51:01.930"</f>
        <v>08/10/2022 21:51:01.930</v>
      </c>
      <c r="C593" t="str">
        <f t="shared" si="59"/>
        <v>FFDFD3C0</v>
      </c>
      <c r="D593" t="s">
        <v>113</v>
      </c>
      <c r="E593">
        <v>6</v>
      </c>
      <c r="H593">
        <v>174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65"/>
        <v>21:51:01.594</v>
      </c>
      <c r="T593" t="str">
        <f t="shared" si="65"/>
        <v>21:51:01.594</v>
      </c>
      <c r="U593" t="str">
        <f t="shared" si="58"/>
        <v>A4558D</v>
      </c>
      <c r="V593">
        <v>0</v>
      </c>
      <c r="W593">
        <v>0</v>
      </c>
      <c r="X593">
        <v>2</v>
      </c>
      <c r="Z593">
        <v>1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682</v>
      </c>
      <c r="AJ593">
        <v>48.315638999999997</v>
      </c>
      <c r="AK593" t="s">
        <v>683</v>
      </c>
      <c r="AL593">
        <v>-123.00108400000001</v>
      </c>
      <c r="AM593">
        <v>25</v>
      </c>
      <c r="AN593">
        <v>1100</v>
      </c>
      <c r="AO593" t="s">
        <v>118</v>
      </c>
      <c r="AP593">
        <v>14</v>
      </c>
      <c r="AQ593">
        <v>-136</v>
      </c>
      <c r="AR593">
        <v>0</v>
      </c>
      <c r="AZ593">
        <v>1200</v>
      </c>
      <c r="BA593">
        <v>1</v>
      </c>
      <c r="BB593" t="str">
        <f t="shared" si="61"/>
        <v xml:space="preserve">N379DH  </v>
      </c>
      <c r="BC593">
        <v>1</v>
      </c>
      <c r="BE593">
        <v>0</v>
      </c>
      <c r="BF593">
        <v>0</v>
      </c>
      <c r="BG593">
        <v>0</v>
      </c>
      <c r="BH593">
        <v>1075</v>
      </c>
      <c r="BI593">
        <v>1</v>
      </c>
      <c r="BJ593">
        <v>0</v>
      </c>
      <c r="BK593">
        <v>0</v>
      </c>
      <c r="BL593">
        <v>0</v>
      </c>
      <c r="BO593">
        <v>0</v>
      </c>
      <c r="BP593">
        <v>0</v>
      </c>
      <c r="BW593" t="str">
        <f>"21:51:01.676"</f>
        <v>21:51:01.676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0</v>
      </c>
      <c r="CP593" t="s">
        <v>119</v>
      </c>
      <c r="CQ593">
        <v>259</v>
      </c>
      <c r="CR593">
        <v>0</v>
      </c>
      <c r="CW593">
        <v>3043228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"08/10/2022 21:51:02.461"</f>
        <v>08/10/2022 21:51:02.461</v>
      </c>
      <c r="C594" t="str">
        <f t="shared" si="59"/>
        <v>FFDFD3C0</v>
      </c>
      <c r="D594" t="s">
        <v>113</v>
      </c>
      <c r="E594">
        <v>6</v>
      </c>
      <c r="H594">
        <v>174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ref="S594:T596" si="66">"21:51:02.195"</f>
        <v>21:51:02.195</v>
      </c>
      <c r="T594" t="str">
        <f t="shared" si="66"/>
        <v>21:51:02.195</v>
      </c>
      <c r="U594" t="str">
        <f t="shared" si="58"/>
        <v>A4558D</v>
      </c>
      <c r="V594">
        <v>0</v>
      </c>
      <c r="W594">
        <v>0</v>
      </c>
      <c r="X594">
        <v>2</v>
      </c>
      <c r="Z594">
        <v>1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684</v>
      </c>
      <c r="AJ594">
        <v>48.315275</v>
      </c>
      <c r="AK594" t="s">
        <v>685</v>
      </c>
      <c r="AL594">
        <v>-123.00102</v>
      </c>
      <c r="AM594">
        <v>25</v>
      </c>
      <c r="AN594">
        <v>1100</v>
      </c>
      <c r="AO594" t="s">
        <v>118</v>
      </c>
      <c r="AP594">
        <v>14</v>
      </c>
      <c r="AQ594">
        <v>-136</v>
      </c>
      <c r="AR594">
        <v>0</v>
      </c>
      <c r="AZ594">
        <v>1200</v>
      </c>
      <c r="BA594">
        <v>1</v>
      </c>
      <c r="BB594" t="str">
        <f t="shared" si="61"/>
        <v xml:space="preserve">N379DH  </v>
      </c>
      <c r="BC594">
        <v>1</v>
      </c>
      <c r="BE594">
        <v>0</v>
      </c>
      <c r="BF594">
        <v>0</v>
      </c>
      <c r="BG594">
        <v>0</v>
      </c>
      <c r="BH594">
        <v>1075</v>
      </c>
      <c r="BI594">
        <v>1</v>
      </c>
      <c r="BJ594">
        <v>0</v>
      </c>
      <c r="BK594">
        <v>0</v>
      </c>
      <c r="BL594">
        <v>0</v>
      </c>
      <c r="BO594">
        <v>0</v>
      </c>
      <c r="BP594">
        <v>0</v>
      </c>
      <c r="BW594" t="str">
        <f>"21:51:02.209"</f>
        <v>21:51:02.209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0</v>
      </c>
      <c r="CP594" t="s">
        <v>119</v>
      </c>
      <c r="CQ594">
        <v>259</v>
      </c>
      <c r="CR594">
        <v>0</v>
      </c>
      <c r="CW594">
        <v>3043265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"08/10/2022 21:51:02.461"</f>
        <v>08/10/2022 21:51:02.461</v>
      </c>
      <c r="C595" t="str">
        <f t="shared" si="59"/>
        <v>FFDFD3C0</v>
      </c>
      <c r="D595" t="s">
        <v>611</v>
      </c>
      <c r="E595">
        <v>10</v>
      </c>
      <c r="H595">
        <v>37</v>
      </c>
      <c r="I595" t="s">
        <v>612</v>
      </c>
      <c r="J595" t="s">
        <v>613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66"/>
        <v>21:51:02.195</v>
      </c>
      <c r="T595" t="str">
        <f t="shared" si="66"/>
        <v>21:51:02.195</v>
      </c>
      <c r="U595" t="str">
        <f t="shared" si="58"/>
        <v>A4558D</v>
      </c>
      <c r="V595">
        <v>0</v>
      </c>
      <c r="W595">
        <v>0</v>
      </c>
      <c r="X595">
        <v>2</v>
      </c>
      <c r="Z595">
        <v>1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684</v>
      </c>
      <c r="AJ595">
        <v>48.315275</v>
      </c>
      <c r="AK595" t="s">
        <v>685</v>
      </c>
      <c r="AL595">
        <v>-123.00102</v>
      </c>
      <c r="AM595">
        <v>25</v>
      </c>
      <c r="AN595">
        <v>1100</v>
      </c>
      <c r="AO595" t="s">
        <v>118</v>
      </c>
      <c r="AP595">
        <v>14</v>
      </c>
      <c r="AQ595">
        <v>-136</v>
      </c>
      <c r="AR595">
        <v>0</v>
      </c>
      <c r="AZ595">
        <v>1200</v>
      </c>
      <c r="BA595">
        <v>1</v>
      </c>
      <c r="BB595" t="str">
        <f t="shared" si="61"/>
        <v xml:space="preserve">N379DH  </v>
      </c>
      <c r="BC595">
        <v>1</v>
      </c>
      <c r="BE595">
        <v>0</v>
      </c>
      <c r="BF595">
        <v>0</v>
      </c>
      <c r="BG595">
        <v>0</v>
      </c>
      <c r="BH595">
        <v>1075</v>
      </c>
      <c r="BI595">
        <v>1</v>
      </c>
      <c r="BJ595">
        <v>0</v>
      </c>
      <c r="BK595">
        <v>0</v>
      </c>
      <c r="BL595">
        <v>0</v>
      </c>
      <c r="BO595">
        <v>0</v>
      </c>
      <c r="BP595">
        <v>0</v>
      </c>
      <c r="BW595" t="str">
        <f>"21:51:02.209"</f>
        <v>21:51:02.209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0</v>
      </c>
      <c r="CP595" t="s">
        <v>119</v>
      </c>
      <c r="CQ595">
        <v>259</v>
      </c>
      <c r="CR595">
        <v>0</v>
      </c>
      <c r="CW595">
        <v>3043265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"08/10/2022 21:51:02.461"</f>
        <v>08/10/2022 21:51:02.461</v>
      </c>
      <c r="C596" t="str">
        <f t="shared" si="59"/>
        <v>FFDFD3C0</v>
      </c>
      <c r="D596" t="s">
        <v>130</v>
      </c>
      <c r="E596">
        <v>18</v>
      </c>
      <c r="F596">
        <v>1018</v>
      </c>
      <c r="G596" t="s">
        <v>114</v>
      </c>
      <c r="J596" t="s">
        <v>131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66"/>
        <v>21:51:02.195</v>
      </c>
      <c r="T596" t="str">
        <f t="shared" si="66"/>
        <v>21:51:02.195</v>
      </c>
      <c r="U596" t="str">
        <f t="shared" si="58"/>
        <v>A4558D</v>
      </c>
      <c r="V596">
        <v>0</v>
      </c>
      <c r="W596">
        <v>0</v>
      </c>
      <c r="X596">
        <v>2</v>
      </c>
      <c r="Z596">
        <v>1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684</v>
      </c>
      <c r="AJ596">
        <v>48.315275</v>
      </c>
      <c r="AK596" t="s">
        <v>685</v>
      </c>
      <c r="AL596">
        <v>-123.00102</v>
      </c>
      <c r="AM596">
        <v>25</v>
      </c>
      <c r="AN596">
        <v>1100</v>
      </c>
      <c r="AO596" t="s">
        <v>118</v>
      </c>
      <c r="AP596">
        <v>14</v>
      </c>
      <c r="AQ596">
        <v>-136</v>
      </c>
      <c r="AR596">
        <v>0</v>
      </c>
      <c r="AZ596">
        <v>1200</v>
      </c>
      <c r="BA596">
        <v>1</v>
      </c>
      <c r="BB596" t="str">
        <f t="shared" si="61"/>
        <v xml:space="preserve">N379DH  </v>
      </c>
      <c r="BC596">
        <v>1</v>
      </c>
      <c r="BE596">
        <v>0</v>
      </c>
      <c r="BF596">
        <v>0</v>
      </c>
      <c r="BG596">
        <v>0</v>
      </c>
      <c r="BH596">
        <v>1075</v>
      </c>
      <c r="BI596">
        <v>1</v>
      </c>
      <c r="BJ596">
        <v>0</v>
      </c>
      <c r="BK596">
        <v>0</v>
      </c>
      <c r="BL596">
        <v>0</v>
      </c>
      <c r="BO596">
        <v>0</v>
      </c>
      <c r="BP596">
        <v>0</v>
      </c>
      <c r="BW596" t="str">
        <f>"21:51:02.209"</f>
        <v>21:51:02.209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0</v>
      </c>
      <c r="CP596" t="s">
        <v>119</v>
      </c>
      <c r="CQ596">
        <v>259</v>
      </c>
      <c r="CR596">
        <v>0</v>
      </c>
      <c r="CW596">
        <v>3043265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"08/10/2022 21:51:03.978"</f>
        <v>08/10/2022 21:51:03.978</v>
      </c>
      <c r="C597" t="str">
        <f t="shared" si="59"/>
        <v>FFDFD3C0</v>
      </c>
      <c r="D597" t="s">
        <v>130</v>
      </c>
      <c r="E597">
        <v>18</v>
      </c>
      <c r="F597">
        <v>1018</v>
      </c>
      <c r="G597" t="s">
        <v>114</v>
      </c>
      <c r="J597" t="s">
        <v>131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ref="S597:T599" si="67">"21:51:03.594"</f>
        <v>21:51:03.594</v>
      </c>
      <c r="T597" t="str">
        <f t="shared" si="67"/>
        <v>21:51:03.594</v>
      </c>
      <c r="U597" t="str">
        <f t="shared" si="58"/>
        <v>A4558D</v>
      </c>
      <c r="V597">
        <v>0</v>
      </c>
      <c r="W597">
        <v>0</v>
      </c>
      <c r="X597">
        <v>2</v>
      </c>
      <c r="Z597">
        <v>1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686</v>
      </c>
      <c r="AJ597">
        <v>48.314394999999998</v>
      </c>
      <c r="AK597" t="s">
        <v>687</v>
      </c>
      <c r="AL597">
        <v>-123.00087000000001</v>
      </c>
      <c r="AM597">
        <v>25</v>
      </c>
      <c r="AN597">
        <v>1100</v>
      </c>
      <c r="AO597" t="s">
        <v>118</v>
      </c>
      <c r="AP597">
        <v>13</v>
      </c>
      <c r="AQ597">
        <v>-136</v>
      </c>
      <c r="AR597">
        <v>0</v>
      </c>
      <c r="AZ597">
        <v>1200</v>
      </c>
      <c r="BA597">
        <v>1</v>
      </c>
      <c r="BB597" t="str">
        <f t="shared" si="61"/>
        <v xml:space="preserve">N379DH  </v>
      </c>
      <c r="BC597">
        <v>1</v>
      </c>
      <c r="BE597">
        <v>0</v>
      </c>
      <c r="BF597">
        <v>0</v>
      </c>
      <c r="BG597">
        <v>0</v>
      </c>
      <c r="BH597">
        <v>1075</v>
      </c>
      <c r="BI597">
        <v>1</v>
      </c>
      <c r="BJ597">
        <v>0</v>
      </c>
      <c r="BK597">
        <v>0</v>
      </c>
      <c r="BL597">
        <v>0</v>
      </c>
      <c r="BO597">
        <v>0</v>
      </c>
      <c r="BP597">
        <v>0</v>
      </c>
      <c r="BW597" t="str">
        <f>"21:51:03.748"</f>
        <v>21:51:03.748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1</v>
      </c>
      <c r="CP597" t="s">
        <v>119</v>
      </c>
      <c r="CQ597">
        <v>259</v>
      </c>
      <c r="CR597">
        <v>0</v>
      </c>
      <c r="CW597">
        <v>3043392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"08/10/2022 21:51:03.978"</f>
        <v>08/10/2022 21:51:03.978</v>
      </c>
      <c r="C598" t="str">
        <f t="shared" si="59"/>
        <v>FFDFD3C0</v>
      </c>
      <c r="D598" t="s">
        <v>611</v>
      </c>
      <c r="E598">
        <v>10</v>
      </c>
      <c r="H598">
        <v>37</v>
      </c>
      <c r="I598" t="s">
        <v>612</v>
      </c>
      <c r="J598" t="s">
        <v>613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si="67"/>
        <v>21:51:03.594</v>
      </c>
      <c r="T598" t="str">
        <f t="shared" si="67"/>
        <v>21:51:03.594</v>
      </c>
      <c r="U598" t="str">
        <f t="shared" si="58"/>
        <v>A4558D</v>
      </c>
      <c r="V598">
        <v>0</v>
      </c>
      <c r="W598">
        <v>0</v>
      </c>
      <c r="X598">
        <v>2</v>
      </c>
      <c r="Z598">
        <v>1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686</v>
      </c>
      <c r="AJ598">
        <v>48.314394999999998</v>
      </c>
      <c r="AK598" t="s">
        <v>687</v>
      </c>
      <c r="AL598">
        <v>-123.00087000000001</v>
      </c>
      <c r="AM598">
        <v>25</v>
      </c>
      <c r="AN598">
        <v>1100</v>
      </c>
      <c r="AO598" t="s">
        <v>118</v>
      </c>
      <c r="AP598">
        <v>13</v>
      </c>
      <c r="AQ598">
        <v>-136</v>
      </c>
      <c r="AR598">
        <v>0</v>
      </c>
      <c r="AZ598">
        <v>1200</v>
      </c>
      <c r="BA598">
        <v>1</v>
      </c>
      <c r="BB598" t="str">
        <f t="shared" si="61"/>
        <v xml:space="preserve">N379DH  </v>
      </c>
      <c r="BC598">
        <v>1</v>
      </c>
      <c r="BE598">
        <v>0</v>
      </c>
      <c r="BF598">
        <v>0</v>
      </c>
      <c r="BG598">
        <v>0</v>
      </c>
      <c r="BH598">
        <v>1075</v>
      </c>
      <c r="BI598">
        <v>1</v>
      </c>
      <c r="BJ598">
        <v>0</v>
      </c>
      <c r="BK598">
        <v>0</v>
      </c>
      <c r="BL598">
        <v>0</v>
      </c>
      <c r="BO598">
        <v>0</v>
      </c>
      <c r="BP598">
        <v>0</v>
      </c>
      <c r="BW598" t="str">
        <f>"21:51:03.748"</f>
        <v>21:51:03.748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1</v>
      </c>
      <c r="CP598" t="s">
        <v>119</v>
      </c>
      <c r="CQ598">
        <v>259</v>
      </c>
      <c r="CR598">
        <v>0</v>
      </c>
      <c r="CW598">
        <v>3043392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"08/10/2022 21:51:03.978"</f>
        <v>08/10/2022 21:51:03.978</v>
      </c>
      <c r="C599" t="str">
        <f t="shared" si="59"/>
        <v>FFDFD3C0</v>
      </c>
      <c r="D599" t="s">
        <v>113</v>
      </c>
      <c r="E599">
        <v>6</v>
      </c>
      <c r="H599">
        <v>174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si="67"/>
        <v>21:51:03.594</v>
      </c>
      <c r="T599" t="str">
        <f t="shared" si="67"/>
        <v>21:51:03.594</v>
      </c>
      <c r="U599" t="str">
        <f t="shared" si="58"/>
        <v>A4558D</v>
      </c>
      <c r="V599">
        <v>0</v>
      </c>
      <c r="W599">
        <v>0</v>
      </c>
      <c r="X599">
        <v>2</v>
      </c>
      <c r="Z599">
        <v>1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686</v>
      </c>
      <c r="AJ599">
        <v>48.314394999999998</v>
      </c>
      <c r="AK599" t="s">
        <v>687</v>
      </c>
      <c r="AL599">
        <v>-123.00087000000001</v>
      </c>
      <c r="AM599">
        <v>25</v>
      </c>
      <c r="AN599">
        <v>1100</v>
      </c>
      <c r="AO599" t="s">
        <v>118</v>
      </c>
      <c r="AP599">
        <v>13</v>
      </c>
      <c r="AQ599">
        <v>-136</v>
      </c>
      <c r="AR599">
        <v>0</v>
      </c>
      <c r="AZ599">
        <v>1200</v>
      </c>
      <c r="BA599">
        <v>1</v>
      </c>
      <c r="BB599" t="str">
        <f t="shared" si="61"/>
        <v xml:space="preserve">N379DH  </v>
      </c>
      <c r="BC599">
        <v>1</v>
      </c>
      <c r="BE599">
        <v>0</v>
      </c>
      <c r="BF599">
        <v>0</v>
      </c>
      <c r="BG599">
        <v>0</v>
      </c>
      <c r="BH599">
        <v>1075</v>
      </c>
      <c r="BI599">
        <v>1</v>
      </c>
      <c r="BJ599">
        <v>0</v>
      </c>
      <c r="BK599">
        <v>0</v>
      </c>
      <c r="BL599">
        <v>0</v>
      </c>
      <c r="BO599">
        <v>0</v>
      </c>
      <c r="BP599">
        <v>0</v>
      </c>
      <c r="BW599" t="str">
        <f>"21:51:03.748"</f>
        <v>21:51:03.748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1</v>
      </c>
      <c r="CP599" t="s">
        <v>119</v>
      </c>
      <c r="CQ599">
        <v>259</v>
      </c>
      <c r="CR599">
        <v>0</v>
      </c>
      <c r="CW599">
        <v>3043392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"08/10/2022 21:51:04.525"</f>
        <v>08/10/2022 21:51:04.525</v>
      </c>
      <c r="C600" t="str">
        <f t="shared" si="59"/>
        <v>FFDFD3C0</v>
      </c>
      <c r="D600" t="s">
        <v>611</v>
      </c>
      <c r="E600">
        <v>10</v>
      </c>
      <c r="H600">
        <v>37</v>
      </c>
      <c r="I600" t="s">
        <v>612</v>
      </c>
      <c r="J600" t="s">
        <v>613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ref="S600:T602" si="68">"21:51:04.195"</f>
        <v>21:51:04.195</v>
      </c>
      <c r="T600" t="str">
        <f t="shared" si="68"/>
        <v>21:51:04.195</v>
      </c>
      <c r="U600" t="str">
        <f t="shared" si="58"/>
        <v>A4558D</v>
      </c>
      <c r="V600">
        <v>0</v>
      </c>
      <c r="W600">
        <v>0</v>
      </c>
      <c r="X600">
        <v>2</v>
      </c>
      <c r="Z600">
        <v>1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688</v>
      </c>
      <c r="AJ600">
        <v>48.314008999999999</v>
      </c>
      <c r="AK600" t="s">
        <v>689</v>
      </c>
      <c r="AL600">
        <v>-123.000827</v>
      </c>
      <c r="AM600">
        <v>25</v>
      </c>
      <c r="AN600">
        <v>1100</v>
      </c>
      <c r="AO600" t="s">
        <v>118</v>
      </c>
      <c r="AP600">
        <v>13</v>
      </c>
      <c r="AQ600">
        <v>-136</v>
      </c>
      <c r="AR600">
        <v>-64</v>
      </c>
      <c r="AZ600">
        <v>1200</v>
      </c>
      <c r="BA600">
        <v>1</v>
      </c>
      <c r="BB600" t="str">
        <f t="shared" si="61"/>
        <v xml:space="preserve">N379DH  </v>
      </c>
      <c r="BC600">
        <v>1</v>
      </c>
      <c r="BE600">
        <v>0</v>
      </c>
      <c r="BF600">
        <v>0</v>
      </c>
      <c r="BG600">
        <v>0</v>
      </c>
      <c r="BH600">
        <v>1075</v>
      </c>
      <c r="BI600">
        <v>1</v>
      </c>
      <c r="BJ600">
        <v>0</v>
      </c>
      <c r="BK600">
        <v>0</v>
      </c>
      <c r="BL600">
        <v>0</v>
      </c>
      <c r="BO600">
        <v>0</v>
      </c>
      <c r="BP600">
        <v>0</v>
      </c>
      <c r="BW600" t="str">
        <f>"21:51:04.283"</f>
        <v>21:51:04.283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0</v>
      </c>
      <c r="CP600" t="s">
        <v>119</v>
      </c>
      <c r="CQ600">
        <v>259</v>
      </c>
      <c r="CR600">
        <v>0</v>
      </c>
      <c r="CW600">
        <v>3043432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"08/10/2022 21:51:04.526"</f>
        <v>08/10/2022 21:51:04.526</v>
      </c>
      <c r="C601" t="str">
        <f t="shared" si="59"/>
        <v>FFDFD3C0</v>
      </c>
      <c r="D601" t="s">
        <v>113</v>
      </c>
      <c r="E601">
        <v>6</v>
      </c>
      <c r="H601">
        <v>174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68"/>
        <v>21:51:04.195</v>
      </c>
      <c r="T601" t="str">
        <f t="shared" si="68"/>
        <v>21:51:04.195</v>
      </c>
      <c r="U601" t="str">
        <f t="shared" si="58"/>
        <v>A4558D</v>
      </c>
      <c r="V601">
        <v>0</v>
      </c>
      <c r="W601">
        <v>0</v>
      </c>
      <c r="X601">
        <v>2</v>
      </c>
      <c r="Z601">
        <v>1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688</v>
      </c>
      <c r="AJ601">
        <v>48.314008999999999</v>
      </c>
      <c r="AK601" t="s">
        <v>689</v>
      </c>
      <c r="AL601">
        <v>-123.000827</v>
      </c>
      <c r="AM601">
        <v>25</v>
      </c>
      <c r="AN601">
        <v>1100</v>
      </c>
      <c r="AO601" t="s">
        <v>118</v>
      </c>
      <c r="AP601">
        <v>13</v>
      </c>
      <c r="AQ601">
        <v>-136</v>
      </c>
      <c r="AR601">
        <v>-64</v>
      </c>
      <c r="AZ601">
        <v>1200</v>
      </c>
      <c r="BA601">
        <v>1</v>
      </c>
      <c r="BB601" t="str">
        <f t="shared" si="61"/>
        <v xml:space="preserve">N379DH  </v>
      </c>
      <c r="BC601">
        <v>1</v>
      </c>
      <c r="BE601">
        <v>0</v>
      </c>
      <c r="BF601">
        <v>0</v>
      </c>
      <c r="BG601">
        <v>0</v>
      </c>
      <c r="BH601">
        <v>1075</v>
      </c>
      <c r="BI601">
        <v>1</v>
      </c>
      <c r="BJ601">
        <v>0</v>
      </c>
      <c r="BK601">
        <v>0</v>
      </c>
      <c r="BL601">
        <v>0</v>
      </c>
      <c r="BO601">
        <v>0</v>
      </c>
      <c r="BP601">
        <v>0</v>
      </c>
      <c r="BW601" t="str">
        <f>"21:51:04.283"</f>
        <v>21:51:04.283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0</v>
      </c>
      <c r="CP601" t="s">
        <v>119</v>
      </c>
      <c r="CQ601">
        <v>259</v>
      </c>
      <c r="CR601">
        <v>0</v>
      </c>
      <c r="CW601">
        <v>3043432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"08/10/2022 21:51:04.569"</f>
        <v>08/10/2022 21:51:04.569</v>
      </c>
      <c r="C602" t="str">
        <f t="shared" si="59"/>
        <v>FFDFD3C0</v>
      </c>
      <c r="D602" t="s">
        <v>130</v>
      </c>
      <c r="E602">
        <v>18</v>
      </c>
      <c r="F602">
        <v>1018</v>
      </c>
      <c r="G602" t="s">
        <v>114</v>
      </c>
      <c r="J602" t="s">
        <v>131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si="68"/>
        <v>21:51:04.195</v>
      </c>
      <c r="T602" t="str">
        <f t="shared" si="68"/>
        <v>21:51:04.195</v>
      </c>
      <c r="U602" t="str">
        <f t="shared" si="58"/>
        <v>A4558D</v>
      </c>
      <c r="V602">
        <v>0</v>
      </c>
      <c r="W602">
        <v>0</v>
      </c>
      <c r="X602">
        <v>2</v>
      </c>
      <c r="Z602">
        <v>1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688</v>
      </c>
      <c r="AJ602">
        <v>48.314008999999999</v>
      </c>
      <c r="AK602" t="s">
        <v>689</v>
      </c>
      <c r="AL602">
        <v>-123.000827</v>
      </c>
      <c r="AM602">
        <v>25</v>
      </c>
      <c r="AN602">
        <v>1100</v>
      </c>
      <c r="AO602" t="s">
        <v>118</v>
      </c>
      <c r="AP602">
        <v>13</v>
      </c>
      <c r="AQ602">
        <v>-136</v>
      </c>
      <c r="AR602">
        <v>-64</v>
      </c>
      <c r="AZ602">
        <v>1200</v>
      </c>
      <c r="BA602">
        <v>1</v>
      </c>
      <c r="BB602" t="str">
        <f t="shared" si="61"/>
        <v xml:space="preserve">N379DH  </v>
      </c>
      <c r="BC602">
        <v>1</v>
      </c>
      <c r="BE602">
        <v>0</v>
      </c>
      <c r="BF602">
        <v>0</v>
      </c>
      <c r="BG602">
        <v>0</v>
      </c>
      <c r="BH602">
        <v>1075</v>
      </c>
      <c r="BI602">
        <v>1</v>
      </c>
      <c r="BJ602">
        <v>0</v>
      </c>
      <c r="BK602">
        <v>0</v>
      </c>
      <c r="BL602">
        <v>0</v>
      </c>
      <c r="BO602">
        <v>0</v>
      </c>
      <c r="BP602">
        <v>0</v>
      </c>
      <c r="BW602" t="str">
        <f>"21:51:04.283"</f>
        <v>21:51:04.283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0</v>
      </c>
      <c r="CP602" t="s">
        <v>119</v>
      </c>
      <c r="CQ602">
        <v>259</v>
      </c>
      <c r="CR602">
        <v>0</v>
      </c>
      <c r="CW602">
        <v>3043432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"08/10/2022 21:51:06.602"</f>
        <v>08/10/2022 21:51:06.602</v>
      </c>
      <c r="C603" t="str">
        <f t="shared" si="59"/>
        <v>FFDFD3C0</v>
      </c>
      <c r="D603" t="s">
        <v>113</v>
      </c>
      <c r="E603">
        <v>6</v>
      </c>
      <c r="H603">
        <v>174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ref="S603:T605" si="69">"21:51:06.195"</f>
        <v>21:51:06.195</v>
      </c>
      <c r="T603" t="str">
        <f t="shared" si="69"/>
        <v>21:51:06.195</v>
      </c>
      <c r="U603" t="str">
        <f t="shared" si="58"/>
        <v>A4558D</v>
      </c>
      <c r="V603">
        <v>0</v>
      </c>
      <c r="W603">
        <v>0</v>
      </c>
      <c r="X603">
        <v>2</v>
      </c>
      <c r="Z603">
        <v>1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690</v>
      </c>
      <c r="AJ603">
        <v>48.312742999999998</v>
      </c>
      <c r="AK603" t="s">
        <v>691</v>
      </c>
      <c r="AL603">
        <v>-123.00065499999999</v>
      </c>
      <c r="AM603">
        <v>25</v>
      </c>
      <c r="AN603">
        <v>1100</v>
      </c>
      <c r="AO603" t="s">
        <v>118</v>
      </c>
      <c r="AP603">
        <v>11</v>
      </c>
      <c r="AQ603">
        <v>-136</v>
      </c>
      <c r="AR603">
        <v>-64</v>
      </c>
      <c r="AZ603">
        <v>1200</v>
      </c>
      <c r="BA603">
        <v>1</v>
      </c>
      <c r="BB603" t="str">
        <f t="shared" si="61"/>
        <v xml:space="preserve">N379DH  </v>
      </c>
      <c r="BC603">
        <v>1</v>
      </c>
      <c r="BE603">
        <v>0</v>
      </c>
      <c r="BF603">
        <v>0</v>
      </c>
      <c r="BG603">
        <v>0</v>
      </c>
      <c r="BH603">
        <v>1075</v>
      </c>
      <c r="BI603">
        <v>1</v>
      </c>
      <c r="BJ603">
        <v>0</v>
      </c>
      <c r="BK603">
        <v>0</v>
      </c>
      <c r="BL603">
        <v>0</v>
      </c>
      <c r="BO603">
        <v>0</v>
      </c>
      <c r="BP603">
        <v>0</v>
      </c>
      <c r="BW603" t="str">
        <f>"21:51:06.345"</f>
        <v>21:51:06.345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1</v>
      </c>
      <c r="CP603" t="s">
        <v>119</v>
      </c>
      <c r="CQ603">
        <v>259</v>
      </c>
      <c r="CR603">
        <v>0</v>
      </c>
      <c r="CW603">
        <v>3043609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"08/10/2022 21:51:06.602"</f>
        <v>08/10/2022 21:51:06.602</v>
      </c>
      <c r="C604" t="str">
        <f t="shared" si="59"/>
        <v>FFDFD3C0</v>
      </c>
      <c r="D604" t="s">
        <v>130</v>
      </c>
      <c r="E604">
        <v>18</v>
      </c>
      <c r="F604">
        <v>1018</v>
      </c>
      <c r="G604" t="s">
        <v>114</v>
      </c>
      <c r="J604" t="s">
        <v>131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69"/>
        <v>21:51:06.195</v>
      </c>
      <c r="T604" t="str">
        <f t="shared" si="69"/>
        <v>21:51:06.195</v>
      </c>
      <c r="U604" t="str">
        <f t="shared" si="58"/>
        <v>A4558D</v>
      </c>
      <c r="V604">
        <v>0</v>
      </c>
      <c r="W604">
        <v>0</v>
      </c>
      <c r="X604">
        <v>2</v>
      </c>
      <c r="Z604">
        <v>1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690</v>
      </c>
      <c r="AJ604">
        <v>48.312742999999998</v>
      </c>
      <c r="AK604" t="s">
        <v>691</v>
      </c>
      <c r="AL604">
        <v>-123.00065499999999</v>
      </c>
      <c r="AM604">
        <v>25</v>
      </c>
      <c r="AN604">
        <v>1100</v>
      </c>
      <c r="AO604" t="s">
        <v>118</v>
      </c>
      <c r="AP604">
        <v>11</v>
      </c>
      <c r="AQ604">
        <v>-136</v>
      </c>
      <c r="AR604">
        <v>-64</v>
      </c>
      <c r="AZ604">
        <v>1200</v>
      </c>
      <c r="BA604">
        <v>1</v>
      </c>
      <c r="BB604" t="str">
        <f t="shared" si="61"/>
        <v xml:space="preserve">N379DH  </v>
      </c>
      <c r="BC604">
        <v>1</v>
      </c>
      <c r="BE604">
        <v>0</v>
      </c>
      <c r="BF604">
        <v>0</v>
      </c>
      <c r="BG604">
        <v>0</v>
      </c>
      <c r="BH604">
        <v>1075</v>
      </c>
      <c r="BI604">
        <v>1</v>
      </c>
      <c r="BJ604">
        <v>0</v>
      </c>
      <c r="BK604">
        <v>0</v>
      </c>
      <c r="BL604">
        <v>0</v>
      </c>
      <c r="BO604">
        <v>0</v>
      </c>
      <c r="BP604">
        <v>0</v>
      </c>
      <c r="BW604" t="str">
        <f>"21:51:06.345"</f>
        <v>21:51:06.345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1</v>
      </c>
      <c r="CP604" t="s">
        <v>119</v>
      </c>
      <c r="CQ604">
        <v>259</v>
      </c>
      <c r="CR604">
        <v>0</v>
      </c>
      <c r="CW604">
        <v>3043609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"08/10/2022 21:51:06.602"</f>
        <v>08/10/2022 21:51:06.602</v>
      </c>
      <c r="C605" t="str">
        <f t="shared" si="59"/>
        <v>FFDFD3C0</v>
      </c>
      <c r="D605" t="s">
        <v>611</v>
      </c>
      <c r="E605">
        <v>10</v>
      </c>
      <c r="H605">
        <v>37</v>
      </c>
      <c r="I605" t="s">
        <v>612</v>
      </c>
      <c r="J605" t="s">
        <v>613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69"/>
        <v>21:51:06.195</v>
      </c>
      <c r="T605" t="str">
        <f t="shared" si="69"/>
        <v>21:51:06.195</v>
      </c>
      <c r="U605" t="str">
        <f t="shared" si="58"/>
        <v>A4558D</v>
      </c>
      <c r="V605">
        <v>0</v>
      </c>
      <c r="W605">
        <v>0</v>
      </c>
      <c r="X605">
        <v>2</v>
      </c>
      <c r="Z605">
        <v>1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690</v>
      </c>
      <c r="AJ605">
        <v>48.312742999999998</v>
      </c>
      <c r="AK605" t="s">
        <v>691</v>
      </c>
      <c r="AL605">
        <v>-123.00065499999999</v>
      </c>
      <c r="AM605">
        <v>25</v>
      </c>
      <c r="AN605">
        <v>1100</v>
      </c>
      <c r="AO605" t="s">
        <v>118</v>
      </c>
      <c r="AP605">
        <v>11</v>
      </c>
      <c r="AQ605">
        <v>-136</v>
      </c>
      <c r="AR605">
        <v>-64</v>
      </c>
      <c r="AZ605">
        <v>1200</v>
      </c>
      <c r="BA605">
        <v>1</v>
      </c>
      <c r="BB605" t="str">
        <f t="shared" si="61"/>
        <v xml:space="preserve">N379DH  </v>
      </c>
      <c r="BC605">
        <v>1</v>
      </c>
      <c r="BE605">
        <v>0</v>
      </c>
      <c r="BF605">
        <v>0</v>
      </c>
      <c r="BG605">
        <v>0</v>
      </c>
      <c r="BH605">
        <v>1075</v>
      </c>
      <c r="BI605">
        <v>1</v>
      </c>
      <c r="BJ605">
        <v>0</v>
      </c>
      <c r="BK605">
        <v>0</v>
      </c>
      <c r="BL605">
        <v>0</v>
      </c>
      <c r="BO605">
        <v>0</v>
      </c>
      <c r="BP605">
        <v>0</v>
      </c>
      <c r="BW605" t="str">
        <f>"21:51:06.345"</f>
        <v>21:51:06.345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1</v>
      </c>
      <c r="CP605" t="s">
        <v>119</v>
      </c>
      <c r="CQ605">
        <v>259</v>
      </c>
      <c r="CR605">
        <v>0</v>
      </c>
      <c r="CW605">
        <v>3043609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"08/10/2022 21:51:08.056"</f>
        <v>08/10/2022 21:51:08.056</v>
      </c>
      <c r="C606" t="str">
        <f t="shared" si="59"/>
        <v>FFDFD3C0</v>
      </c>
      <c r="D606" t="s">
        <v>611</v>
      </c>
      <c r="E606">
        <v>10</v>
      </c>
      <c r="H606">
        <v>37</v>
      </c>
      <c r="I606" t="s">
        <v>612</v>
      </c>
      <c r="J606" t="s">
        <v>613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ref="S606:T608" si="70">"21:51:07.797"</f>
        <v>21:51:07.797</v>
      </c>
      <c r="T606" t="str">
        <f t="shared" si="70"/>
        <v>21:51:07.797</v>
      </c>
      <c r="U606" t="str">
        <f t="shared" si="58"/>
        <v>A4558D</v>
      </c>
      <c r="V606">
        <v>0</v>
      </c>
      <c r="W606">
        <v>0</v>
      </c>
      <c r="X606">
        <v>2</v>
      </c>
      <c r="Z606">
        <v>1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692</v>
      </c>
      <c r="AJ606">
        <v>48.311734000000001</v>
      </c>
      <c r="AK606" t="s">
        <v>693</v>
      </c>
      <c r="AL606">
        <v>-123.00054799999999</v>
      </c>
      <c r="AM606">
        <v>25</v>
      </c>
      <c r="AN606">
        <v>1100</v>
      </c>
      <c r="AO606" t="s">
        <v>118</v>
      </c>
      <c r="AP606">
        <v>11</v>
      </c>
      <c r="AQ606">
        <v>-136</v>
      </c>
      <c r="AR606">
        <v>-64</v>
      </c>
      <c r="AZ606">
        <v>1200</v>
      </c>
      <c r="BA606">
        <v>1</v>
      </c>
      <c r="BB606" t="str">
        <f t="shared" si="61"/>
        <v xml:space="preserve">N379DH  </v>
      </c>
      <c r="BC606">
        <v>1</v>
      </c>
      <c r="BE606">
        <v>0</v>
      </c>
      <c r="BF606">
        <v>0</v>
      </c>
      <c r="BG606">
        <v>0</v>
      </c>
      <c r="BH606">
        <v>1075</v>
      </c>
      <c r="BI606">
        <v>1</v>
      </c>
      <c r="BJ606">
        <v>0</v>
      </c>
      <c r="BK606">
        <v>0</v>
      </c>
      <c r="BL606">
        <v>0</v>
      </c>
      <c r="BO606">
        <v>0</v>
      </c>
      <c r="BP606">
        <v>0</v>
      </c>
      <c r="BW606" t="str">
        <f>"21:51:07.855"</f>
        <v>21:51:07.855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2</v>
      </c>
      <c r="CP606" t="s">
        <v>119</v>
      </c>
      <c r="CQ606">
        <v>259</v>
      </c>
      <c r="CR606">
        <v>0</v>
      </c>
      <c r="CW606">
        <v>3043738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"08/10/2022 21:51:08.056"</f>
        <v>08/10/2022 21:51:08.056</v>
      </c>
      <c r="C607" t="str">
        <f t="shared" si="59"/>
        <v>FFDFD3C0</v>
      </c>
      <c r="D607" t="s">
        <v>113</v>
      </c>
      <c r="E607">
        <v>6</v>
      </c>
      <c r="H607">
        <v>174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70"/>
        <v>21:51:07.797</v>
      </c>
      <c r="T607" t="str">
        <f t="shared" si="70"/>
        <v>21:51:07.797</v>
      </c>
      <c r="U607" t="str">
        <f t="shared" si="58"/>
        <v>A4558D</v>
      </c>
      <c r="V607">
        <v>0</v>
      </c>
      <c r="W607">
        <v>0</v>
      </c>
      <c r="X607">
        <v>2</v>
      </c>
      <c r="Z607">
        <v>1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692</v>
      </c>
      <c r="AJ607">
        <v>48.311734000000001</v>
      </c>
      <c r="AK607" t="s">
        <v>693</v>
      </c>
      <c r="AL607">
        <v>-123.00054799999999</v>
      </c>
      <c r="AM607">
        <v>25</v>
      </c>
      <c r="AN607">
        <v>1100</v>
      </c>
      <c r="AO607" t="s">
        <v>118</v>
      </c>
      <c r="AP607">
        <v>11</v>
      </c>
      <c r="AQ607">
        <v>-136</v>
      </c>
      <c r="AR607">
        <v>-64</v>
      </c>
      <c r="AZ607">
        <v>1200</v>
      </c>
      <c r="BA607">
        <v>1</v>
      </c>
      <c r="BB607" t="str">
        <f t="shared" si="61"/>
        <v xml:space="preserve">N379DH  </v>
      </c>
      <c r="BC607">
        <v>1</v>
      </c>
      <c r="BE607">
        <v>0</v>
      </c>
      <c r="BF607">
        <v>0</v>
      </c>
      <c r="BG607">
        <v>0</v>
      </c>
      <c r="BH607">
        <v>1075</v>
      </c>
      <c r="BI607">
        <v>1</v>
      </c>
      <c r="BJ607">
        <v>0</v>
      </c>
      <c r="BK607">
        <v>0</v>
      </c>
      <c r="BL607">
        <v>0</v>
      </c>
      <c r="BO607">
        <v>0</v>
      </c>
      <c r="BP607">
        <v>0</v>
      </c>
      <c r="BW607" t="str">
        <f>"21:51:07.855"</f>
        <v>21:51:07.855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2</v>
      </c>
      <c r="CP607" t="s">
        <v>119</v>
      </c>
      <c r="CQ607">
        <v>259</v>
      </c>
      <c r="CR607">
        <v>0</v>
      </c>
      <c r="CW607">
        <v>3043738</v>
      </c>
      <c r="CY607">
        <v>0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"08/10/2022 21:51:08.056"</f>
        <v>08/10/2022 21:51:08.056</v>
      </c>
      <c r="C608" t="str">
        <f t="shared" si="59"/>
        <v>FFDFD3C0</v>
      </c>
      <c r="D608" t="s">
        <v>130</v>
      </c>
      <c r="E608">
        <v>18</v>
      </c>
      <c r="F608">
        <v>1018</v>
      </c>
      <c r="G608" t="s">
        <v>114</v>
      </c>
      <c r="J608" t="s">
        <v>131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70"/>
        <v>21:51:07.797</v>
      </c>
      <c r="T608" t="str">
        <f t="shared" si="70"/>
        <v>21:51:07.797</v>
      </c>
      <c r="U608" t="str">
        <f t="shared" si="58"/>
        <v>A4558D</v>
      </c>
      <c r="V608">
        <v>0</v>
      </c>
      <c r="W608">
        <v>0</v>
      </c>
      <c r="X608">
        <v>2</v>
      </c>
      <c r="Z608">
        <v>1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692</v>
      </c>
      <c r="AJ608">
        <v>48.311734000000001</v>
      </c>
      <c r="AK608" t="s">
        <v>693</v>
      </c>
      <c r="AL608">
        <v>-123.00054799999999</v>
      </c>
      <c r="AM608">
        <v>25</v>
      </c>
      <c r="AN608">
        <v>1100</v>
      </c>
      <c r="AO608" t="s">
        <v>118</v>
      </c>
      <c r="AP608">
        <v>11</v>
      </c>
      <c r="AQ608">
        <v>-136</v>
      </c>
      <c r="AR608">
        <v>-64</v>
      </c>
      <c r="AZ608">
        <v>1200</v>
      </c>
      <c r="BA608">
        <v>1</v>
      </c>
      <c r="BB608" t="str">
        <f t="shared" si="61"/>
        <v xml:space="preserve">N379DH  </v>
      </c>
      <c r="BC608">
        <v>1</v>
      </c>
      <c r="BE608">
        <v>0</v>
      </c>
      <c r="BF608">
        <v>0</v>
      </c>
      <c r="BG608">
        <v>0</v>
      </c>
      <c r="BH608">
        <v>1075</v>
      </c>
      <c r="BI608">
        <v>1</v>
      </c>
      <c r="BJ608">
        <v>0</v>
      </c>
      <c r="BK608">
        <v>0</v>
      </c>
      <c r="BL608">
        <v>0</v>
      </c>
      <c r="BO608">
        <v>0</v>
      </c>
      <c r="BP608">
        <v>0</v>
      </c>
      <c r="BW608" t="str">
        <f>"21:51:07.855"</f>
        <v>21:51:07.855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2</v>
      </c>
      <c r="CP608" t="s">
        <v>119</v>
      </c>
      <c r="CQ608">
        <v>259</v>
      </c>
      <c r="CR608">
        <v>0</v>
      </c>
      <c r="CW608">
        <v>3043738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"08/10/2022 21:51:09.420"</f>
        <v>08/10/2022 21:51:09.420</v>
      </c>
      <c r="C609" t="str">
        <f t="shared" si="59"/>
        <v>FFDFD3C0</v>
      </c>
      <c r="D609" t="s">
        <v>130</v>
      </c>
      <c r="E609">
        <v>18</v>
      </c>
      <c r="F609">
        <v>1018</v>
      </c>
      <c r="G609" t="s">
        <v>114</v>
      </c>
      <c r="J609" t="s">
        <v>131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ref="S609:T611" si="71">"21:51:08.797"</f>
        <v>21:51:08.797</v>
      </c>
      <c r="T609" t="str">
        <f t="shared" si="71"/>
        <v>21:51:08.797</v>
      </c>
      <c r="U609" t="str">
        <f t="shared" si="58"/>
        <v>A4558D</v>
      </c>
      <c r="V609">
        <v>0</v>
      </c>
      <c r="W609">
        <v>0</v>
      </c>
      <c r="X609">
        <v>2</v>
      </c>
      <c r="Z609">
        <v>1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694</v>
      </c>
      <c r="AJ609">
        <v>48.311112000000001</v>
      </c>
      <c r="AK609" t="s">
        <v>695</v>
      </c>
      <c r="AL609">
        <v>-123.000484</v>
      </c>
      <c r="AM609">
        <v>25</v>
      </c>
      <c r="AN609">
        <v>1100</v>
      </c>
      <c r="AO609" t="s">
        <v>118</v>
      </c>
      <c r="AP609">
        <v>10</v>
      </c>
      <c r="AQ609">
        <v>-136</v>
      </c>
      <c r="AR609">
        <v>0</v>
      </c>
      <c r="AZ609">
        <v>1200</v>
      </c>
      <c r="BA609">
        <v>1</v>
      </c>
      <c r="BB609" t="str">
        <f t="shared" si="61"/>
        <v xml:space="preserve">N379DH  </v>
      </c>
      <c r="BC609">
        <v>1</v>
      </c>
      <c r="BE609">
        <v>0</v>
      </c>
      <c r="BF609">
        <v>0</v>
      </c>
      <c r="BG609">
        <v>0</v>
      </c>
      <c r="BH609">
        <v>1075</v>
      </c>
      <c r="BI609">
        <v>1</v>
      </c>
      <c r="BJ609">
        <v>0</v>
      </c>
      <c r="BK609">
        <v>0</v>
      </c>
      <c r="BL609">
        <v>0</v>
      </c>
      <c r="BO609">
        <v>0</v>
      </c>
      <c r="BP609">
        <v>0</v>
      </c>
      <c r="BW609" t="str">
        <f>"21:51:08.994"</f>
        <v>21:51:08.994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1</v>
      </c>
      <c r="CP609" t="s">
        <v>119</v>
      </c>
      <c r="CQ609">
        <v>259</v>
      </c>
      <c r="CR609">
        <v>0</v>
      </c>
      <c r="CW609">
        <v>3043852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"08/10/2022 21:51:09.420"</f>
        <v>08/10/2022 21:51:09.420</v>
      </c>
      <c r="C610" t="str">
        <f t="shared" si="59"/>
        <v>FFDFD3C0</v>
      </c>
      <c r="D610" t="s">
        <v>113</v>
      </c>
      <c r="E610">
        <v>6</v>
      </c>
      <c r="H610">
        <v>174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si="71"/>
        <v>21:51:08.797</v>
      </c>
      <c r="T610" t="str">
        <f t="shared" si="71"/>
        <v>21:51:08.797</v>
      </c>
      <c r="U610" t="str">
        <f t="shared" si="58"/>
        <v>A4558D</v>
      </c>
      <c r="V610">
        <v>0</v>
      </c>
      <c r="W610">
        <v>0</v>
      </c>
      <c r="X610">
        <v>2</v>
      </c>
      <c r="Z610">
        <v>1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694</v>
      </c>
      <c r="AJ610">
        <v>48.311112000000001</v>
      </c>
      <c r="AK610" t="s">
        <v>695</v>
      </c>
      <c r="AL610">
        <v>-123.000484</v>
      </c>
      <c r="AM610">
        <v>25</v>
      </c>
      <c r="AN610">
        <v>1100</v>
      </c>
      <c r="AO610" t="s">
        <v>118</v>
      </c>
      <c r="AP610">
        <v>10</v>
      </c>
      <c r="AQ610">
        <v>-136</v>
      </c>
      <c r="AR610">
        <v>0</v>
      </c>
      <c r="AZ610">
        <v>1200</v>
      </c>
      <c r="BA610">
        <v>1</v>
      </c>
      <c r="BB610" t="str">
        <f t="shared" si="61"/>
        <v xml:space="preserve">N379DH  </v>
      </c>
      <c r="BC610">
        <v>1</v>
      </c>
      <c r="BE610">
        <v>0</v>
      </c>
      <c r="BF610">
        <v>0</v>
      </c>
      <c r="BG610">
        <v>0</v>
      </c>
      <c r="BH610">
        <v>1075</v>
      </c>
      <c r="BI610">
        <v>1</v>
      </c>
      <c r="BJ610">
        <v>0</v>
      </c>
      <c r="BK610">
        <v>0</v>
      </c>
      <c r="BL610">
        <v>0</v>
      </c>
      <c r="BO610">
        <v>0</v>
      </c>
      <c r="BP610">
        <v>0</v>
      </c>
      <c r="BW610" t="str">
        <f>"21:51:08.994"</f>
        <v>21:51:08.994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1</v>
      </c>
      <c r="CP610" t="s">
        <v>119</v>
      </c>
      <c r="CQ610">
        <v>259</v>
      </c>
      <c r="CR610">
        <v>0</v>
      </c>
      <c r="CW610">
        <v>3043852</v>
      </c>
      <c r="CY610">
        <v>0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"08/10/2022 21:51:09.420"</f>
        <v>08/10/2022 21:51:09.420</v>
      </c>
      <c r="C611" t="str">
        <f t="shared" si="59"/>
        <v>FFDFD3C0</v>
      </c>
      <c r="D611" t="s">
        <v>611</v>
      </c>
      <c r="E611">
        <v>10</v>
      </c>
      <c r="H611">
        <v>37</v>
      </c>
      <c r="I611" t="s">
        <v>612</v>
      </c>
      <c r="J611" t="s">
        <v>613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71"/>
        <v>21:51:08.797</v>
      </c>
      <c r="T611" t="str">
        <f t="shared" si="71"/>
        <v>21:51:08.797</v>
      </c>
      <c r="U611" t="str">
        <f t="shared" si="58"/>
        <v>A4558D</v>
      </c>
      <c r="V611">
        <v>0</v>
      </c>
      <c r="W611">
        <v>0</v>
      </c>
      <c r="X611">
        <v>2</v>
      </c>
      <c r="Z611">
        <v>1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694</v>
      </c>
      <c r="AJ611">
        <v>48.311112000000001</v>
      </c>
      <c r="AK611" t="s">
        <v>695</v>
      </c>
      <c r="AL611">
        <v>-123.000484</v>
      </c>
      <c r="AM611">
        <v>25</v>
      </c>
      <c r="AN611">
        <v>1100</v>
      </c>
      <c r="AO611" t="s">
        <v>118</v>
      </c>
      <c r="AP611">
        <v>10</v>
      </c>
      <c r="AQ611">
        <v>-136</v>
      </c>
      <c r="AR611">
        <v>0</v>
      </c>
      <c r="AZ611">
        <v>1200</v>
      </c>
      <c r="BA611">
        <v>1</v>
      </c>
      <c r="BB611" t="str">
        <f t="shared" si="61"/>
        <v xml:space="preserve">N379DH  </v>
      </c>
      <c r="BC611">
        <v>1</v>
      </c>
      <c r="BE611">
        <v>0</v>
      </c>
      <c r="BF611">
        <v>0</v>
      </c>
      <c r="BG611">
        <v>0</v>
      </c>
      <c r="BH611">
        <v>1075</v>
      </c>
      <c r="BI611">
        <v>1</v>
      </c>
      <c r="BJ611">
        <v>0</v>
      </c>
      <c r="BK611">
        <v>0</v>
      </c>
      <c r="BL611">
        <v>0</v>
      </c>
      <c r="BO611">
        <v>0</v>
      </c>
      <c r="BP611">
        <v>0</v>
      </c>
      <c r="BW611" t="str">
        <f>"21:51:08.994"</f>
        <v>21:51:08.994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1</v>
      </c>
      <c r="CP611" t="s">
        <v>119</v>
      </c>
      <c r="CQ611">
        <v>259</v>
      </c>
      <c r="CR611">
        <v>0</v>
      </c>
      <c r="CW611">
        <v>3043852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"08/10/2022 21:51:09.717"</f>
        <v>08/10/2022 21:51:09.717</v>
      </c>
      <c r="C612" t="str">
        <f t="shared" si="59"/>
        <v>FFDFD3C0</v>
      </c>
      <c r="D612" t="s">
        <v>611</v>
      </c>
      <c r="E612">
        <v>10</v>
      </c>
      <c r="H612">
        <v>37</v>
      </c>
      <c r="I612" t="s">
        <v>612</v>
      </c>
      <c r="J612" t="s">
        <v>613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ref="S612:T614" si="72">"21:51:09.398"</f>
        <v>21:51:09.398</v>
      </c>
      <c r="T612" t="str">
        <f t="shared" si="72"/>
        <v>21:51:09.398</v>
      </c>
      <c r="U612" t="str">
        <f t="shared" si="58"/>
        <v>A4558D</v>
      </c>
      <c r="V612">
        <v>0</v>
      </c>
      <c r="W612">
        <v>0</v>
      </c>
      <c r="X612">
        <v>2</v>
      </c>
      <c r="Z612">
        <v>1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696</v>
      </c>
      <c r="AJ612">
        <v>48.310746999999999</v>
      </c>
      <c r="AK612" t="s">
        <v>697</v>
      </c>
      <c r="AL612">
        <v>-123.000441</v>
      </c>
      <c r="AM612">
        <v>25</v>
      </c>
      <c r="AN612">
        <v>1100</v>
      </c>
      <c r="AO612" t="s">
        <v>118</v>
      </c>
      <c r="AP612">
        <v>10</v>
      </c>
      <c r="AQ612">
        <v>-136</v>
      </c>
      <c r="AR612">
        <v>-64</v>
      </c>
      <c r="AZ612">
        <v>1200</v>
      </c>
      <c r="BA612">
        <v>1</v>
      </c>
      <c r="BB612" t="str">
        <f t="shared" si="61"/>
        <v xml:space="preserve">N379DH  </v>
      </c>
      <c r="BC612">
        <v>1</v>
      </c>
      <c r="BE612">
        <v>0</v>
      </c>
      <c r="BF612">
        <v>0</v>
      </c>
      <c r="BG612">
        <v>0</v>
      </c>
      <c r="BH612">
        <v>1075</v>
      </c>
      <c r="BI612">
        <v>1</v>
      </c>
      <c r="BJ612">
        <v>0</v>
      </c>
      <c r="BK612">
        <v>0</v>
      </c>
      <c r="BL612">
        <v>0</v>
      </c>
      <c r="BO612">
        <v>0</v>
      </c>
      <c r="BP612">
        <v>0</v>
      </c>
      <c r="BW612" t="str">
        <f>"21:51:09.489"</f>
        <v>21:51:09.489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2</v>
      </c>
      <c r="CP612" t="s">
        <v>119</v>
      </c>
      <c r="CQ612">
        <v>259</v>
      </c>
      <c r="CR612">
        <v>0</v>
      </c>
      <c r="CW612">
        <v>3043894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"08/10/2022 21:51:09.811"</f>
        <v>08/10/2022 21:51:09.811</v>
      </c>
      <c r="C613" t="str">
        <f t="shared" si="59"/>
        <v>FFDFD3C0</v>
      </c>
      <c r="D613" t="s">
        <v>130</v>
      </c>
      <c r="E613">
        <v>18</v>
      </c>
      <c r="F613">
        <v>1018</v>
      </c>
      <c r="G613" t="s">
        <v>114</v>
      </c>
      <c r="J613" t="s">
        <v>131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72"/>
        <v>21:51:09.398</v>
      </c>
      <c r="T613" t="str">
        <f t="shared" si="72"/>
        <v>21:51:09.398</v>
      </c>
      <c r="U613" t="str">
        <f t="shared" si="58"/>
        <v>A4558D</v>
      </c>
      <c r="V613">
        <v>0</v>
      </c>
      <c r="W613">
        <v>0</v>
      </c>
      <c r="X613">
        <v>2</v>
      </c>
      <c r="Z613">
        <v>1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696</v>
      </c>
      <c r="AJ613">
        <v>48.310746999999999</v>
      </c>
      <c r="AK613" t="s">
        <v>697</v>
      </c>
      <c r="AL613">
        <v>-123.000441</v>
      </c>
      <c r="AM613">
        <v>25</v>
      </c>
      <c r="AN613">
        <v>1100</v>
      </c>
      <c r="AO613" t="s">
        <v>118</v>
      </c>
      <c r="AP613">
        <v>10</v>
      </c>
      <c r="AQ613">
        <v>-136</v>
      </c>
      <c r="AR613">
        <v>-64</v>
      </c>
      <c r="AZ613">
        <v>1200</v>
      </c>
      <c r="BA613">
        <v>1</v>
      </c>
      <c r="BB613" t="str">
        <f t="shared" si="61"/>
        <v xml:space="preserve">N379DH  </v>
      </c>
      <c r="BC613">
        <v>1</v>
      </c>
      <c r="BE613">
        <v>0</v>
      </c>
      <c r="BF613">
        <v>0</v>
      </c>
      <c r="BG613">
        <v>0</v>
      </c>
      <c r="BH613">
        <v>1075</v>
      </c>
      <c r="BI613">
        <v>1</v>
      </c>
      <c r="BJ613">
        <v>0</v>
      </c>
      <c r="BK613">
        <v>0</v>
      </c>
      <c r="BL613">
        <v>0</v>
      </c>
      <c r="BO613">
        <v>0</v>
      </c>
      <c r="BP613">
        <v>0</v>
      </c>
      <c r="BW613" t="str">
        <f>"21:51:09.489"</f>
        <v>21:51:09.489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2</v>
      </c>
      <c r="CP613" t="s">
        <v>119</v>
      </c>
      <c r="CQ613">
        <v>259</v>
      </c>
      <c r="CR613">
        <v>0</v>
      </c>
      <c r="CW613">
        <v>3043894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"08/10/2022 21:51:09.811"</f>
        <v>08/10/2022 21:51:09.811</v>
      </c>
      <c r="C614" t="str">
        <f t="shared" si="59"/>
        <v>FFDFD3C0</v>
      </c>
      <c r="D614" t="s">
        <v>113</v>
      </c>
      <c r="E614">
        <v>6</v>
      </c>
      <c r="H614">
        <v>174</v>
      </c>
      <c r="I614" t="s">
        <v>114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72"/>
        <v>21:51:09.398</v>
      </c>
      <c r="T614" t="str">
        <f t="shared" si="72"/>
        <v>21:51:09.398</v>
      </c>
      <c r="U614" t="str">
        <f t="shared" si="58"/>
        <v>A4558D</v>
      </c>
      <c r="V614">
        <v>0</v>
      </c>
      <c r="W614">
        <v>0</v>
      </c>
      <c r="X614">
        <v>2</v>
      </c>
      <c r="Z614">
        <v>1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696</v>
      </c>
      <c r="AJ614">
        <v>48.310746999999999</v>
      </c>
      <c r="AK614" t="s">
        <v>697</v>
      </c>
      <c r="AL614">
        <v>-123.000441</v>
      </c>
      <c r="AM614">
        <v>25</v>
      </c>
      <c r="AN614">
        <v>1100</v>
      </c>
      <c r="AO614" t="s">
        <v>118</v>
      </c>
      <c r="AP614">
        <v>10</v>
      </c>
      <c r="AQ614">
        <v>-136</v>
      </c>
      <c r="AR614">
        <v>-64</v>
      </c>
      <c r="AZ614">
        <v>1200</v>
      </c>
      <c r="BA614">
        <v>1</v>
      </c>
      <c r="BB614" t="str">
        <f t="shared" si="61"/>
        <v xml:space="preserve">N379DH  </v>
      </c>
      <c r="BC614">
        <v>1</v>
      </c>
      <c r="BE614">
        <v>0</v>
      </c>
      <c r="BF614">
        <v>0</v>
      </c>
      <c r="BG614">
        <v>0</v>
      </c>
      <c r="BH614">
        <v>1075</v>
      </c>
      <c r="BI614">
        <v>1</v>
      </c>
      <c r="BJ614">
        <v>0</v>
      </c>
      <c r="BK614">
        <v>0</v>
      </c>
      <c r="BL614">
        <v>0</v>
      </c>
      <c r="BO614">
        <v>0</v>
      </c>
      <c r="BP614">
        <v>0</v>
      </c>
      <c r="BW614" t="str">
        <f>"21:51:09.489"</f>
        <v>21:51:09.489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2</v>
      </c>
      <c r="CP614" t="s">
        <v>119</v>
      </c>
      <c r="CQ614">
        <v>259</v>
      </c>
      <c r="CR614">
        <v>0</v>
      </c>
      <c r="CW614">
        <v>3043894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"08/10/2022 21:51:11.077"</f>
        <v>08/10/2022 21:51:11.077</v>
      </c>
      <c r="C615" t="str">
        <f t="shared" si="59"/>
        <v>FFDFD3C0</v>
      </c>
      <c r="D615" t="s">
        <v>611</v>
      </c>
      <c r="E615">
        <v>10</v>
      </c>
      <c r="H615">
        <v>37</v>
      </c>
      <c r="I615" t="s">
        <v>612</v>
      </c>
      <c r="J615" t="s">
        <v>613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ref="S615:T617" si="73">"21:51:10.797"</f>
        <v>21:51:10.797</v>
      </c>
      <c r="T615" t="str">
        <f t="shared" si="73"/>
        <v>21:51:10.797</v>
      </c>
      <c r="U615" t="str">
        <f t="shared" si="58"/>
        <v>A4558D</v>
      </c>
      <c r="V615">
        <v>0</v>
      </c>
      <c r="W615">
        <v>0</v>
      </c>
      <c r="X615">
        <v>2</v>
      </c>
      <c r="Z615">
        <v>1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698</v>
      </c>
      <c r="AJ615">
        <v>48.309846</v>
      </c>
      <c r="AK615" t="s">
        <v>699</v>
      </c>
      <c r="AL615">
        <v>-123.000333</v>
      </c>
      <c r="AM615">
        <v>25</v>
      </c>
      <c r="AN615">
        <v>1100</v>
      </c>
      <c r="AO615" t="s">
        <v>118</v>
      </c>
      <c r="AP615">
        <v>10</v>
      </c>
      <c r="AQ615">
        <v>-137</v>
      </c>
      <c r="AR615">
        <v>0</v>
      </c>
      <c r="AZ615">
        <v>1200</v>
      </c>
      <c r="BA615">
        <v>1</v>
      </c>
      <c r="BB615" t="str">
        <f t="shared" si="61"/>
        <v xml:space="preserve">N379DH  </v>
      </c>
      <c r="BC615">
        <v>1</v>
      </c>
      <c r="BE615">
        <v>0</v>
      </c>
      <c r="BF615">
        <v>0</v>
      </c>
      <c r="BG615">
        <v>0</v>
      </c>
      <c r="BH615">
        <v>1075</v>
      </c>
      <c r="BI615">
        <v>1</v>
      </c>
      <c r="BJ615">
        <v>0</v>
      </c>
      <c r="BK615">
        <v>0</v>
      </c>
      <c r="BL615">
        <v>0</v>
      </c>
      <c r="BO615">
        <v>0</v>
      </c>
      <c r="BP615">
        <v>0</v>
      </c>
      <c r="BW615" t="str">
        <f>"21:51:10.830"</f>
        <v>21:51:10.830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1</v>
      </c>
      <c r="CP615" t="s">
        <v>119</v>
      </c>
      <c r="CQ615">
        <v>259</v>
      </c>
      <c r="CR615">
        <v>0</v>
      </c>
      <c r="CW615">
        <v>3044021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"08/10/2022 21:51:11.077"</f>
        <v>08/10/2022 21:51:11.077</v>
      </c>
      <c r="C616" t="str">
        <f t="shared" si="59"/>
        <v>FFDFD3C0</v>
      </c>
      <c r="D616" t="s">
        <v>130</v>
      </c>
      <c r="E616">
        <v>18</v>
      </c>
      <c r="F616">
        <v>1018</v>
      </c>
      <c r="G616" t="s">
        <v>114</v>
      </c>
      <c r="J616" t="s">
        <v>131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73"/>
        <v>21:51:10.797</v>
      </c>
      <c r="T616" t="str">
        <f t="shared" si="73"/>
        <v>21:51:10.797</v>
      </c>
      <c r="U616" t="str">
        <f t="shared" si="58"/>
        <v>A4558D</v>
      </c>
      <c r="V616">
        <v>0</v>
      </c>
      <c r="W616">
        <v>0</v>
      </c>
      <c r="X616">
        <v>2</v>
      </c>
      <c r="Z616">
        <v>1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698</v>
      </c>
      <c r="AJ616">
        <v>48.309846</v>
      </c>
      <c r="AK616" t="s">
        <v>699</v>
      </c>
      <c r="AL616">
        <v>-123.000333</v>
      </c>
      <c r="AM616">
        <v>25</v>
      </c>
      <c r="AN616">
        <v>1100</v>
      </c>
      <c r="AO616" t="s">
        <v>118</v>
      </c>
      <c r="AP616">
        <v>10</v>
      </c>
      <c r="AQ616">
        <v>-137</v>
      </c>
      <c r="AR616">
        <v>0</v>
      </c>
      <c r="AZ616">
        <v>1200</v>
      </c>
      <c r="BA616">
        <v>1</v>
      </c>
      <c r="BB616" t="str">
        <f t="shared" si="61"/>
        <v xml:space="preserve">N379DH  </v>
      </c>
      <c r="BC616">
        <v>1</v>
      </c>
      <c r="BE616">
        <v>0</v>
      </c>
      <c r="BF616">
        <v>0</v>
      </c>
      <c r="BG616">
        <v>0</v>
      </c>
      <c r="BH616">
        <v>1075</v>
      </c>
      <c r="BI616">
        <v>1</v>
      </c>
      <c r="BJ616">
        <v>0</v>
      </c>
      <c r="BK616">
        <v>0</v>
      </c>
      <c r="BL616">
        <v>0</v>
      </c>
      <c r="BO616">
        <v>0</v>
      </c>
      <c r="BP616">
        <v>0</v>
      </c>
      <c r="BW616" t="str">
        <f>"21:51:10.830"</f>
        <v>21:51:10.830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1</v>
      </c>
      <c r="CP616" t="s">
        <v>119</v>
      </c>
      <c r="CQ616">
        <v>259</v>
      </c>
      <c r="CR616">
        <v>0</v>
      </c>
      <c r="CW616">
        <v>3044021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"08/10/2022 21:51:11.077"</f>
        <v>08/10/2022 21:51:11.077</v>
      </c>
      <c r="C617" t="str">
        <f t="shared" si="59"/>
        <v>FFDFD3C0</v>
      </c>
      <c r="D617" t="s">
        <v>113</v>
      </c>
      <c r="E617">
        <v>6</v>
      </c>
      <c r="H617">
        <v>174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73"/>
        <v>21:51:10.797</v>
      </c>
      <c r="T617" t="str">
        <f t="shared" si="73"/>
        <v>21:51:10.797</v>
      </c>
      <c r="U617" t="str">
        <f t="shared" si="58"/>
        <v>A4558D</v>
      </c>
      <c r="V617">
        <v>0</v>
      </c>
      <c r="W617">
        <v>0</v>
      </c>
      <c r="X617">
        <v>2</v>
      </c>
      <c r="Z617">
        <v>1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698</v>
      </c>
      <c r="AJ617">
        <v>48.309846</v>
      </c>
      <c r="AK617" t="s">
        <v>699</v>
      </c>
      <c r="AL617">
        <v>-123.000333</v>
      </c>
      <c r="AM617">
        <v>25</v>
      </c>
      <c r="AN617">
        <v>1100</v>
      </c>
      <c r="AO617" t="s">
        <v>118</v>
      </c>
      <c r="AP617">
        <v>10</v>
      </c>
      <c r="AQ617">
        <v>-137</v>
      </c>
      <c r="AR617">
        <v>0</v>
      </c>
      <c r="AZ617">
        <v>1200</v>
      </c>
      <c r="BA617">
        <v>1</v>
      </c>
      <c r="BB617" t="str">
        <f t="shared" si="61"/>
        <v xml:space="preserve">N379DH  </v>
      </c>
      <c r="BC617">
        <v>1</v>
      </c>
      <c r="BE617">
        <v>0</v>
      </c>
      <c r="BF617">
        <v>0</v>
      </c>
      <c r="BG617">
        <v>0</v>
      </c>
      <c r="BH617">
        <v>1075</v>
      </c>
      <c r="BI617">
        <v>1</v>
      </c>
      <c r="BJ617">
        <v>0</v>
      </c>
      <c r="BK617">
        <v>0</v>
      </c>
      <c r="BL617">
        <v>0</v>
      </c>
      <c r="BO617">
        <v>0</v>
      </c>
      <c r="BP617">
        <v>0</v>
      </c>
      <c r="BW617" t="str">
        <f>"21:51:10.830"</f>
        <v>21:51:10.830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1</v>
      </c>
      <c r="CP617" t="s">
        <v>119</v>
      </c>
      <c r="CQ617">
        <v>259</v>
      </c>
      <c r="CR617">
        <v>0</v>
      </c>
      <c r="CW617">
        <v>3044021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"08/10/2022 21:51:11.686"</f>
        <v>08/10/2022 21:51:11.686</v>
      </c>
      <c r="C618" t="str">
        <f t="shared" si="59"/>
        <v>FFDFD3C0</v>
      </c>
      <c r="D618" t="s">
        <v>130</v>
      </c>
      <c r="E618">
        <v>18</v>
      </c>
      <c r="F618">
        <v>1018</v>
      </c>
      <c r="G618" t="s">
        <v>114</v>
      </c>
      <c r="J618" t="s">
        <v>131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ref="S618:T620" si="74">"21:51:11.195"</f>
        <v>21:51:11.195</v>
      </c>
      <c r="T618" t="str">
        <f t="shared" si="74"/>
        <v>21:51:11.195</v>
      </c>
      <c r="U618" t="str">
        <f t="shared" si="58"/>
        <v>A4558D</v>
      </c>
      <c r="V618">
        <v>0</v>
      </c>
      <c r="W618">
        <v>0</v>
      </c>
      <c r="X618">
        <v>2</v>
      </c>
      <c r="Z618">
        <v>1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700</v>
      </c>
      <c r="AJ618">
        <v>48.309609999999999</v>
      </c>
      <c r="AK618" t="s">
        <v>701</v>
      </c>
      <c r="AL618">
        <v>-123.00029000000001</v>
      </c>
      <c r="AM618">
        <v>25</v>
      </c>
      <c r="AN618">
        <v>1100</v>
      </c>
      <c r="AO618" t="s">
        <v>118</v>
      </c>
      <c r="AP618">
        <v>11</v>
      </c>
      <c r="AQ618">
        <v>-136</v>
      </c>
      <c r="AR618">
        <v>0</v>
      </c>
      <c r="AZ618">
        <v>1200</v>
      </c>
      <c r="BA618">
        <v>1</v>
      </c>
      <c r="BB618" t="str">
        <f t="shared" si="61"/>
        <v xml:space="preserve">N379DH  </v>
      </c>
      <c r="BC618">
        <v>1</v>
      </c>
      <c r="BE618">
        <v>0</v>
      </c>
      <c r="BF618">
        <v>0</v>
      </c>
      <c r="BG618">
        <v>0</v>
      </c>
      <c r="BH618">
        <v>1075</v>
      </c>
      <c r="BI618">
        <v>1</v>
      </c>
      <c r="BJ618">
        <v>0</v>
      </c>
      <c r="BK618">
        <v>0</v>
      </c>
      <c r="BL618">
        <v>0</v>
      </c>
      <c r="BO618">
        <v>0</v>
      </c>
      <c r="BP618">
        <v>0</v>
      </c>
      <c r="BW618" t="str">
        <f>"21:51:11.310"</f>
        <v>21:51:11.310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1</v>
      </c>
      <c r="CP618" t="s">
        <v>119</v>
      </c>
      <c r="CQ618">
        <v>259</v>
      </c>
      <c r="CR618">
        <v>0</v>
      </c>
      <c r="CW618">
        <v>3044072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"08/10/2022 21:51:11.686"</f>
        <v>08/10/2022 21:51:11.686</v>
      </c>
      <c r="C619" t="str">
        <f t="shared" si="59"/>
        <v>FFDFD3C0</v>
      </c>
      <c r="D619" t="s">
        <v>611</v>
      </c>
      <c r="E619">
        <v>10</v>
      </c>
      <c r="H619">
        <v>37</v>
      </c>
      <c r="I619" t="s">
        <v>612</v>
      </c>
      <c r="J619" t="s">
        <v>613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74"/>
        <v>21:51:11.195</v>
      </c>
      <c r="T619" t="str">
        <f t="shared" si="74"/>
        <v>21:51:11.195</v>
      </c>
      <c r="U619" t="str">
        <f t="shared" si="58"/>
        <v>A4558D</v>
      </c>
      <c r="V619">
        <v>0</v>
      </c>
      <c r="W619">
        <v>0</v>
      </c>
      <c r="X619">
        <v>2</v>
      </c>
      <c r="Z619">
        <v>1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700</v>
      </c>
      <c r="AJ619">
        <v>48.309609999999999</v>
      </c>
      <c r="AK619" t="s">
        <v>701</v>
      </c>
      <c r="AL619">
        <v>-123.00029000000001</v>
      </c>
      <c r="AM619">
        <v>25</v>
      </c>
      <c r="AN619">
        <v>1100</v>
      </c>
      <c r="AO619" t="s">
        <v>118</v>
      </c>
      <c r="AP619">
        <v>11</v>
      </c>
      <c r="AQ619">
        <v>-136</v>
      </c>
      <c r="AR619">
        <v>0</v>
      </c>
      <c r="AZ619">
        <v>1200</v>
      </c>
      <c r="BA619">
        <v>1</v>
      </c>
      <c r="BB619" t="str">
        <f t="shared" si="61"/>
        <v xml:space="preserve">N379DH  </v>
      </c>
      <c r="BC619">
        <v>1</v>
      </c>
      <c r="BE619">
        <v>0</v>
      </c>
      <c r="BF619">
        <v>0</v>
      </c>
      <c r="BG619">
        <v>0</v>
      </c>
      <c r="BH619">
        <v>1075</v>
      </c>
      <c r="BI619">
        <v>1</v>
      </c>
      <c r="BJ619">
        <v>0</v>
      </c>
      <c r="BK619">
        <v>0</v>
      </c>
      <c r="BL619">
        <v>0</v>
      </c>
      <c r="BO619">
        <v>0</v>
      </c>
      <c r="BP619">
        <v>0</v>
      </c>
      <c r="BW619" t="str">
        <f>"21:51:11.310"</f>
        <v>21:51:11.310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1</v>
      </c>
      <c r="CP619" t="s">
        <v>119</v>
      </c>
      <c r="CQ619">
        <v>259</v>
      </c>
      <c r="CR619">
        <v>0</v>
      </c>
      <c r="CW619">
        <v>3044072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"08/10/2022 21:51:11.686"</f>
        <v>08/10/2022 21:51:11.686</v>
      </c>
      <c r="C620" t="str">
        <f t="shared" si="59"/>
        <v>FFDFD3C0</v>
      </c>
      <c r="D620" t="s">
        <v>113</v>
      </c>
      <c r="E620">
        <v>6</v>
      </c>
      <c r="H620">
        <v>174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74"/>
        <v>21:51:11.195</v>
      </c>
      <c r="T620" t="str">
        <f t="shared" si="74"/>
        <v>21:51:11.195</v>
      </c>
      <c r="U620" t="str">
        <f t="shared" si="58"/>
        <v>A4558D</v>
      </c>
      <c r="V620">
        <v>0</v>
      </c>
      <c r="W620">
        <v>0</v>
      </c>
      <c r="X620">
        <v>2</v>
      </c>
      <c r="Z620">
        <v>1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700</v>
      </c>
      <c r="AJ620">
        <v>48.309609999999999</v>
      </c>
      <c r="AK620" t="s">
        <v>701</v>
      </c>
      <c r="AL620">
        <v>-123.00029000000001</v>
      </c>
      <c r="AM620">
        <v>25</v>
      </c>
      <c r="AN620">
        <v>1100</v>
      </c>
      <c r="AO620" t="s">
        <v>118</v>
      </c>
      <c r="AP620">
        <v>11</v>
      </c>
      <c r="AQ620">
        <v>-136</v>
      </c>
      <c r="AR620">
        <v>0</v>
      </c>
      <c r="AZ620">
        <v>1200</v>
      </c>
      <c r="BA620">
        <v>1</v>
      </c>
      <c r="BB620" t="str">
        <f t="shared" si="61"/>
        <v xml:space="preserve">N379DH  </v>
      </c>
      <c r="BC620">
        <v>1</v>
      </c>
      <c r="BE620">
        <v>0</v>
      </c>
      <c r="BF620">
        <v>0</v>
      </c>
      <c r="BG620">
        <v>0</v>
      </c>
      <c r="BH620">
        <v>1075</v>
      </c>
      <c r="BI620">
        <v>1</v>
      </c>
      <c r="BJ620">
        <v>0</v>
      </c>
      <c r="BK620">
        <v>0</v>
      </c>
      <c r="BL620">
        <v>0</v>
      </c>
      <c r="BO620">
        <v>0</v>
      </c>
      <c r="BP620">
        <v>0</v>
      </c>
      <c r="BW620" t="str">
        <f>"21:51:11.310"</f>
        <v>21:51:11.310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1</v>
      </c>
      <c r="CP620" t="s">
        <v>119</v>
      </c>
      <c r="CQ620">
        <v>259</v>
      </c>
      <c r="CR620">
        <v>0</v>
      </c>
      <c r="CW620">
        <v>3044072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"08/10/2022 21:51:13.077"</f>
        <v>08/10/2022 21:51:13.077</v>
      </c>
      <c r="C621" t="str">
        <f t="shared" si="59"/>
        <v>FFDFD3C0</v>
      </c>
      <c r="D621" t="s">
        <v>130</v>
      </c>
      <c r="E621">
        <v>18</v>
      </c>
      <c r="F621">
        <v>1018</v>
      </c>
      <c r="G621" t="s">
        <v>114</v>
      </c>
      <c r="J621" t="s">
        <v>131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ref="S621:T623" si="75">"21:51:12.797"</f>
        <v>21:51:12.797</v>
      </c>
      <c r="T621" t="str">
        <f t="shared" si="75"/>
        <v>21:51:12.797</v>
      </c>
      <c r="U621" t="str">
        <f t="shared" si="58"/>
        <v>A4558D</v>
      </c>
      <c r="V621">
        <v>0</v>
      </c>
      <c r="W621">
        <v>0</v>
      </c>
      <c r="X621">
        <v>2</v>
      </c>
      <c r="Z621">
        <v>1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702</v>
      </c>
      <c r="AJ621">
        <v>48.308579999999999</v>
      </c>
      <c r="AK621" t="s">
        <v>703</v>
      </c>
      <c r="AL621">
        <v>-123.00018300000001</v>
      </c>
      <c r="AM621">
        <v>25</v>
      </c>
      <c r="AN621">
        <v>1100</v>
      </c>
      <c r="AO621" t="s">
        <v>118</v>
      </c>
      <c r="AP621">
        <v>11</v>
      </c>
      <c r="AQ621">
        <v>-136</v>
      </c>
      <c r="AR621">
        <v>64</v>
      </c>
      <c r="AZ621">
        <v>1200</v>
      </c>
      <c r="BA621">
        <v>1</v>
      </c>
      <c r="BB621" t="str">
        <f t="shared" si="61"/>
        <v xml:space="preserve">N379DH  </v>
      </c>
      <c r="BC621">
        <v>1</v>
      </c>
      <c r="BE621">
        <v>0</v>
      </c>
      <c r="BF621">
        <v>0</v>
      </c>
      <c r="BG621">
        <v>0</v>
      </c>
      <c r="BH621">
        <v>1075</v>
      </c>
      <c r="BI621">
        <v>1</v>
      </c>
      <c r="BJ621">
        <v>0</v>
      </c>
      <c r="BK621">
        <v>0</v>
      </c>
      <c r="BL621">
        <v>0</v>
      </c>
      <c r="BO621">
        <v>0</v>
      </c>
      <c r="BP621">
        <v>0</v>
      </c>
      <c r="BW621" t="str">
        <f>"21:51:12.853"</f>
        <v>21:51:12.853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0</v>
      </c>
      <c r="CP621" t="s">
        <v>119</v>
      </c>
      <c r="CQ621">
        <v>259</v>
      </c>
      <c r="CR621">
        <v>0</v>
      </c>
      <c r="CW621">
        <v>3044225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"08/10/2022 21:51:13.077"</f>
        <v>08/10/2022 21:51:13.077</v>
      </c>
      <c r="C622" t="str">
        <f t="shared" si="59"/>
        <v>FFDFD3C0</v>
      </c>
      <c r="D622" t="s">
        <v>611</v>
      </c>
      <c r="E622">
        <v>10</v>
      </c>
      <c r="H622">
        <v>37</v>
      </c>
      <c r="I622" t="s">
        <v>612</v>
      </c>
      <c r="J622" t="s">
        <v>613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si="75"/>
        <v>21:51:12.797</v>
      </c>
      <c r="T622" t="str">
        <f t="shared" si="75"/>
        <v>21:51:12.797</v>
      </c>
      <c r="U622" t="str">
        <f t="shared" si="58"/>
        <v>A4558D</v>
      </c>
      <c r="V622">
        <v>0</v>
      </c>
      <c r="W622">
        <v>0</v>
      </c>
      <c r="X622">
        <v>2</v>
      </c>
      <c r="Z622">
        <v>1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702</v>
      </c>
      <c r="AJ622">
        <v>48.308579999999999</v>
      </c>
      <c r="AK622" t="s">
        <v>703</v>
      </c>
      <c r="AL622">
        <v>-123.00018300000001</v>
      </c>
      <c r="AM622">
        <v>25</v>
      </c>
      <c r="AN622">
        <v>1100</v>
      </c>
      <c r="AO622" t="s">
        <v>118</v>
      </c>
      <c r="AP622">
        <v>11</v>
      </c>
      <c r="AQ622">
        <v>-136</v>
      </c>
      <c r="AR622">
        <v>64</v>
      </c>
      <c r="AZ622">
        <v>1200</v>
      </c>
      <c r="BA622">
        <v>1</v>
      </c>
      <c r="BB622" t="str">
        <f t="shared" si="61"/>
        <v xml:space="preserve">N379DH  </v>
      </c>
      <c r="BC622">
        <v>1</v>
      </c>
      <c r="BE622">
        <v>0</v>
      </c>
      <c r="BF622">
        <v>0</v>
      </c>
      <c r="BG622">
        <v>0</v>
      </c>
      <c r="BH622">
        <v>1075</v>
      </c>
      <c r="BI622">
        <v>1</v>
      </c>
      <c r="BJ622">
        <v>0</v>
      </c>
      <c r="BK622">
        <v>0</v>
      </c>
      <c r="BL622">
        <v>0</v>
      </c>
      <c r="BO622">
        <v>0</v>
      </c>
      <c r="BP622">
        <v>0</v>
      </c>
      <c r="BW622" t="str">
        <f>"21:51:12.853"</f>
        <v>21:51:12.853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0</v>
      </c>
      <c r="CP622" t="s">
        <v>119</v>
      </c>
      <c r="CQ622">
        <v>259</v>
      </c>
      <c r="CR622">
        <v>0</v>
      </c>
      <c r="CW622">
        <v>3044225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"08/10/2022 21:51:13.077"</f>
        <v>08/10/2022 21:51:13.077</v>
      </c>
      <c r="C623" t="str">
        <f t="shared" si="59"/>
        <v>FFDFD3C0</v>
      </c>
      <c r="D623" t="s">
        <v>113</v>
      </c>
      <c r="E623">
        <v>6</v>
      </c>
      <c r="H623">
        <v>174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si="75"/>
        <v>21:51:12.797</v>
      </c>
      <c r="T623" t="str">
        <f t="shared" si="75"/>
        <v>21:51:12.797</v>
      </c>
      <c r="U623" t="str">
        <f t="shared" si="58"/>
        <v>A4558D</v>
      </c>
      <c r="V623">
        <v>0</v>
      </c>
      <c r="W623">
        <v>0</v>
      </c>
      <c r="X623">
        <v>2</v>
      </c>
      <c r="Z623">
        <v>1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702</v>
      </c>
      <c r="AJ623">
        <v>48.308579999999999</v>
      </c>
      <c r="AK623" t="s">
        <v>703</v>
      </c>
      <c r="AL623">
        <v>-123.00018300000001</v>
      </c>
      <c r="AM623">
        <v>25</v>
      </c>
      <c r="AN623">
        <v>1100</v>
      </c>
      <c r="AO623" t="s">
        <v>118</v>
      </c>
      <c r="AP623">
        <v>11</v>
      </c>
      <c r="AQ623">
        <v>-136</v>
      </c>
      <c r="AR623">
        <v>64</v>
      </c>
      <c r="AZ623">
        <v>1200</v>
      </c>
      <c r="BA623">
        <v>1</v>
      </c>
      <c r="BB623" t="str">
        <f t="shared" si="61"/>
        <v xml:space="preserve">N379DH  </v>
      </c>
      <c r="BC623">
        <v>1</v>
      </c>
      <c r="BE623">
        <v>0</v>
      </c>
      <c r="BF623">
        <v>0</v>
      </c>
      <c r="BG623">
        <v>0</v>
      </c>
      <c r="BH623">
        <v>1075</v>
      </c>
      <c r="BI623">
        <v>1</v>
      </c>
      <c r="BJ623">
        <v>0</v>
      </c>
      <c r="BK623">
        <v>0</v>
      </c>
      <c r="BL623">
        <v>0</v>
      </c>
      <c r="BO623">
        <v>0</v>
      </c>
      <c r="BP623">
        <v>0</v>
      </c>
      <c r="BW623" t="str">
        <f>"21:51:12.853"</f>
        <v>21:51:12.853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0</v>
      </c>
      <c r="CP623" t="s">
        <v>119</v>
      </c>
      <c r="CQ623">
        <v>259</v>
      </c>
      <c r="CR623">
        <v>0</v>
      </c>
      <c r="CW623">
        <v>3044225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"08/10/2022 21:51:13.577"</f>
        <v>08/10/2022 21:51:13.577</v>
      </c>
      <c r="C624" t="str">
        <f t="shared" si="59"/>
        <v>FFDFD3C0</v>
      </c>
      <c r="D624" t="s">
        <v>130</v>
      </c>
      <c r="E624">
        <v>18</v>
      </c>
      <c r="F624">
        <v>1018</v>
      </c>
      <c r="G624" t="s">
        <v>114</v>
      </c>
      <c r="J624" t="s">
        <v>131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ref="S624:T626" si="76">"21:51:13.195"</f>
        <v>21:51:13.195</v>
      </c>
      <c r="T624" t="str">
        <f t="shared" si="76"/>
        <v>21:51:13.195</v>
      </c>
      <c r="U624" t="str">
        <f t="shared" si="58"/>
        <v>A4558D</v>
      </c>
      <c r="V624">
        <v>0</v>
      </c>
      <c r="W624">
        <v>0</v>
      </c>
      <c r="X624">
        <v>2</v>
      </c>
      <c r="Z624">
        <v>1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704</v>
      </c>
      <c r="AJ624">
        <v>48.308343999999998</v>
      </c>
      <c r="AK624" t="s">
        <v>705</v>
      </c>
      <c r="AL624">
        <v>-123.00014</v>
      </c>
      <c r="AM624">
        <v>25</v>
      </c>
      <c r="AN624">
        <v>1100</v>
      </c>
      <c r="AO624" t="s">
        <v>118</v>
      </c>
      <c r="AP624">
        <v>11</v>
      </c>
      <c r="AQ624">
        <v>-136</v>
      </c>
      <c r="AR624">
        <v>64</v>
      </c>
      <c r="AZ624">
        <v>1200</v>
      </c>
      <c r="BA624">
        <v>1</v>
      </c>
      <c r="BB624" t="str">
        <f t="shared" si="61"/>
        <v xml:space="preserve">N379DH  </v>
      </c>
      <c r="BC624">
        <v>1</v>
      </c>
      <c r="BE624">
        <v>0</v>
      </c>
      <c r="BF624">
        <v>0</v>
      </c>
      <c r="BG624">
        <v>0</v>
      </c>
      <c r="BH624">
        <v>1075</v>
      </c>
      <c r="BI624">
        <v>1</v>
      </c>
      <c r="BJ624">
        <v>0</v>
      </c>
      <c r="BK624">
        <v>0</v>
      </c>
      <c r="BL624">
        <v>0</v>
      </c>
      <c r="BO624">
        <v>0</v>
      </c>
      <c r="BP624">
        <v>0</v>
      </c>
      <c r="BW624" t="str">
        <f>"21:51:13.318"</f>
        <v>21:51:13.318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1</v>
      </c>
      <c r="CP624" t="s">
        <v>119</v>
      </c>
      <c r="CQ624">
        <v>259</v>
      </c>
      <c r="CR624">
        <v>0</v>
      </c>
      <c r="CW624">
        <v>3044272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"08/10/2022 21:51:13.639"</f>
        <v>08/10/2022 21:51:13.639</v>
      </c>
      <c r="C625" t="str">
        <f t="shared" si="59"/>
        <v>FFDFD3C0</v>
      </c>
      <c r="D625" t="s">
        <v>611</v>
      </c>
      <c r="E625">
        <v>10</v>
      </c>
      <c r="H625">
        <v>37</v>
      </c>
      <c r="I625" t="s">
        <v>612</v>
      </c>
      <c r="J625" t="s">
        <v>613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76"/>
        <v>21:51:13.195</v>
      </c>
      <c r="T625" t="str">
        <f t="shared" si="76"/>
        <v>21:51:13.195</v>
      </c>
      <c r="U625" t="str">
        <f t="shared" si="58"/>
        <v>A4558D</v>
      </c>
      <c r="V625">
        <v>0</v>
      </c>
      <c r="W625">
        <v>0</v>
      </c>
      <c r="X625">
        <v>2</v>
      </c>
      <c r="Z625">
        <v>1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704</v>
      </c>
      <c r="AJ625">
        <v>48.308343999999998</v>
      </c>
      <c r="AK625" t="s">
        <v>705</v>
      </c>
      <c r="AL625">
        <v>-123.00014</v>
      </c>
      <c r="AM625">
        <v>25</v>
      </c>
      <c r="AN625">
        <v>1100</v>
      </c>
      <c r="AO625" t="s">
        <v>118</v>
      </c>
      <c r="AP625">
        <v>11</v>
      </c>
      <c r="AQ625">
        <v>-136</v>
      </c>
      <c r="AR625">
        <v>64</v>
      </c>
      <c r="AZ625">
        <v>1200</v>
      </c>
      <c r="BA625">
        <v>1</v>
      </c>
      <c r="BB625" t="str">
        <f t="shared" si="61"/>
        <v xml:space="preserve">N379DH  </v>
      </c>
      <c r="BC625">
        <v>1</v>
      </c>
      <c r="BE625">
        <v>0</v>
      </c>
      <c r="BF625">
        <v>0</v>
      </c>
      <c r="BG625">
        <v>0</v>
      </c>
      <c r="BH625">
        <v>1075</v>
      </c>
      <c r="BI625">
        <v>1</v>
      </c>
      <c r="BJ625">
        <v>0</v>
      </c>
      <c r="BK625">
        <v>0</v>
      </c>
      <c r="BL625">
        <v>0</v>
      </c>
      <c r="BO625">
        <v>0</v>
      </c>
      <c r="BP625">
        <v>0</v>
      </c>
      <c r="BW625" t="str">
        <f>"21:51:13.318"</f>
        <v>21:51:13.318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1</v>
      </c>
      <c r="CP625" t="s">
        <v>119</v>
      </c>
      <c r="CQ625">
        <v>259</v>
      </c>
      <c r="CR625">
        <v>0</v>
      </c>
      <c r="CW625">
        <v>3044272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"08/10/2022 21:51:13.639"</f>
        <v>08/10/2022 21:51:13.639</v>
      </c>
      <c r="C626" t="str">
        <f t="shared" si="59"/>
        <v>FFDFD3C0</v>
      </c>
      <c r="D626" t="s">
        <v>113</v>
      </c>
      <c r="E626">
        <v>6</v>
      </c>
      <c r="H626">
        <v>174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76"/>
        <v>21:51:13.195</v>
      </c>
      <c r="T626" t="str">
        <f t="shared" si="76"/>
        <v>21:51:13.195</v>
      </c>
      <c r="U626" t="str">
        <f t="shared" si="58"/>
        <v>A4558D</v>
      </c>
      <c r="V626">
        <v>0</v>
      </c>
      <c r="W626">
        <v>0</v>
      </c>
      <c r="X626">
        <v>2</v>
      </c>
      <c r="Z626">
        <v>1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704</v>
      </c>
      <c r="AJ626">
        <v>48.308343999999998</v>
      </c>
      <c r="AK626" t="s">
        <v>705</v>
      </c>
      <c r="AL626">
        <v>-123.00014</v>
      </c>
      <c r="AM626">
        <v>25</v>
      </c>
      <c r="AN626">
        <v>1100</v>
      </c>
      <c r="AO626" t="s">
        <v>118</v>
      </c>
      <c r="AP626">
        <v>11</v>
      </c>
      <c r="AQ626">
        <v>-136</v>
      </c>
      <c r="AR626">
        <v>64</v>
      </c>
      <c r="AZ626">
        <v>1200</v>
      </c>
      <c r="BA626">
        <v>1</v>
      </c>
      <c r="BB626" t="str">
        <f t="shared" si="61"/>
        <v xml:space="preserve">N379DH  </v>
      </c>
      <c r="BC626">
        <v>1</v>
      </c>
      <c r="BE626">
        <v>0</v>
      </c>
      <c r="BF626">
        <v>0</v>
      </c>
      <c r="BG626">
        <v>0</v>
      </c>
      <c r="BH626">
        <v>1075</v>
      </c>
      <c r="BI626">
        <v>1</v>
      </c>
      <c r="BJ626">
        <v>0</v>
      </c>
      <c r="BK626">
        <v>0</v>
      </c>
      <c r="BL626">
        <v>0</v>
      </c>
      <c r="BO626">
        <v>0</v>
      </c>
      <c r="BP626">
        <v>0</v>
      </c>
      <c r="BW626" t="str">
        <f>"21:51:13.318"</f>
        <v>21:51:13.318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1</v>
      </c>
      <c r="CP626" t="s">
        <v>119</v>
      </c>
      <c r="CQ626">
        <v>259</v>
      </c>
      <c r="CR626">
        <v>0</v>
      </c>
      <c r="CW626">
        <v>3044272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"08/10/2022 21:51:14.452"</f>
        <v>08/10/2022 21:51:14.452</v>
      </c>
      <c r="C627" t="str">
        <f t="shared" si="59"/>
        <v>FFDFD3C0</v>
      </c>
      <c r="D627" t="s">
        <v>113</v>
      </c>
      <c r="E627">
        <v>6</v>
      </c>
      <c r="H627">
        <v>174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ref="S627:T629" si="77">"21:51:14.195"</f>
        <v>21:51:14.195</v>
      </c>
      <c r="T627" t="str">
        <f t="shared" si="77"/>
        <v>21:51:14.195</v>
      </c>
      <c r="U627" t="str">
        <f t="shared" si="58"/>
        <v>A4558D</v>
      </c>
      <c r="V627">
        <v>0</v>
      </c>
      <c r="W627">
        <v>0</v>
      </c>
      <c r="X627">
        <v>2</v>
      </c>
      <c r="Z627">
        <v>1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706</v>
      </c>
      <c r="AJ627">
        <v>48.307699999999997</v>
      </c>
      <c r="AK627" t="s">
        <v>707</v>
      </c>
      <c r="AL627">
        <v>-123.00007600000001</v>
      </c>
      <c r="AM627">
        <v>25</v>
      </c>
      <c r="AN627">
        <v>1100</v>
      </c>
      <c r="AO627" t="s">
        <v>118</v>
      </c>
      <c r="AP627">
        <v>12</v>
      </c>
      <c r="AQ627">
        <v>-136</v>
      </c>
      <c r="AR627">
        <v>64</v>
      </c>
      <c r="AZ627">
        <v>1200</v>
      </c>
      <c r="BA627">
        <v>1</v>
      </c>
      <c r="BB627" t="str">
        <f t="shared" si="61"/>
        <v xml:space="preserve">N379DH  </v>
      </c>
      <c r="BC627">
        <v>1</v>
      </c>
      <c r="BE627">
        <v>0</v>
      </c>
      <c r="BF627">
        <v>0</v>
      </c>
      <c r="BG627">
        <v>0</v>
      </c>
      <c r="BH627">
        <v>1075</v>
      </c>
      <c r="BI627">
        <v>1</v>
      </c>
      <c r="BJ627">
        <v>0</v>
      </c>
      <c r="BK627">
        <v>0</v>
      </c>
      <c r="BL627">
        <v>0</v>
      </c>
      <c r="BO627">
        <v>0</v>
      </c>
      <c r="BP627">
        <v>0</v>
      </c>
      <c r="BW627" t="str">
        <f>"21:51:14.263"</f>
        <v>21:51:14.263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1</v>
      </c>
      <c r="CP627" t="s">
        <v>119</v>
      </c>
      <c r="CQ627">
        <v>259</v>
      </c>
      <c r="CR627">
        <v>0</v>
      </c>
      <c r="CW627">
        <v>3044350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"08/10/2022 21:51:14.452"</f>
        <v>08/10/2022 21:51:14.452</v>
      </c>
      <c r="C628" t="str">
        <f t="shared" si="59"/>
        <v>FFDFD3C0</v>
      </c>
      <c r="D628" t="s">
        <v>611</v>
      </c>
      <c r="E628">
        <v>10</v>
      </c>
      <c r="H628">
        <v>37</v>
      </c>
      <c r="I628" t="s">
        <v>612</v>
      </c>
      <c r="J628" t="s">
        <v>613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77"/>
        <v>21:51:14.195</v>
      </c>
      <c r="T628" t="str">
        <f t="shared" si="77"/>
        <v>21:51:14.195</v>
      </c>
      <c r="U628" t="str">
        <f t="shared" si="58"/>
        <v>A4558D</v>
      </c>
      <c r="V628">
        <v>0</v>
      </c>
      <c r="W628">
        <v>0</v>
      </c>
      <c r="X628">
        <v>2</v>
      </c>
      <c r="Z628">
        <v>1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706</v>
      </c>
      <c r="AJ628">
        <v>48.307699999999997</v>
      </c>
      <c r="AK628" t="s">
        <v>707</v>
      </c>
      <c r="AL628">
        <v>-123.00007600000001</v>
      </c>
      <c r="AM628">
        <v>25</v>
      </c>
      <c r="AN628">
        <v>1100</v>
      </c>
      <c r="AO628" t="s">
        <v>118</v>
      </c>
      <c r="AP628">
        <v>12</v>
      </c>
      <c r="AQ628">
        <v>-136</v>
      </c>
      <c r="AR628">
        <v>64</v>
      </c>
      <c r="AZ628">
        <v>1200</v>
      </c>
      <c r="BA628">
        <v>1</v>
      </c>
      <c r="BB628" t="str">
        <f t="shared" si="61"/>
        <v xml:space="preserve">N379DH  </v>
      </c>
      <c r="BC628">
        <v>1</v>
      </c>
      <c r="BE628">
        <v>0</v>
      </c>
      <c r="BF628">
        <v>0</v>
      </c>
      <c r="BG628">
        <v>0</v>
      </c>
      <c r="BH628">
        <v>1075</v>
      </c>
      <c r="BI628">
        <v>1</v>
      </c>
      <c r="BJ628">
        <v>0</v>
      </c>
      <c r="BK628">
        <v>0</v>
      </c>
      <c r="BL628">
        <v>0</v>
      </c>
      <c r="BO628">
        <v>0</v>
      </c>
      <c r="BP628">
        <v>0</v>
      </c>
      <c r="BW628" t="str">
        <f>"21:51:14.263"</f>
        <v>21:51:14.263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1</v>
      </c>
      <c r="CP628" t="s">
        <v>119</v>
      </c>
      <c r="CQ628">
        <v>259</v>
      </c>
      <c r="CR628">
        <v>0</v>
      </c>
      <c r="CW628">
        <v>3044350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"08/10/2022 21:51:14.515"</f>
        <v>08/10/2022 21:51:14.515</v>
      </c>
      <c r="C629" t="str">
        <f t="shared" si="59"/>
        <v>FFDFD3C0</v>
      </c>
      <c r="D629" t="s">
        <v>130</v>
      </c>
      <c r="E629">
        <v>18</v>
      </c>
      <c r="F629">
        <v>1018</v>
      </c>
      <c r="G629" t="s">
        <v>114</v>
      </c>
      <c r="J629" t="s">
        <v>131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77"/>
        <v>21:51:14.195</v>
      </c>
      <c r="T629" t="str">
        <f t="shared" si="77"/>
        <v>21:51:14.195</v>
      </c>
      <c r="U629" t="str">
        <f t="shared" si="58"/>
        <v>A4558D</v>
      </c>
      <c r="V629">
        <v>0</v>
      </c>
      <c r="W629">
        <v>0</v>
      </c>
      <c r="X629">
        <v>2</v>
      </c>
      <c r="Z629">
        <v>1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706</v>
      </c>
      <c r="AJ629">
        <v>48.307699999999997</v>
      </c>
      <c r="AK629" t="s">
        <v>707</v>
      </c>
      <c r="AL629">
        <v>-123.00007600000001</v>
      </c>
      <c r="AM629">
        <v>25</v>
      </c>
      <c r="AN629">
        <v>1100</v>
      </c>
      <c r="AO629" t="s">
        <v>118</v>
      </c>
      <c r="AP629">
        <v>12</v>
      </c>
      <c r="AQ629">
        <v>-136</v>
      </c>
      <c r="AR629">
        <v>64</v>
      </c>
      <c r="AZ629">
        <v>1200</v>
      </c>
      <c r="BA629">
        <v>1</v>
      </c>
      <c r="BB629" t="str">
        <f t="shared" si="61"/>
        <v xml:space="preserve">N379DH  </v>
      </c>
      <c r="BC629">
        <v>1</v>
      </c>
      <c r="BE629">
        <v>0</v>
      </c>
      <c r="BF629">
        <v>0</v>
      </c>
      <c r="BG629">
        <v>0</v>
      </c>
      <c r="BH629">
        <v>1075</v>
      </c>
      <c r="BI629">
        <v>1</v>
      </c>
      <c r="BJ629">
        <v>0</v>
      </c>
      <c r="BK629">
        <v>0</v>
      </c>
      <c r="BL629">
        <v>0</v>
      </c>
      <c r="BO629">
        <v>0</v>
      </c>
      <c r="BP629">
        <v>0</v>
      </c>
      <c r="BW629" t="str">
        <f>"21:51:14.263"</f>
        <v>21:51:14.263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1</v>
      </c>
      <c r="CP629" t="s">
        <v>119</v>
      </c>
      <c r="CQ629">
        <v>259</v>
      </c>
      <c r="CR629">
        <v>0</v>
      </c>
      <c r="CW629">
        <v>3044350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"08/10/2022 21:51:15.734"</f>
        <v>08/10/2022 21:51:15.734</v>
      </c>
      <c r="C630" t="str">
        <f t="shared" si="59"/>
        <v>FFDFD3C0</v>
      </c>
      <c r="D630" t="s">
        <v>113</v>
      </c>
      <c r="E630">
        <v>6</v>
      </c>
      <c r="H630">
        <v>174</v>
      </c>
      <c r="I630" t="s">
        <v>114</v>
      </c>
      <c r="J630" t="s">
        <v>115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ref="S630:T632" si="78">"21:51:15.398"</f>
        <v>21:51:15.398</v>
      </c>
      <c r="T630" t="str">
        <f t="shared" si="78"/>
        <v>21:51:15.398</v>
      </c>
      <c r="U630" t="str">
        <f t="shared" si="58"/>
        <v>A4558D</v>
      </c>
      <c r="V630">
        <v>0</v>
      </c>
      <c r="W630">
        <v>0</v>
      </c>
      <c r="X630">
        <v>2</v>
      </c>
      <c r="Z630">
        <v>1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708</v>
      </c>
      <c r="AJ630">
        <v>48.306949000000003</v>
      </c>
      <c r="AK630" t="s">
        <v>709</v>
      </c>
      <c r="AL630">
        <v>-122.99996899999999</v>
      </c>
      <c r="AM630">
        <v>25</v>
      </c>
      <c r="AN630">
        <v>1100</v>
      </c>
      <c r="AO630" t="s">
        <v>118</v>
      </c>
      <c r="AP630">
        <v>12</v>
      </c>
      <c r="AQ630">
        <v>-136</v>
      </c>
      <c r="AR630">
        <v>0</v>
      </c>
      <c r="AZ630">
        <v>1200</v>
      </c>
      <c r="BA630">
        <v>1</v>
      </c>
      <c r="BB630" t="str">
        <f t="shared" si="61"/>
        <v xml:space="preserve">N379DH  </v>
      </c>
      <c r="BC630">
        <v>1</v>
      </c>
      <c r="BE630">
        <v>0</v>
      </c>
      <c r="BF630">
        <v>0</v>
      </c>
      <c r="BG630">
        <v>0</v>
      </c>
      <c r="BH630">
        <v>1075</v>
      </c>
      <c r="BI630">
        <v>1</v>
      </c>
      <c r="BJ630">
        <v>0</v>
      </c>
      <c r="BK630">
        <v>0</v>
      </c>
      <c r="BL630">
        <v>0</v>
      </c>
      <c r="BO630">
        <v>0</v>
      </c>
      <c r="BP630">
        <v>0</v>
      </c>
      <c r="BW630" t="str">
        <f>"21:51:15.514"</f>
        <v>21:51:15.514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1</v>
      </c>
      <c r="CP630" t="s">
        <v>119</v>
      </c>
      <c r="CQ630">
        <v>259</v>
      </c>
      <c r="CR630">
        <v>0</v>
      </c>
      <c r="CW630">
        <v>3044467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"08/10/2022 21:51:15.734"</f>
        <v>08/10/2022 21:51:15.734</v>
      </c>
      <c r="C631" t="str">
        <f t="shared" si="59"/>
        <v>FFDFD3C0</v>
      </c>
      <c r="D631" t="s">
        <v>611</v>
      </c>
      <c r="E631">
        <v>10</v>
      </c>
      <c r="H631">
        <v>37</v>
      </c>
      <c r="I631" t="s">
        <v>612</v>
      </c>
      <c r="J631" t="s">
        <v>613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78"/>
        <v>21:51:15.398</v>
      </c>
      <c r="T631" t="str">
        <f t="shared" si="78"/>
        <v>21:51:15.398</v>
      </c>
      <c r="U631" t="str">
        <f t="shared" si="58"/>
        <v>A4558D</v>
      </c>
      <c r="V631">
        <v>0</v>
      </c>
      <c r="W631">
        <v>0</v>
      </c>
      <c r="X631">
        <v>2</v>
      </c>
      <c r="Z631">
        <v>1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708</v>
      </c>
      <c r="AJ631">
        <v>48.306949000000003</v>
      </c>
      <c r="AK631" t="s">
        <v>709</v>
      </c>
      <c r="AL631">
        <v>-122.99996899999999</v>
      </c>
      <c r="AM631">
        <v>25</v>
      </c>
      <c r="AN631">
        <v>1100</v>
      </c>
      <c r="AO631" t="s">
        <v>118</v>
      </c>
      <c r="AP631">
        <v>12</v>
      </c>
      <c r="AQ631">
        <v>-136</v>
      </c>
      <c r="AR631">
        <v>0</v>
      </c>
      <c r="AZ631">
        <v>1200</v>
      </c>
      <c r="BA631">
        <v>1</v>
      </c>
      <c r="BB631" t="str">
        <f t="shared" si="61"/>
        <v xml:space="preserve">N379DH  </v>
      </c>
      <c r="BC631">
        <v>1</v>
      </c>
      <c r="BE631">
        <v>0</v>
      </c>
      <c r="BF631">
        <v>0</v>
      </c>
      <c r="BG631">
        <v>0</v>
      </c>
      <c r="BH631">
        <v>1075</v>
      </c>
      <c r="BI631">
        <v>1</v>
      </c>
      <c r="BJ631">
        <v>0</v>
      </c>
      <c r="BK631">
        <v>0</v>
      </c>
      <c r="BL631">
        <v>0</v>
      </c>
      <c r="BO631">
        <v>0</v>
      </c>
      <c r="BP631">
        <v>0</v>
      </c>
      <c r="BW631" t="str">
        <f>"21:51:15.514"</f>
        <v>21:51:15.514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1</v>
      </c>
      <c r="CP631" t="s">
        <v>119</v>
      </c>
      <c r="CQ631">
        <v>259</v>
      </c>
      <c r="CR631">
        <v>0</v>
      </c>
      <c r="CW631">
        <v>3044467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"08/10/2022 21:51:15.749"</f>
        <v>08/10/2022 21:51:15.749</v>
      </c>
      <c r="C632" t="str">
        <f t="shared" si="59"/>
        <v>FFDFD3C0</v>
      </c>
      <c r="D632" t="s">
        <v>130</v>
      </c>
      <c r="E632">
        <v>18</v>
      </c>
      <c r="F632">
        <v>1018</v>
      </c>
      <c r="G632" t="s">
        <v>114</v>
      </c>
      <c r="J632" t="s">
        <v>131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78"/>
        <v>21:51:15.398</v>
      </c>
      <c r="T632" t="str">
        <f t="shared" si="78"/>
        <v>21:51:15.398</v>
      </c>
      <c r="U632" t="str">
        <f t="shared" si="58"/>
        <v>A4558D</v>
      </c>
      <c r="V632">
        <v>0</v>
      </c>
      <c r="W632">
        <v>0</v>
      </c>
      <c r="X632">
        <v>2</v>
      </c>
      <c r="Z632">
        <v>1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708</v>
      </c>
      <c r="AJ632">
        <v>48.306949000000003</v>
      </c>
      <c r="AK632" t="s">
        <v>709</v>
      </c>
      <c r="AL632">
        <v>-122.99996899999999</v>
      </c>
      <c r="AM632">
        <v>25</v>
      </c>
      <c r="AN632">
        <v>1100</v>
      </c>
      <c r="AO632" t="s">
        <v>118</v>
      </c>
      <c r="AP632">
        <v>12</v>
      </c>
      <c r="AQ632">
        <v>-136</v>
      </c>
      <c r="AR632">
        <v>0</v>
      </c>
      <c r="AZ632">
        <v>1200</v>
      </c>
      <c r="BA632">
        <v>1</v>
      </c>
      <c r="BB632" t="str">
        <f t="shared" si="61"/>
        <v xml:space="preserve">N379DH  </v>
      </c>
      <c r="BC632">
        <v>1</v>
      </c>
      <c r="BE632">
        <v>0</v>
      </c>
      <c r="BF632">
        <v>0</v>
      </c>
      <c r="BG632">
        <v>0</v>
      </c>
      <c r="BH632">
        <v>1075</v>
      </c>
      <c r="BI632">
        <v>1</v>
      </c>
      <c r="BJ632">
        <v>0</v>
      </c>
      <c r="BK632">
        <v>0</v>
      </c>
      <c r="BL632">
        <v>0</v>
      </c>
      <c r="BO632">
        <v>0</v>
      </c>
      <c r="BP632">
        <v>0</v>
      </c>
      <c r="BW632" t="str">
        <f>"21:51:15.514"</f>
        <v>21:51:15.514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1</v>
      </c>
      <c r="CP632" t="s">
        <v>119</v>
      </c>
      <c r="CQ632">
        <v>259</v>
      </c>
      <c r="CR632">
        <v>0</v>
      </c>
      <c r="CW632">
        <v>3044467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"08/10/2022 21:51:16.952"</f>
        <v>08/10/2022 21:51:16.952</v>
      </c>
      <c r="C633" t="str">
        <f t="shared" si="59"/>
        <v>FFDFD3C0</v>
      </c>
      <c r="D633" t="s">
        <v>113</v>
      </c>
      <c r="E633">
        <v>6</v>
      </c>
      <c r="H633">
        <v>174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ref="S633:T635" si="79">"21:51:16.594"</f>
        <v>21:51:16.594</v>
      </c>
      <c r="T633" t="str">
        <f t="shared" si="79"/>
        <v>21:51:16.594</v>
      </c>
      <c r="U633" t="str">
        <f t="shared" si="58"/>
        <v>A4558D</v>
      </c>
      <c r="V633">
        <v>0</v>
      </c>
      <c r="W633">
        <v>0</v>
      </c>
      <c r="X633">
        <v>2</v>
      </c>
      <c r="Z633">
        <v>1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710</v>
      </c>
      <c r="AJ633">
        <v>48.306198000000002</v>
      </c>
      <c r="AK633" t="s">
        <v>711</v>
      </c>
      <c r="AL633">
        <v>-122.999861</v>
      </c>
      <c r="AM633">
        <v>25</v>
      </c>
      <c r="AN633">
        <v>1100</v>
      </c>
      <c r="AO633" t="s">
        <v>118</v>
      </c>
      <c r="AP633">
        <v>12</v>
      </c>
      <c r="AQ633">
        <v>-136</v>
      </c>
      <c r="AR633">
        <v>64</v>
      </c>
      <c r="AZ633">
        <v>1200</v>
      </c>
      <c r="BA633">
        <v>1</v>
      </c>
      <c r="BB633" t="str">
        <f t="shared" si="61"/>
        <v xml:space="preserve">N379DH  </v>
      </c>
      <c r="BC633">
        <v>1</v>
      </c>
      <c r="BE633">
        <v>0</v>
      </c>
      <c r="BF633">
        <v>0</v>
      </c>
      <c r="BG633">
        <v>0</v>
      </c>
      <c r="BH633">
        <v>1075</v>
      </c>
      <c r="BI633">
        <v>1</v>
      </c>
      <c r="BJ633">
        <v>0</v>
      </c>
      <c r="BK633">
        <v>0</v>
      </c>
      <c r="BL633">
        <v>0</v>
      </c>
      <c r="BO633">
        <v>0</v>
      </c>
      <c r="BP633">
        <v>0</v>
      </c>
      <c r="BW633" t="str">
        <f>"21:51:16.660"</f>
        <v>21:51:16.660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1</v>
      </c>
      <c r="CP633" t="s">
        <v>119</v>
      </c>
      <c r="CQ633">
        <v>259</v>
      </c>
      <c r="CR633">
        <v>0</v>
      </c>
      <c r="CW633">
        <v>3044567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"08/10/2022 21:51:16.952"</f>
        <v>08/10/2022 21:51:16.952</v>
      </c>
      <c r="C634" t="str">
        <f t="shared" si="59"/>
        <v>FFDFD3C0</v>
      </c>
      <c r="D634" t="s">
        <v>611</v>
      </c>
      <c r="E634">
        <v>10</v>
      </c>
      <c r="H634">
        <v>37</v>
      </c>
      <c r="I634" t="s">
        <v>612</v>
      </c>
      <c r="J634" t="s">
        <v>613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si="79"/>
        <v>21:51:16.594</v>
      </c>
      <c r="T634" t="str">
        <f t="shared" si="79"/>
        <v>21:51:16.594</v>
      </c>
      <c r="U634" t="str">
        <f t="shared" si="58"/>
        <v>A4558D</v>
      </c>
      <c r="V634">
        <v>0</v>
      </c>
      <c r="W634">
        <v>0</v>
      </c>
      <c r="X634">
        <v>2</v>
      </c>
      <c r="Z634">
        <v>1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710</v>
      </c>
      <c r="AJ634">
        <v>48.306198000000002</v>
      </c>
      <c r="AK634" t="s">
        <v>711</v>
      </c>
      <c r="AL634">
        <v>-122.999861</v>
      </c>
      <c r="AM634">
        <v>25</v>
      </c>
      <c r="AN634">
        <v>1100</v>
      </c>
      <c r="AO634" t="s">
        <v>118</v>
      </c>
      <c r="AP634">
        <v>12</v>
      </c>
      <c r="AQ634">
        <v>-136</v>
      </c>
      <c r="AR634">
        <v>64</v>
      </c>
      <c r="AZ634">
        <v>1200</v>
      </c>
      <c r="BA634">
        <v>1</v>
      </c>
      <c r="BB634" t="str">
        <f t="shared" si="61"/>
        <v xml:space="preserve">N379DH  </v>
      </c>
      <c r="BC634">
        <v>1</v>
      </c>
      <c r="BE634">
        <v>0</v>
      </c>
      <c r="BF634">
        <v>0</v>
      </c>
      <c r="BG634">
        <v>0</v>
      </c>
      <c r="BH634">
        <v>1075</v>
      </c>
      <c r="BI634">
        <v>1</v>
      </c>
      <c r="BJ634">
        <v>0</v>
      </c>
      <c r="BK634">
        <v>0</v>
      </c>
      <c r="BL634">
        <v>0</v>
      </c>
      <c r="BO634">
        <v>0</v>
      </c>
      <c r="BP634">
        <v>0</v>
      </c>
      <c r="BW634" t="str">
        <f>"21:51:16.660"</f>
        <v>21:51:16.660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1</v>
      </c>
      <c r="CP634" t="s">
        <v>119</v>
      </c>
      <c r="CQ634">
        <v>259</v>
      </c>
      <c r="CR634">
        <v>0</v>
      </c>
      <c r="CW634">
        <v>3044567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"08/10/2022 21:51:16.952"</f>
        <v>08/10/2022 21:51:16.952</v>
      </c>
      <c r="C635" t="str">
        <f t="shared" si="59"/>
        <v>FFDFD3C0</v>
      </c>
      <c r="D635" t="s">
        <v>130</v>
      </c>
      <c r="E635">
        <v>18</v>
      </c>
      <c r="F635">
        <v>1018</v>
      </c>
      <c r="G635" t="s">
        <v>114</v>
      </c>
      <c r="J635" t="s">
        <v>131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79"/>
        <v>21:51:16.594</v>
      </c>
      <c r="T635" t="str">
        <f t="shared" si="79"/>
        <v>21:51:16.594</v>
      </c>
      <c r="U635" t="str">
        <f t="shared" si="58"/>
        <v>A4558D</v>
      </c>
      <c r="V635">
        <v>0</v>
      </c>
      <c r="W635">
        <v>0</v>
      </c>
      <c r="X635">
        <v>2</v>
      </c>
      <c r="Z635">
        <v>1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710</v>
      </c>
      <c r="AJ635">
        <v>48.306198000000002</v>
      </c>
      <c r="AK635" t="s">
        <v>711</v>
      </c>
      <c r="AL635">
        <v>-122.999861</v>
      </c>
      <c r="AM635">
        <v>25</v>
      </c>
      <c r="AN635">
        <v>1100</v>
      </c>
      <c r="AO635" t="s">
        <v>118</v>
      </c>
      <c r="AP635">
        <v>12</v>
      </c>
      <c r="AQ635">
        <v>-136</v>
      </c>
      <c r="AR635">
        <v>64</v>
      </c>
      <c r="AZ635">
        <v>1200</v>
      </c>
      <c r="BA635">
        <v>1</v>
      </c>
      <c r="BB635" t="str">
        <f t="shared" si="61"/>
        <v xml:space="preserve">N379DH  </v>
      </c>
      <c r="BC635">
        <v>1</v>
      </c>
      <c r="BE635">
        <v>0</v>
      </c>
      <c r="BF635">
        <v>0</v>
      </c>
      <c r="BG635">
        <v>0</v>
      </c>
      <c r="BH635">
        <v>1075</v>
      </c>
      <c r="BI635">
        <v>1</v>
      </c>
      <c r="BJ635">
        <v>0</v>
      </c>
      <c r="BK635">
        <v>0</v>
      </c>
      <c r="BL635">
        <v>0</v>
      </c>
      <c r="BO635">
        <v>0</v>
      </c>
      <c r="BP635">
        <v>0</v>
      </c>
      <c r="BW635" t="str">
        <f>"21:51:16.660"</f>
        <v>21:51:16.660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1</v>
      </c>
      <c r="CP635" t="s">
        <v>119</v>
      </c>
      <c r="CQ635">
        <v>259</v>
      </c>
      <c r="CR635">
        <v>0</v>
      </c>
      <c r="CW635">
        <v>3044567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"08/10/2022 21:51:17.546"</f>
        <v>08/10/2022 21:51:17.546</v>
      </c>
      <c r="C636" t="str">
        <f t="shared" si="59"/>
        <v>FFDFD3C0</v>
      </c>
      <c r="D636" t="s">
        <v>130</v>
      </c>
      <c r="E636">
        <v>18</v>
      </c>
      <c r="F636">
        <v>1018</v>
      </c>
      <c r="G636" t="s">
        <v>114</v>
      </c>
      <c r="J636" t="s">
        <v>131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ref="S636:T638" si="80">"21:51:17.195"</f>
        <v>21:51:17.195</v>
      </c>
      <c r="T636" t="str">
        <f t="shared" si="80"/>
        <v>21:51:17.195</v>
      </c>
      <c r="U636" t="str">
        <f t="shared" si="58"/>
        <v>A4558D</v>
      </c>
      <c r="V636">
        <v>0</v>
      </c>
      <c r="W636">
        <v>0</v>
      </c>
      <c r="X636">
        <v>2</v>
      </c>
      <c r="Z636">
        <v>1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712</v>
      </c>
      <c r="AJ636">
        <v>48.305833</v>
      </c>
      <c r="AK636" t="s">
        <v>713</v>
      </c>
      <c r="AL636">
        <v>-122.999818</v>
      </c>
      <c r="AM636">
        <v>25</v>
      </c>
      <c r="AN636">
        <v>1100</v>
      </c>
      <c r="AO636" t="s">
        <v>118</v>
      </c>
      <c r="AP636">
        <v>12</v>
      </c>
      <c r="AQ636">
        <v>-136</v>
      </c>
      <c r="AR636">
        <v>0</v>
      </c>
      <c r="AZ636">
        <v>1200</v>
      </c>
      <c r="BA636">
        <v>1</v>
      </c>
      <c r="BB636" t="str">
        <f t="shared" si="61"/>
        <v xml:space="preserve">N379DH  </v>
      </c>
      <c r="BC636">
        <v>1</v>
      </c>
      <c r="BE636">
        <v>0</v>
      </c>
      <c r="BF636">
        <v>0</v>
      </c>
      <c r="BG636">
        <v>0</v>
      </c>
      <c r="BH636">
        <v>1075</v>
      </c>
      <c r="BI636">
        <v>1</v>
      </c>
      <c r="BJ636">
        <v>0</v>
      </c>
      <c r="BK636">
        <v>0</v>
      </c>
      <c r="BL636">
        <v>0</v>
      </c>
      <c r="BO636">
        <v>0</v>
      </c>
      <c r="BP636">
        <v>0</v>
      </c>
      <c r="BW636" t="str">
        <f>"21:51:17.296"</f>
        <v>21:51:17.296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0</v>
      </c>
      <c r="CP636" t="s">
        <v>119</v>
      </c>
      <c r="CQ636">
        <v>259</v>
      </c>
      <c r="CR636">
        <v>0</v>
      </c>
      <c r="CW636">
        <v>3044624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"08/10/2022 21:51:17.578"</f>
        <v>08/10/2022 21:51:17.578</v>
      </c>
      <c r="C637" t="str">
        <f t="shared" si="59"/>
        <v>FFDFD3C0</v>
      </c>
      <c r="D637" t="s">
        <v>113</v>
      </c>
      <c r="E637">
        <v>6</v>
      </c>
      <c r="H637">
        <v>174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80"/>
        <v>21:51:17.195</v>
      </c>
      <c r="T637" t="str">
        <f t="shared" si="80"/>
        <v>21:51:17.195</v>
      </c>
      <c r="U637" t="str">
        <f t="shared" si="58"/>
        <v>A4558D</v>
      </c>
      <c r="V637">
        <v>0</v>
      </c>
      <c r="W637">
        <v>0</v>
      </c>
      <c r="X637">
        <v>2</v>
      </c>
      <c r="Z637">
        <v>1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712</v>
      </c>
      <c r="AJ637">
        <v>48.305833</v>
      </c>
      <c r="AK637" t="s">
        <v>713</v>
      </c>
      <c r="AL637">
        <v>-122.999818</v>
      </c>
      <c r="AM637">
        <v>25</v>
      </c>
      <c r="AN637">
        <v>1100</v>
      </c>
      <c r="AO637" t="s">
        <v>118</v>
      </c>
      <c r="AP637">
        <v>12</v>
      </c>
      <c r="AQ637">
        <v>-136</v>
      </c>
      <c r="AR637">
        <v>0</v>
      </c>
      <c r="AZ637">
        <v>1200</v>
      </c>
      <c r="BA637">
        <v>1</v>
      </c>
      <c r="BB637" t="str">
        <f t="shared" si="61"/>
        <v xml:space="preserve">N379DH  </v>
      </c>
      <c r="BC637">
        <v>1</v>
      </c>
      <c r="BE637">
        <v>0</v>
      </c>
      <c r="BF637">
        <v>0</v>
      </c>
      <c r="BG637">
        <v>0</v>
      </c>
      <c r="BH637">
        <v>1075</v>
      </c>
      <c r="BI637">
        <v>1</v>
      </c>
      <c r="BJ637">
        <v>0</v>
      </c>
      <c r="BK637">
        <v>0</v>
      </c>
      <c r="BL637">
        <v>0</v>
      </c>
      <c r="BO637">
        <v>0</v>
      </c>
      <c r="BP637">
        <v>0</v>
      </c>
      <c r="BW637" t="str">
        <f>"21:51:17.296"</f>
        <v>21:51:17.296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0</v>
      </c>
      <c r="CP637" t="s">
        <v>119</v>
      </c>
      <c r="CQ637">
        <v>259</v>
      </c>
      <c r="CR637">
        <v>0</v>
      </c>
      <c r="CW637">
        <v>3044624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"08/10/2022 21:51:17.578"</f>
        <v>08/10/2022 21:51:17.578</v>
      </c>
      <c r="C638" t="str">
        <f t="shared" si="59"/>
        <v>FFDFD3C0</v>
      </c>
      <c r="D638" t="s">
        <v>611</v>
      </c>
      <c r="E638">
        <v>10</v>
      </c>
      <c r="H638">
        <v>37</v>
      </c>
      <c r="I638" t="s">
        <v>612</v>
      </c>
      <c r="J638" t="s">
        <v>613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si="80"/>
        <v>21:51:17.195</v>
      </c>
      <c r="T638" t="str">
        <f t="shared" si="80"/>
        <v>21:51:17.195</v>
      </c>
      <c r="U638" t="str">
        <f t="shared" si="58"/>
        <v>A4558D</v>
      </c>
      <c r="V638">
        <v>0</v>
      </c>
      <c r="W638">
        <v>0</v>
      </c>
      <c r="X638">
        <v>2</v>
      </c>
      <c r="Z638">
        <v>1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712</v>
      </c>
      <c r="AJ638">
        <v>48.305833</v>
      </c>
      <c r="AK638" t="s">
        <v>713</v>
      </c>
      <c r="AL638">
        <v>-122.999818</v>
      </c>
      <c r="AM638">
        <v>25</v>
      </c>
      <c r="AN638">
        <v>1100</v>
      </c>
      <c r="AO638" t="s">
        <v>118</v>
      </c>
      <c r="AP638">
        <v>12</v>
      </c>
      <c r="AQ638">
        <v>-136</v>
      </c>
      <c r="AR638">
        <v>0</v>
      </c>
      <c r="AZ638">
        <v>1200</v>
      </c>
      <c r="BA638">
        <v>1</v>
      </c>
      <c r="BB638" t="str">
        <f t="shared" si="61"/>
        <v xml:space="preserve">N379DH  </v>
      </c>
      <c r="BC638">
        <v>1</v>
      </c>
      <c r="BE638">
        <v>0</v>
      </c>
      <c r="BF638">
        <v>0</v>
      </c>
      <c r="BG638">
        <v>0</v>
      </c>
      <c r="BH638">
        <v>1075</v>
      </c>
      <c r="BI638">
        <v>1</v>
      </c>
      <c r="BJ638">
        <v>0</v>
      </c>
      <c r="BK638">
        <v>0</v>
      </c>
      <c r="BL638">
        <v>0</v>
      </c>
      <c r="BO638">
        <v>0</v>
      </c>
      <c r="BP638">
        <v>0</v>
      </c>
      <c r="BW638" t="str">
        <f>"21:51:17.296"</f>
        <v>21:51:17.296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0</v>
      </c>
      <c r="CP638" t="s">
        <v>119</v>
      </c>
      <c r="CQ638">
        <v>259</v>
      </c>
      <c r="CR638">
        <v>0</v>
      </c>
      <c r="CW638">
        <v>3044624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"08/10/2022 21:51:18.546"</f>
        <v>08/10/2022 21:51:18.546</v>
      </c>
      <c r="C639" t="str">
        <f t="shared" si="59"/>
        <v>FFDFD3C0</v>
      </c>
      <c r="D639" t="s">
        <v>113</v>
      </c>
      <c r="E639">
        <v>6</v>
      </c>
      <c r="H639">
        <v>174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ref="S639:T641" si="81">"21:51:18.195"</f>
        <v>21:51:18.195</v>
      </c>
      <c r="T639" t="str">
        <f t="shared" si="81"/>
        <v>21:51:18.195</v>
      </c>
      <c r="U639" t="str">
        <f t="shared" si="58"/>
        <v>A4558D</v>
      </c>
      <c r="V639">
        <v>0</v>
      </c>
      <c r="W639">
        <v>0</v>
      </c>
      <c r="X639">
        <v>2</v>
      </c>
      <c r="Z639">
        <v>1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714</v>
      </c>
      <c r="AJ639">
        <v>48.305190000000003</v>
      </c>
      <c r="AK639" t="s">
        <v>715</v>
      </c>
      <c r="AL639">
        <v>-122.99973199999999</v>
      </c>
      <c r="AM639">
        <v>25</v>
      </c>
      <c r="AN639">
        <v>1100</v>
      </c>
      <c r="AO639" t="s">
        <v>118</v>
      </c>
      <c r="AP639">
        <v>12</v>
      </c>
      <c r="AQ639">
        <v>-136</v>
      </c>
      <c r="AR639">
        <v>0</v>
      </c>
      <c r="AZ639">
        <v>1200</v>
      </c>
      <c r="BA639">
        <v>1</v>
      </c>
      <c r="BB639" t="str">
        <f t="shared" si="61"/>
        <v xml:space="preserve">N379DH  </v>
      </c>
      <c r="BC639">
        <v>1</v>
      </c>
      <c r="BE639">
        <v>0</v>
      </c>
      <c r="BF639">
        <v>0</v>
      </c>
      <c r="BG639">
        <v>0</v>
      </c>
      <c r="BH639">
        <v>1075</v>
      </c>
      <c r="BI639">
        <v>1</v>
      </c>
      <c r="BJ639">
        <v>0</v>
      </c>
      <c r="BK639">
        <v>0</v>
      </c>
      <c r="BL639">
        <v>0</v>
      </c>
      <c r="BO639">
        <v>0</v>
      </c>
      <c r="BP639">
        <v>0</v>
      </c>
      <c r="BW639" t="str">
        <f>"21:51:18.244"</f>
        <v>21:51:18.244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1</v>
      </c>
      <c r="CP639" t="s">
        <v>119</v>
      </c>
      <c r="CQ639">
        <v>259</v>
      </c>
      <c r="CR639">
        <v>0</v>
      </c>
      <c r="CW639">
        <v>3044712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"08/10/2022 21:51:18.562"</f>
        <v>08/10/2022 21:51:18.562</v>
      </c>
      <c r="C640" t="str">
        <f t="shared" si="59"/>
        <v>FFDFD3C0</v>
      </c>
      <c r="D640" t="s">
        <v>611</v>
      </c>
      <c r="E640">
        <v>10</v>
      </c>
      <c r="H640">
        <v>37</v>
      </c>
      <c r="I640" t="s">
        <v>612</v>
      </c>
      <c r="J640" t="s">
        <v>613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81"/>
        <v>21:51:18.195</v>
      </c>
      <c r="T640" t="str">
        <f t="shared" si="81"/>
        <v>21:51:18.195</v>
      </c>
      <c r="U640" t="str">
        <f t="shared" si="58"/>
        <v>A4558D</v>
      </c>
      <c r="V640">
        <v>0</v>
      </c>
      <c r="W640">
        <v>0</v>
      </c>
      <c r="X640">
        <v>2</v>
      </c>
      <c r="Z640">
        <v>1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714</v>
      </c>
      <c r="AJ640">
        <v>48.305190000000003</v>
      </c>
      <c r="AK640" t="s">
        <v>715</v>
      </c>
      <c r="AL640">
        <v>-122.99973199999999</v>
      </c>
      <c r="AM640">
        <v>25</v>
      </c>
      <c r="AN640">
        <v>1100</v>
      </c>
      <c r="AO640" t="s">
        <v>118</v>
      </c>
      <c r="AP640">
        <v>12</v>
      </c>
      <c r="AQ640">
        <v>-136</v>
      </c>
      <c r="AR640">
        <v>0</v>
      </c>
      <c r="AZ640">
        <v>1200</v>
      </c>
      <c r="BA640">
        <v>1</v>
      </c>
      <c r="BB640" t="str">
        <f t="shared" si="61"/>
        <v xml:space="preserve">N379DH  </v>
      </c>
      <c r="BC640">
        <v>1</v>
      </c>
      <c r="BE640">
        <v>0</v>
      </c>
      <c r="BF640">
        <v>0</v>
      </c>
      <c r="BG640">
        <v>0</v>
      </c>
      <c r="BH640">
        <v>1075</v>
      </c>
      <c r="BI640">
        <v>1</v>
      </c>
      <c r="BJ640">
        <v>0</v>
      </c>
      <c r="BK640">
        <v>0</v>
      </c>
      <c r="BL640">
        <v>0</v>
      </c>
      <c r="BO640">
        <v>0</v>
      </c>
      <c r="BP640">
        <v>0</v>
      </c>
      <c r="BW640" t="str">
        <f>"21:51:18.244"</f>
        <v>21:51:18.244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1</v>
      </c>
      <c r="CP640" t="s">
        <v>119</v>
      </c>
      <c r="CQ640">
        <v>259</v>
      </c>
      <c r="CR640">
        <v>0</v>
      </c>
      <c r="CW640">
        <v>3044712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"08/10/2022 21:51:18.562"</f>
        <v>08/10/2022 21:51:18.562</v>
      </c>
      <c r="C641" t="str">
        <f t="shared" si="59"/>
        <v>FFDFD3C0</v>
      </c>
      <c r="D641" t="s">
        <v>130</v>
      </c>
      <c r="E641">
        <v>18</v>
      </c>
      <c r="F641">
        <v>1018</v>
      </c>
      <c r="G641" t="s">
        <v>114</v>
      </c>
      <c r="J641" t="s">
        <v>131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81"/>
        <v>21:51:18.195</v>
      </c>
      <c r="T641" t="str">
        <f t="shared" si="81"/>
        <v>21:51:18.195</v>
      </c>
      <c r="U641" t="str">
        <f t="shared" si="58"/>
        <v>A4558D</v>
      </c>
      <c r="V641">
        <v>0</v>
      </c>
      <c r="W641">
        <v>0</v>
      </c>
      <c r="X641">
        <v>2</v>
      </c>
      <c r="Z641">
        <v>1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714</v>
      </c>
      <c r="AJ641">
        <v>48.305190000000003</v>
      </c>
      <c r="AK641" t="s">
        <v>715</v>
      </c>
      <c r="AL641">
        <v>-122.99973199999999</v>
      </c>
      <c r="AM641">
        <v>25</v>
      </c>
      <c r="AN641">
        <v>1100</v>
      </c>
      <c r="AO641" t="s">
        <v>118</v>
      </c>
      <c r="AP641">
        <v>12</v>
      </c>
      <c r="AQ641">
        <v>-136</v>
      </c>
      <c r="AR641">
        <v>0</v>
      </c>
      <c r="AZ641">
        <v>1200</v>
      </c>
      <c r="BA641">
        <v>1</v>
      </c>
      <c r="BB641" t="str">
        <f t="shared" si="61"/>
        <v xml:space="preserve">N379DH  </v>
      </c>
      <c r="BC641">
        <v>1</v>
      </c>
      <c r="BE641">
        <v>0</v>
      </c>
      <c r="BF641">
        <v>0</v>
      </c>
      <c r="BG641">
        <v>0</v>
      </c>
      <c r="BH641">
        <v>1075</v>
      </c>
      <c r="BI641">
        <v>1</v>
      </c>
      <c r="BJ641">
        <v>0</v>
      </c>
      <c r="BK641">
        <v>0</v>
      </c>
      <c r="BL641">
        <v>0</v>
      </c>
      <c r="BO641">
        <v>0</v>
      </c>
      <c r="BP641">
        <v>0</v>
      </c>
      <c r="BW641" t="str">
        <f>"21:51:18.244"</f>
        <v>21:51:18.244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1</v>
      </c>
      <c r="CP641" t="s">
        <v>119</v>
      </c>
      <c r="CQ641">
        <v>259</v>
      </c>
      <c r="CR641">
        <v>0</v>
      </c>
      <c r="CW641">
        <v>3044712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"08/10/2022 21:51:19.468"</f>
        <v>08/10/2022 21:51:19.468</v>
      </c>
      <c r="C642" t="str">
        <f t="shared" si="59"/>
        <v>FFDFD3C0</v>
      </c>
      <c r="D642" t="s">
        <v>611</v>
      </c>
      <c r="E642">
        <v>10</v>
      </c>
      <c r="H642">
        <v>37</v>
      </c>
      <c r="I642" t="s">
        <v>612</v>
      </c>
      <c r="J642" t="s">
        <v>613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ref="S642:T644" si="82">"21:51:19.195"</f>
        <v>21:51:19.195</v>
      </c>
      <c r="T642" t="str">
        <f t="shared" si="82"/>
        <v>21:51:19.195</v>
      </c>
      <c r="U642" t="str">
        <f t="shared" ref="U642:U705" si="83">"A4558D"</f>
        <v>A4558D</v>
      </c>
      <c r="V642">
        <v>0</v>
      </c>
      <c r="W642">
        <v>0</v>
      </c>
      <c r="X642">
        <v>2</v>
      </c>
      <c r="Z642">
        <v>1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716</v>
      </c>
      <c r="AJ642">
        <v>48.304566999999999</v>
      </c>
      <c r="AK642" t="s">
        <v>717</v>
      </c>
      <c r="AL642">
        <v>-122.999668</v>
      </c>
      <c r="AM642">
        <v>25</v>
      </c>
      <c r="AN642">
        <v>1100</v>
      </c>
      <c r="AO642" t="s">
        <v>118</v>
      </c>
      <c r="AP642">
        <v>12</v>
      </c>
      <c r="AQ642">
        <v>-136</v>
      </c>
      <c r="AR642">
        <v>0</v>
      </c>
      <c r="AZ642">
        <v>1200</v>
      </c>
      <c r="BA642">
        <v>1</v>
      </c>
      <c r="BB642" t="str">
        <f t="shared" si="61"/>
        <v xml:space="preserve">N379DH  </v>
      </c>
      <c r="BC642">
        <v>1</v>
      </c>
      <c r="BE642">
        <v>0</v>
      </c>
      <c r="BF642">
        <v>0</v>
      </c>
      <c r="BG642">
        <v>0</v>
      </c>
      <c r="BH642">
        <v>1075</v>
      </c>
      <c r="BI642">
        <v>1</v>
      </c>
      <c r="BJ642">
        <v>0</v>
      </c>
      <c r="BK642">
        <v>0</v>
      </c>
      <c r="BL642">
        <v>0</v>
      </c>
      <c r="BO642">
        <v>0</v>
      </c>
      <c r="BP642">
        <v>0</v>
      </c>
      <c r="BW642" t="str">
        <f>"21:51:19.266"</f>
        <v>21:51:19.266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0</v>
      </c>
      <c r="CP642" t="s">
        <v>119</v>
      </c>
      <c r="CQ642">
        <v>259</v>
      </c>
      <c r="CR642">
        <v>0</v>
      </c>
      <c r="CW642">
        <v>3044806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"08/10/2022 21:51:19.484"</f>
        <v>08/10/2022 21:51:19.484</v>
      </c>
      <c r="C643" t="str">
        <f t="shared" ref="C643:C706" si="84">"FFDFD3C0"</f>
        <v>FFDFD3C0</v>
      </c>
      <c r="D643" t="s">
        <v>130</v>
      </c>
      <c r="E643">
        <v>18</v>
      </c>
      <c r="F643">
        <v>1018</v>
      </c>
      <c r="G643" t="s">
        <v>114</v>
      </c>
      <c r="J643" t="s">
        <v>131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si="82"/>
        <v>21:51:19.195</v>
      </c>
      <c r="T643" t="str">
        <f t="shared" si="82"/>
        <v>21:51:19.195</v>
      </c>
      <c r="U643" t="str">
        <f t="shared" si="83"/>
        <v>A4558D</v>
      </c>
      <c r="V643">
        <v>0</v>
      </c>
      <c r="W643">
        <v>0</v>
      </c>
      <c r="X643">
        <v>2</v>
      </c>
      <c r="Z643">
        <v>1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716</v>
      </c>
      <c r="AJ643">
        <v>48.304566999999999</v>
      </c>
      <c r="AK643" t="s">
        <v>717</v>
      </c>
      <c r="AL643">
        <v>-122.999668</v>
      </c>
      <c r="AM643">
        <v>25</v>
      </c>
      <c r="AN643">
        <v>1100</v>
      </c>
      <c r="AO643" t="s">
        <v>118</v>
      </c>
      <c r="AP643">
        <v>12</v>
      </c>
      <c r="AQ643">
        <v>-136</v>
      </c>
      <c r="AR643">
        <v>0</v>
      </c>
      <c r="AZ643">
        <v>1200</v>
      </c>
      <c r="BA643">
        <v>1</v>
      </c>
      <c r="BB643" t="str">
        <f t="shared" ref="BB643:BB706" si="85">"N379DH  "</f>
        <v xml:space="preserve">N379DH  </v>
      </c>
      <c r="BC643">
        <v>1</v>
      </c>
      <c r="BE643">
        <v>0</v>
      </c>
      <c r="BF643">
        <v>0</v>
      </c>
      <c r="BG643">
        <v>0</v>
      </c>
      <c r="BH643">
        <v>1075</v>
      </c>
      <c r="BI643">
        <v>1</v>
      </c>
      <c r="BJ643">
        <v>0</v>
      </c>
      <c r="BK643">
        <v>0</v>
      </c>
      <c r="BL643">
        <v>0</v>
      </c>
      <c r="BO643">
        <v>0</v>
      </c>
      <c r="BP643">
        <v>0</v>
      </c>
      <c r="BW643" t="str">
        <f>"21:51:19.266"</f>
        <v>21:51:19.266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0</v>
      </c>
      <c r="CP643" t="s">
        <v>119</v>
      </c>
      <c r="CQ643">
        <v>259</v>
      </c>
      <c r="CR643">
        <v>0</v>
      </c>
      <c r="CW643">
        <v>3044806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"08/10/2022 21:51:19.530"</f>
        <v>08/10/2022 21:51:19.530</v>
      </c>
      <c r="C644" t="str">
        <f t="shared" si="84"/>
        <v>FFDFD3C0</v>
      </c>
      <c r="D644" t="s">
        <v>113</v>
      </c>
      <c r="E644">
        <v>6</v>
      </c>
      <c r="H644">
        <v>174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82"/>
        <v>21:51:19.195</v>
      </c>
      <c r="T644" t="str">
        <f t="shared" si="82"/>
        <v>21:51:19.195</v>
      </c>
      <c r="U644" t="str">
        <f t="shared" si="83"/>
        <v>A4558D</v>
      </c>
      <c r="V644">
        <v>0</v>
      </c>
      <c r="W644">
        <v>0</v>
      </c>
      <c r="X644">
        <v>2</v>
      </c>
      <c r="Z644">
        <v>1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716</v>
      </c>
      <c r="AJ644">
        <v>48.304566999999999</v>
      </c>
      <c r="AK644" t="s">
        <v>717</v>
      </c>
      <c r="AL644">
        <v>-122.999668</v>
      </c>
      <c r="AM644">
        <v>25</v>
      </c>
      <c r="AN644">
        <v>1100</v>
      </c>
      <c r="AO644" t="s">
        <v>118</v>
      </c>
      <c r="AP644">
        <v>12</v>
      </c>
      <c r="AQ644">
        <v>-136</v>
      </c>
      <c r="AR644">
        <v>0</v>
      </c>
      <c r="AZ644">
        <v>1200</v>
      </c>
      <c r="BA644">
        <v>1</v>
      </c>
      <c r="BB644" t="str">
        <f t="shared" si="85"/>
        <v xml:space="preserve">N379DH  </v>
      </c>
      <c r="BC644">
        <v>1</v>
      </c>
      <c r="BE644">
        <v>0</v>
      </c>
      <c r="BF644">
        <v>0</v>
      </c>
      <c r="BG644">
        <v>0</v>
      </c>
      <c r="BH644">
        <v>1075</v>
      </c>
      <c r="BI644">
        <v>1</v>
      </c>
      <c r="BJ644">
        <v>0</v>
      </c>
      <c r="BK644">
        <v>0</v>
      </c>
      <c r="BL644">
        <v>0</v>
      </c>
      <c r="BO644">
        <v>0</v>
      </c>
      <c r="BP644">
        <v>0</v>
      </c>
      <c r="BW644" t="str">
        <f>"21:51:19.266"</f>
        <v>21:51:19.266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0</v>
      </c>
      <c r="CP644" t="s">
        <v>119</v>
      </c>
      <c r="CQ644">
        <v>259</v>
      </c>
      <c r="CR644">
        <v>0</v>
      </c>
      <c r="CW644">
        <v>3044806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"08/10/2022 21:51:21.062"</f>
        <v>08/10/2022 21:51:21.062</v>
      </c>
      <c r="C645" t="str">
        <f t="shared" si="84"/>
        <v>FFDFD3C0</v>
      </c>
      <c r="D645" t="s">
        <v>611</v>
      </c>
      <c r="E645">
        <v>10</v>
      </c>
      <c r="H645">
        <v>37</v>
      </c>
      <c r="I645" t="s">
        <v>612</v>
      </c>
      <c r="J645" t="s">
        <v>613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ref="S645:T647" si="86">"21:51:20.797"</f>
        <v>21:51:20.797</v>
      </c>
      <c r="T645" t="str">
        <f t="shared" si="86"/>
        <v>21:51:20.797</v>
      </c>
      <c r="U645" t="str">
        <f t="shared" si="83"/>
        <v>A4558D</v>
      </c>
      <c r="V645">
        <v>0</v>
      </c>
      <c r="W645">
        <v>0</v>
      </c>
      <c r="X645">
        <v>2</v>
      </c>
      <c r="Z645">
        <v>1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718</v>
      </c>
      <c r="AJ645">
        <v>48.303559</v>
      </c>
      <c r="AK645" t="s">
        <v>719</v>
      </c>
      <c r="AL645">
        <v>-122.99951799999999</v>
      </c>
      <c r="AM645">
        <v>25</v>
      </c>
      <c r="AN645">
        <v>1100</v>
      </c>
      <c r="AO645" t="s">
        <v>118</v>
      </c>
      <c r="AP645">
        <v>12</v>
      </c>
      <c r="AQ645">
        <v>-136</v>
      </c>
      <c r="AR645">
        <v>0</v>
      </c>
      <c r="AZ645">
        <v>1200</v>
      </c>
      <c r="BA645">
        <v>1</v>
      </c>
      <c r="BB645" t="str">
        <f t="shared" si="85"/>
        <v xml:space="preserve">N379DH  </v>
      </c>
      <c r="BC645">
        <v>1</v>
      </c>
      <c r="BE645">
        <v>0</v>
      </c>
      <c r="BF645">
        <v>0</v>
      </c>
      <c r="BG645">
        <v>0</v>
      </c>
      <c r="BH645">
        <v>1075</v>
      </c>
      <c r="BI645">
        <v>1</v>
      </c>
      <c r="BJ645">
        <v>0</v>
      </c>
      <c r="BK645">
        <v>0</v>
      </c>
      <c r="BL645">
        <v>0</v>
      </c>
      <c r="BO645">
        <v>0</v>
      </c>
      <c r="BP645">
        <v>0</v>
      </c>
      <c r="BW645" t="str">
        <f>"21:51:20.816"</f>
        <v>21:51:20.816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1</v>
      </c>
      <c r="CP645" t="s">
        <v>119</v>
      </c>
      <c r="CQ645">
        <v>259</v>
      </c>
      <c r="CR645">
        <v>0</v>
      </c>
      <c r="CW645">
        <v>3044946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"08/10/2022 21:51:21.062"</f>
        <v>08/10/2022 21:51:21.062</v>
      </c>
      <c r="C646" t="str">
        <f t="shared" si="84"/>
        <v>FFDFD3C0</v>
      </c>
      <c r="D646" t="s">
        <v>130</v>
      </c>
      <c r="E646">
        <v>18</v>
      </c>
      <c r="F646">
        <v>1018</v>
      </c>
      <c r="G646" t="s">
        <v>114</v>
      </c>
      <c r="J646" t="s">
        <v>131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86"/>
        <v>21:51:20.797</v>
      </c>
      <c r="T646" t="str">
        <f t="shared" si="86"/>
        <v>21:51:20.797</v>
      </c>
      <c r="U646" t="str">
        <f t="shared" si="83"/>
        <v>A4558D</v>
      </c>
      <c r="V646">
        <v>0</v>
      </c>
      <c r="W646">
        <v>0</v>
      </c>
      <c r="X646">
        <v>2</v>
      </c>
      <c r="Z646">
        <v>1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718</v>
      </c>
      <c r="AJ646">
        <v>48.303559</v>
      </c>
      <c r="AK646" t="s">
        <v>719</v>
      </c>
      <c r="AL646">
        <v>-122.99951799999999</v>
      </c>
      <c r="AM646">
        <v>25</v>
      </c>
      <c r="AN646">
        <v>1100</v>
      </c>
      <c r="AO646" t="s">
        <v>118</v>
      </c>
      <c r="AP646">
        <v>12</v>
      </c>
      <c r="AQ646">
        <v>-136</v>
      </c>
      <c r="AR646">
        <v>0</v>
      </c>
      <c r="AZ646">
        <v>1200</v>
      </c>
      <c r="BA646">
        <v>1</v>
      </c>
      <c r="BB646" t="str">
        <f t="shared" si="85"/>
        <v xml:space="preserve">N379DH  </v>
      </c>
      <c r="BC646">
        <v>1</v>
      </c>
      <c r="BE646">
        <v>0</v>
      </c>
      <c r="BF646">
        <v>0</v>
      </c>
      <c r="BG646">
        <v>0</v>
      </c>
      <c r="BH646">
        <v>1075</v>
      </c>
      <c r="BI646">
        <v>1</v>
      </c>
      <c r="BJ646">
        <v>0</v>
      </c>
      <c r="BK646">
        <v>0</v>
      </c>
      <c r="BL646">
        <v>0</v>
      </c>
      <c r="BO646">
        <v>0</v>
      </c>
      <c r="BP646">
        <v>0</v>
      </c>
      <c r="BW646" t="str">
        <f>"21:51:20.816"</f>
        <v>21:51:20.816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1</v>
      </c>
      <c r="CP646" t="s">
        <v>119</v>
      </c>
      <c r="CQ646">
        <v>259</v>
      </c>
      <c r="CR646">
        <v>0</v>
      </c>
      <c r="CW646">
        <v>3044946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"08/10/2022 21:51:21.062"</f>
        <v>08/10/2022 21:51:21.062</v>
      </c>
      <c r="C647" t="str">
        <f t="shared" si="84"/>
        <v>FFDFD3C0</v>
      </c>
      <c r="D647" t="s">
        <v>113</v>
      </c>
      <c r="E647">
        <v>6</v>
      </c>
      <c r="H647">
        <v>174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si="86"/>
        <v>21:51:20.797</v>
      </c>
      <c r="T647" t="str">
        <f t="shared" si="86"/>
        <v>21:51:20.797</v>
      </c>
      <c r="U647" t="str">
        <f t="shared" si="83"/>
        <v>A4558D</v>
      </c>
      <c r="V647">
        <v>0</v>
      </c>
      <c r="W647">
        <v>0</v>
      </c>
      <c r="X647">
        <v>2</v>
      </c>
      <c r="Z647">
        <v>1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718</v>
      </c>
      <c r="AJ647">
        <v>48.303559</v>
      </c>
      <c r="AK647" t="s">
        <v>719</v>
      </c>
      <c r="AL647">
        <v>-122.99951799999999</v>
      </c>
      <c r="AM647">
        <v>25</v>
      </c>
      <c r="AN647">
        <v>1100</v>
      </c>
      <c r="AO647" t="s">
        <v>118</v>
      </c>
      <c r="AP647">
        <v>12</v>
      </c>
      <c r="AQ647">
        <v>-136</v>
      </c>
      <c r="AR647">
        <v>0</v>
      </c>
      <c r="AZ647">
        <v>1200</v>
      </c>
      <c r="BA647">
        <v>1</v>
      </c>
      <c r="BB647" t="str">
        <f t="shared" si="85"/>
        <v xml:space="preserve">N379DH  </v>
      </c>
      <c r="BC647">
        <v>1</v>
      </c>
      <c r="BE647">
        <v>0</v>
      </c>
      <c r="BF647">
        <v>0</v>
      </c>
      <c r="BG647">
        <v>0</v>
      </c>
      <c r="BH647">
        <v>1075</v>
      </c>
      <c r="BI647">
        <v>1</v>
      </c>
      <c r="BJ647">
        <v>0</v>
      </c>
      <c r="BK647">
        <v>0</v>
      </c>
      <c r="BL647">
        <v>0</v>
      </c>
      <c r="BO647">
        <v>0</v>
      </c>
      <c r="BP647">
        <v>0</v>
      </c>
      <c r="BW647" t="str">
        <f>"21:51:20.816"</f>
        <v>21:51:20.816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1</v>
      </c>
      <c r="CP647" t="s">
        <v>119</v>
      </c>
      <c r="CQ647">
        <v>259</v>
      </c>
      <c r="CR647">
        <v>0</v>
      </c>
      <c r="CW647">
        <v>3044946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"08/10/2022 21:51:21.859"</f>
        <v>08/10/2022 21:51:21.859</v>
      </c>
      <c r="C648" t="str">
        <f t="shared" si="84"/>
        <v>FFDFD3C0</v>
      </c>
      <c r="D648" t="s">
        <v>113</v>
      </c>
      <c r="E648">
        <v>6</v>
      </c>
      <c r="H648">
        <v>174</v>
      </c>
      <c r="I648" t="s">
        <v>114</v>
      </c>
      <c r="J648" t="s">
        <v>115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ref="S648:T650" si="87">"21:51:21.594"</f>
        <v>21:51:21.594</v>
      </c>
      <c r="T648" t="str">
        <f t="shared" si="87"/>
        <v>21:51:21.594</v>
      </c>
      <c r="U648" t="str">
        <f t="shared" si="83"/>
        <v>A4558D</v>
      </c>
      <c r="V648">
        <v>0</v>
      </c>
      <c r="W648">
        <v>0</v>
      </c>
      <c r="X648">
        <v>2</v>
      </c>
      <c r="Z648">
        <v>1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720</v>
      </c>
      <c r="AJ648">
        <v>48.303064999999997</v>
      </c>
      <c r="AK648" t="s">
        <v>721</v>
      </c>
      <c r="AL648">
        <v>-122.999454</v>
      </c>
      <c r="AM648">
        <v>25</v>
      </c>
      <c r="AN648">
        <v>1100</v>
      </c>
      <c r="AO648" t="s">
        <v>118</v>
      </c>
      <c r="AP648">
        <v>12</v>
      </c>
      <c r="AQ648">
        <v>-136</v>
      </c>
      <c r="AR648">
        <v>0</v>
      </c>
      <c r="AZ648">
        <v>1200</v>
      </c>
      <c r="BA648">
        <v>1</v>
      </c>
      <c r="BB648" t="str">
        <f t="shared" si="85"/>
        <v xml:space="preserve">N379DH  </v>
      </c>
      <c r="BC648">
        <v>1</v>
      </c>
      <c r="BE648">
        <v>0</v>
      </c>
      <c r="BF648">
        <v>0</v>
      </c>
      <c r="BG648">
        <v>0</v>
      </c>
      <c r="BH648">
        <v>1075</v>
      </c>
      <c r="BI648">
        <v>1</v>
      </c>
      <c r="BJ648">
        <v>0</v>
      </c>
      <c r="BK648">
        <v>0</v>
      </c>
      <c r="BL648">
        <v>0</v>
      </c>
      <c r="BO648">
        <v>0</v>
      </c>
      <c r="BP648">
        <v>0</v>
      </c>
      <c r="BW648" t="str">
        <f>"21:51:21.623"</f>
        <v>21:51:21.623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0</v>
      </c>
      <c r="CP648" t="s">
        <v>119</v>
      </c>
      <c r="CQ648">
        <v>259</v>
      </c>
      <c r="CR648">
        <v>0</v>
      </c>
      <c r="CW648">
        <v>3045008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"08/10/2022 21:51:21.859"</f>
        <v>08/10/2022 21:51:21.859</v>
      </c>
      <c r="C649" t="str">
        <f t="shared" si="84"/>
        <v>FFDFD3C0</v>
      </c>
      <c r="D649" t="s">
        <v>130</v>
      </c>
      <c r="E649">
        <v>18</v>
      </c>
      <c r="F649">
        <v>1018</v>
      </c>
      <c r="G649" t="s">
        <v>114</v>
      </c>
      <c r="J649" t="s">
        <v>131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87"/>
        <v>21:51:21.594</v>
      </c>
      <c r="T649" t="str">
        <f t="shared" si="87"/>
        <v>21:51:21.594</v>
      </c>
      <c r="U649" t="str">
        <f t="shared" si="83"/>
        <v>A4558D</v>
      </c>
      <c r="V649">
        <v>0</v>
      </c>
      <c r="W649">
        <v>0</v>
      </c>
      <c r="X649">
        <v>2</v>
      </c>
      <c r="Z649">
        <v>1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720</v>
      </c>
      <c r="AJ649">
        <v>48.303064999999997</v>
      </c>
      <c r="AK649" t="s">
        <v>721</v>
      </c>
      <c r="AL649">
        <v>-122.999454</v>
      </c>
      <c r="AM649">
        <v>25</v>
      </c>
      <c r="AN649">
        <v>1100</v>
      </c>
      <c r="AO649" t="s">
        <v>118</v>
      </c>
      <c r="AP649">
        <v>12</v>
      </c>
      <c r="AQ649">
        <v>-136</v>
      </c>
      <c r="AR649">
        <v>0</v>
      </c>
      <c r="AZ649">
        <v>1200</v>
      </c>
      <c r="BA649">
        <v>1</v>
      </c>
      <c r="BB649" t="str">
        <f t="shared" si="85"/>
        <v xml:space="preserve">N379DH  </v>
      </c>
      <c r="BC649">
        <v>1</v>
      </c>
      <c r="BE649">
        <v>0</v>
      </c>
      <c r="BF649">
        <v>0</v>
      </c>
      <c r="BG649">
        <v>0</v>
      </c>
      <c r="BH649">
        <v>1075</v>
      </c>
      <c r="BI649">
        <v>1</v>
      </c>
      <c r="BJ649">
        <v>0</v>
      </c>
      <c r="BK649">
        <v>0</v>
      </c>
      <c r="BL649">
        <v>0</v>
      </c>
      <c r="BO649">
        <v>0</v>
      </c>
      <c r="BP649">
        <v>0</v>
      </c>
      <c r="BW649" t="str">
        <f>"21:51:21.623"</f>
        <v>21:51:21.623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0</v>
      </c>
      <c r="CP649" t="s">
        <v>119</v>
      </c>
      <c r="CQ649">
        <v>259</v>
      </c>
      <c r="CR649">
        <v>0</v>
      </c>
      <c r="CW649">
        <v>3045008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"08/10/2022 21:51:21.859"</f>
        <v>08/10/2022 21:51:21.859</v>
      </c>
      <c r="C650" t="str">
        <f t="shared" si="84"/>
        <v>FFDFD3C0</v>
      </c>
      <c r="D650" t="s">
        <v>611</v>
      </c>
      <c r="E650">
        <v>10</v>
      </c>
      <c r="H650">
        <v>37</v>
      </c>
      <c r="I650" t="s">
        <v>612</v>
      </c>
      <c r="J650" t="s">
        <v>613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87"/>
        <v>21:51:21.594</v>
      </c>
      <c r="T650" t="str">
        <f t="shared" si="87"/>
        <v>21:51:21.594</v>
      </c>
      <c r="U650" t="str">
        <f t="shared" si="83"/>
        <v>A4558D</v>
      </c>
      <c r="V650">
        <v>0</v>
      </c>
      <c r="W650">
        <v>0</v>
      </c>
      <c r="X650">
        <v>2</v>
      </c>
      <c r="Z650">
        <v>1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720</v>
      </c>
      <c r="AJ650">
        <v>48.303064999999997</v>
      </c>
      <c r="AK650" t="s">
        <v>721</v>
      </c>
      <c r="AL650">
        <v>-122.999454</v>
      </c>
      <c r="AM650">
        <v>25</v>
      </c>
      <c r="AN650">
        <v>1100</v>
      </c>
      <c r="AO650" t="s">
        <v>118</v>
      </c>
      <c r="AP650">
        <v>12</v>
      </c>
      <c r="AQ650">
        <v>-136</v>
      </c>
      <c r="AR650">
        <v>0</v>
      </c>
      <c r="AZ650">
        <v>1200</v>
      </c>
      <c r="BA650">
        <v>1</v>
      </c>
      <c r="BB650" t="str">
        <f t="shared" si="85"/>
        <v xml:space="preserve">N379DH  </v>
      </c>
      <c r="BC650">
        <v>1</v>
      </c>
      <c r="BE650">
        <v>0</v>
      </c>
      <c r="BF650">
        <v>0</v>
      </c>
      <c r="BG650">
        <v>0</v>
      </c>
      <c r="BH650">
        <v>1075</v>
      </c>
      <c r="BI650">
        <v>1</v>
      </c>
      <c r="BJ650">
        <v>0</v>
      </c>
      <c r="BK650">
        <v>0</v>
      </c>
      <c r="BL650">
        <v>0</v>
      </c>
      <c r="BO650">
        <v>0</v>
      </c>
      <c r="BP650">
        <v>0</v>
      </c>
      <c r="BW650" t="str">
        <f>"21:51:21.623"</f>
        <v>21:51:21.623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0</v>
      </c>
      <c r="CP650" t="s">
        <v>119</v>
      </c>
      <c r="CQ650">
        <v>259</v>
      </c>
      <c r="CR650">
        <v>0</v>
      </c>
      <c r="CW650">
        <v>3045008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"08/10/2022 21:51:22.859"</f>
        <v>08/10/2022 21:51:22.859</v>
      </c>
      <c r="C651" t="str">
        <f t="shared" si="84"/>
        <v>FFDFD3C0</v>
      </c>
      <c r="D651" t="s">
        <v>113</v>
      </c>
      <c r="E651">
        <v>6</v>
      </c>
      <c r="H651">
        <v>174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ref="S651:T653" si="88">"21:51:22.398"</f>
        <v>21:51:22.398</v>
      </c>
      <c r="T651" t="str">
        <f t="shared" si="88"/>
        <v>21:51:22.398</v>
      </c>
      <c r="U651" t="str">
        <f t="shared" si="83"/>
        <v>A4558D</v>
      </c>
      <c r="V651">
        <v>0</v>
      </c>
      <c r="W651">
        <v>0</v>
      </c>
      <c r="X651">
        <v>2</v>
      </c>
      <c r="Z651">
        <v>1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722</v>
      </c>
      <c r="AJ651">
        <v>48.302571999999998</v>
      </c>
      <c r="AK651" t="s">
        <v>723</v>
      </c>
      <c r="AL651">
        <v>-122.99938899999999</v>
      </c>
      <c r="AM651">
        <v>25</v>
      </c>
      <c r="AN651">
        <v>1100</v>
      </c>
      <c r="AO651" t="s">
        <v>118</v>
      </c>
      <c r="AP651">
        <v>12</v>
      </c>
      <c r="AQ651">
        <v>-136</v>
      </c>
      <c r="AR651">
        <v>-64</v>
      </c>
      <c r="AZ651">
        <v>1200</v>
      </c>
      <c r="BA651">
        <v>1</v>
      </c>
      <c r="BB651" t="str">
        <f t="shared" si="85"/>
        <v xml:space="preserve">N379DH  </v>
      </c>
      <c r="BC651">
        <v>1</v>
      </c>
      <c r="BE651">
        <v>0</v>
      </c>
      <c r="BF651">
        <v>0</v>
      </c>
      <c r="BG651">
        <v>0</v>
      </c>
      <c r="BH651">
        <v>1075</v>
      </c>
      <c r="BI651">
        <v>1</v>
      </c>
      <c r="BJ651">
        <v>0</v>
      </c>
      <c r="BK651">
        <v>0</v>
      </c>
      <c r="BL651">
        <v>0</v>
      </c>
      <c r="BO651">
        <v>0</v>
      </c>
      <c r="BP651">
        <v>0</v>
      </c>
      <c r="BW651" t="str">
        <f>"21:51:22.575"</f>
        <v>21:51:22.575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1</v>
      </c>
      <c r="CP651" t="s">
        <v>119</v>
      </c>
      <c r="CQ651">
        <v>259</v>
      </c>
      <c r="CR651">
        <v>0</v>
      </c>
      <c r="CW651">
        <v>3045091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"08/10/2022 21:51:22.906"</f>
        <v>08/10/2022 21:51:22.906</v>
      </c>
      <c r="C652" t="str">
        <f t="shared" si="84"/>
        <v>FFDFD3C0</v>
      </c>
      <c r="D652" t="s">
        <v>130</v>
      </c>
      <c r="E652">
        <v>18</v>
      </c>
      <c r="F652">
        <v>1018</v>
      </c>
      <c r="G652" t="s">
        <v>114</v>
      </c>
      <c r="J652" t="s">
        <v>131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88"/>
        <v>21:51:22.398</v>
      </c>
      <c r="T652" t="str">
        <f t="shared" si="88"/>
        <v>21:51:22.398</v>
      </c>
      <c r="U652" t="str">
        <f t="shared" si="83"/>
        <v>A4558D</v>
      </c>
      <c r="V652">
        <v>0</v>
      </c>
      <c r="W652">
        <v>0</v>
      </c>
      <c r="X652">
        <v>2</v>
      </c>
      <c r="Z652">
        <v>1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722</v>
      </c>
      <c r="AJ652">
        <v>48.302571999999998</v>
      </c>
      <c r="AK652" t="s">
        <v>723</v>
      </c>
      <c r="AL652">
        <v>-122.99938899999999</v>
      </c>
      <c r="AM652">
        <v>25</v>
      </c>
      <c r="AN652">
        <v>1100</v>
      </c>
      <c r="AO652" t="s">
        <v>118</v>
      </c>
      <c r="AP652">
        <v>12</v>
      </c>
      <c r="AQ652">
        <v>-136</v>
      </c>
      <c r="AR652">
        <v>-64</v>
      </c>
      <c r="AZ652">
        <v>1200</v>
      </c>
      <c r="BA652">
        <v>1</v>
      </c>
      <c r="BB652" t="str">
        <f t="shared" si="85"/>
        <v xml:space="preserve">N379DH  </v>
      </c>
      <c r="BC652">
        <v>1</v>
      </c>
      <c r="BE652">
        <v>0</v>
      </c>
      <c r="BF652">
        <v>0</v>
      </c>
      <c r="BG652">
        <v>0</v>
      </c>
      <c r="BH652">
        <v>1075</v>
      </c>
      <c r="BI652">
        <v>1</v>
      </c>
      <c r="BJ652">
        <v>0</v>
      </c>
      <c r="BK652">
        <v>0</v>
      </c>
      <c r="BL652">
        <v>0</v>
      </c>
      <c r="BO652">
        <v>0</v>
      </c>
      <c r="BP652">
        <v>0</v>
      </c>
      <c r="BW652" t="str">
        <f>"21:51:22.575"</f>
        <v>21:51:22.575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1</v>
      </c>
      <c r="CP652" t="s">
        <v>119</v>
      </c>
      <c r="CQ652">
        <v>259</v>
      </c>
      <c r="CR652">
        <v>0</v>
      </c>
      <c r="CW652">
        <v>3045091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"08/10/2022 21:51:22.906"</f>
        <v>08/10/2022 21:51:22.906</v>
      </c>
      <c r="C653" t="str">
        <f t="shared" si="84"/>
        <v>FFDFD3C0</v>
      </c>
      <c r="D653" t="s">
        <v>611</v>
      </c>
      <c r="E653">
        <v>10</v>
      </c>
      <c r="H653">
        <v>37</v>
      </c>
      <c r="I653" t="s">
        <v>612</v>
      </c>
      <c r="J653" t="s">
        <v>613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88"/>
        <v>21:51:22.398</v>
      </c>
      <c r="T653" t="str">
        <f t="shared" si="88"/>
        <v>21:51:22.398</v>
      </c>
      <c r="U653" t="str">
        <f t="shared" si="83"/>
        <v>A4558D</v>
      </c>
      <c r="V653">
        <v>0</v>
      </c>
      <c r="W653">
        <v>0</v>
      </c>
      <c r="X653">
        <v>2</v>
      </c>
      <c r="Z653">
        <v>1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722</v>
      </c>
      <c r="AJ653">
        <v>48.302571999999998</v>
      </c>
      <c r="AK653" t="s">
        <v>723</v>
      </c>
      <c r="AL653">
        <v>-122.99938899999999</v>
      </c>
      <c r="AM653">
        <v>25</v>
      </c>
      <c r="AN653">
        <v>1100</v>
      </c>
      <c r="AO653" t="s">
        <v>118</v>
      </c>
      <c r="AP653">
        <v>12</v>
      </c>
      <c r="AQ653">
        <v>-136</v>
      </c>
      <c r="AR653">
        <v>-64</v>
      </c>
      <c r="AZ653">
        <v>1200</v>
      </c>
      <c r="BA653">
        <v>1</v>
      </c>
      <c r="BB653" t="str">
        <f t="shared" si="85"/>
        <v xml:space="preserve">N379DH  </v>
      </c>
      <c r="BC653">
        <v>1</v>
      </c>
      <c r="BE653">
        <v>0</v>
      </c>
      <c r="BF653">
        <v>0</v>
      </c>
      <c r="BG653">
        <v>0</v>
      </c>
      <c r="BH653">
        <v>1075</v>
      </c>
      <c r="BI653">
        <v>1</v>
      </c>
      <c r="BJ653">
        <v>0</v>
      </c>
      <c r="BK653">
        <v>0</v>
      </c>
      <c r="BL653">
        <v>0</v>
      </c>
      <c r="BO653">
        <v>0</v>
      </c>
      <c r="BP653">
        <v>0</v>
      </c>
      <c r="BW653" t="str">
        <f>"21:51:22.575"</f>
        <v>21:51:22.575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1</v>
      </c>
      <c r="CP653" t="s">
        <v>119</v>
      </c>
      <c r="CQ653">
        <v>259</v>
      </c>
      <c r="CR653">
        <v>0</v>
      </c>
      <c r="CW653">
        <v>3045091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"08/10/2022 21:51:23.796"</f>
        <v>08/10/2022 21:51:23.796</v>
      </c>
      <c r="C654" t="str">
        <f t="shared" si="84"/>
        <v>FFDFD3C0</v>
      </c>
      <c r="D654" t="s">
        <v>130</v>
      </c>
      <c r="E654">
        <v>18</v>
      </c>
      <c r="F654">
        <v>1018</v>
      </c>
      <c r="G654" t="s">
        <v>114</v>
      </c>
      <c r="J654" t="s">
        <v>131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ref="S654:T656" si="89">"21:51:23.398"</f>
        <v>21:51:23.398</v>
      </c>
      <c r="T654" t="str">
        <f t="shared" si="89"/>
        <v>21:51:23.398</v>
      </c>
      <c r="U654" t="str">
        <f t="shared" si="83"/>
        <v>A4558D</v>
      </c>
      <c r="V654">
        <v>0</v>
      </c>
      <c r="W654">
        <v>0</v>
      </c>
      <c r="X654">
        <v>2</v>
      </c>
      <c r="Z654">
        <v>1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724</v>
      </c>
      <c r="AJ654">
        <v>48.301927999999997</v>
      </c>
      <c r="AK654" t="s">
        <v>725</v>
      </c>
      <c r="AL654">
        <v>-122.999303</v>
      </c>
      <c r="AM654">
        <v>25</v>
      </c>
      <c r="AN654">
        <v>1100</v>
      </c>
      <c r="AO654" t="s">
        <v>118</v>
      </c>
      <c r="AP654">
        <v>12</v>
      </c>
      <c r="AQ654">
        <v>-136</v>
      </c>
      <c r="AR654">
        <v>0</v>
      </c>
      <c r="AZ654">
        <v>1200</v>
      </c>
      <c r="BA654">
        <v>1</v>
      </c>
      <c r="BB654" t="str">
        <f t="shared" si="85"/>
        <v xml:space="preserve">N379DH  </v>
      </c>
      <c r="BC654">
        <v>1</v>
      </c>
      <c r="BE654">
        <v>0</v>
      </c>
      <c r="BF654">
        <v>0</v>
      </c>
      <c r="BG654">
        <v>0</v>
      </c>
      <c r="BH654">
        <v>1075</v>
      </c>
      <c r="BI654">
        <v>1</v>
      </c>
      <c r="BJ654">
        <v>0</v>
      </c>
      <c r="BK654">
        <v>0</v>
      </c>
      <c r="BL654">
        <v>0</v>
      </c>
      <c r="BO654">
        <v>0</v>
      </c>
      <c r="BP654">
        <v>0</v>
      </c>
      <c r="BW654" t="str">
        <f>"21:51:23.568"</f>
        <v>21:51:23.568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0</v>
      </c>
      <c r="CP654" t="s">
        <v>119</v>
      </c>
      <c r="CQ654">
        <v>259</v>
      </c>
      <c r="CR654">
        <v>0</v>
      </c>
      <c r="CW654">
        <v>3045178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"08/10/2022 21:51:23.796"</f>
        <v>08/10/2022 21:51:23.796</v>
      </c>
      <c r="C655" t="str">
        <f t="shared" si="84"/>
        <v>FFDFD3C0</v>
      </c>
      <c r="D655" t="s">
        <v>113</v>
      </c>
      <c r="E655">
        <v>6</v>
      </c>
      <c r="H655">
        <v>174</v>
      </c>
      <c r="I655" t="s">
        <v>114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89"/>
        <v>21:51:23.398</v>
      </c>
      <c r="T655" t="str">
        <f t="shared" si="89"/>
        <v>21:51:23.398</v>
      </c>
      <c r="U655" t="str">
        <f t="shared" si="83"/>
        <v>A4558D</v>
      </c>
      <c r="V655">
        <v>0</v>
      </c>
      <c r="W655">
        <v>0</v>
      </c>
      <c r="X655">
        <v>2</v>
      </c>
      <c r="Z655">
        <v>1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724</v>
      </c>
      <c r="AJ655">
        <v>48.301927999999997</v>
      </c>
      <c r="AK655" t="s">
        <v>725</v>
      </c>
      <c r="AL655">
        <v>-122.999303</v>
      </c>
      <c r="AM655">
        <v>25</v>
      </c>
      <c r="AN655">
        <v>1100</v>
      </c>
      <c r="AO655" t="s">
        <v>118</v>
      </c>
      <c r="AP655">
        <v>12</v>
      </c>
      <c r="AQ655">
        <v>-136</v>
      </c>
      <c r="AR655">
        <v>0</v>
      </c>
      <c r="AZ655">
        <v>1200</v>
      </c>
      <c r="BA655">
        <v>1</v>
      </c>
      <c r="BB655" t="str">
        <f t="shared" si="85"/>
        <v xml:space="preserve">N379DH  </v>
      </c>
      <c r="BC655">
        <v>1</v>
      </c>
      <c r="BE655">
        <v>0</v>
      </c>
      <c r="BF655">
        <v>0</v>
      </c>
      <c r="BG655">
        <v>0</v>
      </c>
      <c r="BH655">
        <v>1075</v>
      </c>
      <c r="BI655">
        <v>1</v>
      </c>
      <c r="BJ655">
        <v>0</v>
      </c>
      <c r="BK655">
        <v>0</v>
      </c>
      <c r="BL655">
        <v>0</v>
      </c>
      <c r="BO655">
        <v>0</v>
      </c>
      <c r="BP655">
        <v>0</v>
      </c>
      <c r="BW655" t="str">
        <f>"21:51:23.568"</f>
        <v>21:51:23.568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0</v>
      </c>
      <c r="CP655" t="s">
        <v>119</v>
      </c>
      <c r="CQ655">
        <v>259</v>
      </c>
      <c r="CR655">
        <v>0</v>
      </c>
      <c r="CW655">
        <v>3045178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"08/10/2022 21:51:23.843"</f>
        <v>08/10/2022 21:51:23.843</v>
      </c>
      <c r="C656" t="str">
        <f t="shared" si="84"/>
        <v>FFDFD3C0</v>
      </c>
      <c r="D656" t="s">
        <v>611</v>
      </c>
      <c r="E656">
        <v>10</v>
      </c>
      <c r="H656">
        <v>37</v>
      </c>
      <c r="I656" t="s">
        <v>612</v>
      </c>
      <c r="J656" t="s">
        <v>613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89"/>
        <v>21:51:23.398</v>
      </c>
      <c r="T656" t="str">
        <f t="shared" si="89"/>
        <v>21:51:23.398</v>
      </c>
      <c r="U656" t="str">
        <f t="shared" si="83"/>
        <v>A4558D</v>
      </c>
      <c r="V656">
        <v>0</v>
      </c>
      <c r="W656">
        <v>0</v>
      </c>
      <c r="X656">
        <v>2</v>
      </c>
      <c r="Z656">
        <v>1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724</v>
      </c>
      <c r="AJ656">
        <v>48.301927999999997</v>
      </c>
      <c r="AK656" t="s">
        <v>725</v>
      </c>
      <c r="AL656">
        <v>-122.999303</v>
      </c>
      <c r="AM656">
        <v>25</v>
      </c>
      <c r="AN656">
        <v>1100</v>
      </c>
      <c r="AO656" t="s">
        <v>118</v>
      </c>
      <c r="AP656">
        <v>12</v>
      </c>
      <c r="AQ656">
        <v>-136</v>
      </c>
      <c r="AR656">
        <v>0</v>
      </c>
      <c r="AZ656">
        <v>1200</v>
      </c>
      <c r="BA656">
        <v>1</v>
      </c>
      <c r="BB656" t="str">
        <f t="shared" si="85"/>
        <v xml:space="preserve">N379DH  </v>
      </c>
      <c r="BC656">
        <v>1</v>
      </c>
      <c r="BE656">
        <v>0</v>
      </c>
      <c r="BF656">
        <v>0</v>
      </c>
      <c r="BG656">
        <v>0</v>
      </c>
      <c r="BH656">
        <v>1075</v>
      </c>
      <c r="BI656">
        <v>1</v>
      </c>
      <c r="BJ656">
        <v>0</v>
      </c>
      <c r="BK656">
        <v>0</v>
      </c>
      <c r="BL656">
        <v>0</v>
      </c>
      <c r="BO656">
        <v>0</v>
      </c>
      <c r="BP656">
        <v>0</v>
      </c>
      <c r="BW656" t="str">
        <f>"21:51:23.568"</f>
        <v>21:51:23.568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0</v>
      </c>
      <c r="CP656" t="s">
        <v>119</v>
      </c>
      <c r="CQ656">
        <v>259</v>
      </c>
      <c r="CR656">
        <v>0</v>
      </c>
      <c r="CW656">
        <v>3045178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"08/10/2022 21:51:25.172"</f>
        <v>08/10/2022 21:51:25.172</v>
      </c>
      <c r="C657" t="str">
        <f t="shared" si="84"/>
        <v>FFDFD3C0</v>
      </c>
      <c r="D657" t="s">
        <v>611</v>
      </c>
      <c r="E657">
        <v>10</v>
      </c>
      <c r="H657">
        <v>37</v>
      </c>
      <c r="I657" t="s">
        <v>612</v>
      </c>
      <c r="J657" t="s">
        <v>613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ref="S657:T659" si="90">"21:51:24.797"</f>
        <v>21:51:24.797</v>
      </c>
      <c r="T657" t="str">
        <f t="shared" si="90"/>
        <v>21:51:24.797</v>
      </c>
      <c r="U657" t="str">
        <f t="shared" si="83"/>
        <v>A4558D</v>
      </c>
      <c r="V657">
        <v>0</v>
      </c>
      <c r="W657">
        <v>0</v>
      </c>
      <c r="X657">
        <v>2</v>
      </c>
      <c r="Z657">
        <v>1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726</v>
      </c>
      <c r="AJ657">
        <v>48.301048000000002</v>
      </c>
      <c r="AK657" t="s">
        <v>727</v>
      </c>
      <c r="AL657">
        <v>-122.999196</v>
      </c>
      <c r="AM657">
        <v>25</v>
      </c>
      <c r="AN657">
        <v>1100</v>
      </c>
      <c r="AO657" t="s">
        <v>118</v>
      </c>
      <c r="AP657">
        <v>12</v>
      </c>
      <c r="AQ657">
        <v>-135</v>
      </c>
      <c r="AR657">
        <v>0</v>
      </c>
      <c r="AZ657">
        <v>1200</v>
      </c>
      <c r="BA657">
        <v>1</v>
      </c>
      <c r="BB657" t="str">
        <f t="shared" si="85"/>
        <v xml:space="preserve">N379DH  </v>
      </c>
      <c r="BC657">
        <v>1</v>
      </c>
      <c r="BE657">
        <v>0</v>
      </c>
      <c r="BF657">
        <v>0</v>
      </c>
      <c r="BG657">
        <v>0</v>
      </c>
      <c r="BH657">
        <v>1075</v>
      </c>
      <c r="BI657">
        <v>1</v>
      </c>
      <c r="BJ657">
        <v>0</v>
      </c>
      <c r="BK657">
        <v>0</v>
      </c>
      <c r="BL657">
        <v>0</v>
      </c>
      <c r="BO657">
        <v>0</v>
      </c>
      <c r="BP657">
        <v>0</v>
      </c>
      <c r="BW657" t="str">
        <f>"21:51:24.922"</f>
        <v>21:51:24.922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1</v>
      </c>
      <c r="CP657" t="s">
        <v>119</v>
      </c>
      <c r="CQ657">
        <v>259</v>
      </c>
      <c r="CR657">
        <v>0</v>
      </c>
      <c r="CW657">
        <v>3045305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"08/10/2022 21:51:25.188"</f>
        <v>08/10/2022 21:51:25.188</v>
      </c>
      <c r="C658" t="str">
        <f t="shared" si="84"/>
        <v>FFDFD3C0</v>
      </c>
      <c r="D658" t="s">
        <v>113</v>
      </c>
      <c r="E658">
        <v>6</v>
      </c>
      <c r="H658">
        <v>174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si="90"/>
        <v>21:51:24.797</v>
      </c>
      <c r="T658" t="str">
        <f t="shared" si="90"/>
        <v>21:51:24.797</v>
      </c>
      <c r="U658" t="str">
        <f t="shared" si="83"/>
        <v>A4558D</v>
      </c>
      <c r="V658">
        <v>0</v>
      </c>
      <c r="W658">
        <v>0</v>
      </c>
      <c r="X658">
        <v>2</v>
      </c>
      <c r="Z658">
        <v>1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726</v>
      </c>
      <c r="AJ658">
        <v>48.301048000000002</v>
      </c>
      <c r="AK658" t="s">
        <v>727</v>
      </c>
      <c r="AL658">
        <v>-122.999196</v>
      </c>
      <c r="AM658">
        <v>25</v>
      </c>
      <c r="AN658">
        <v>1100</v>
      </c>
      <c r="AO658" t="s">
        <v>118</v>
      </c>
      <c r="AP658">
        <v>12</v>
      </c>
      <c r="AQ658">
        <v>-135</v>
      </c>
      <c r="AR658">
        <v>0</v>
      </c>
      <c r="AZ658">
        <v>1200</v>
      </c>
      <c r="BA658">
        <v>1</v>
      </c>
      <c r="BB658" t="str">
        <f t="shared" si="85"/>
        <v xml:space="preserve">N379DH  </v>
      </c>
      <c r="BC658">
        <v>1</v>
      </c>
      <c r="BE658">
        <v>0</v>
      </c>
      <c r="BF658">
        <v>0</v>
      </c>
      <c r="BG658">
        <v>0</v>
      </c>
      <c r="BH658">
        <v>1075</v>
      </c>
      <c r="BI658">
        <v>1</v>
      </c>
      <c r="BJ658">
        <v>0</v>
      </c>
      <c r="BK658">
        <v>0</v>
      </c>
      <c r="BL658">
        <v>0</v>
      </c>
      <c r="BO658">
        <v>0</v>
      </c>
      <c r="BP658">
        <v>0</v>
      </c>
      <c r="BW658" t="str">
        <f>"21:51:24.922"</f>
        <v>21:51:24.922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1</v>
      </c>
      <c r="CP658" t="s">
        <v>119</v>
      </c>
      <c r="CQ658">
        <v>259</v>
      </c>
      <c r="CR658">
        <v>0</v>
      </c>
      <c r="CW658">
        <v>3045305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"08/10/2022 21:51:25.188"</f>
        <v>08/10/2022 21:51:25.188</v>
      </c>
      <c r="C659" t="str">
        <f t="shared" si="84"/>
        <v>FFDFD3C0</v>
      </c>
      <c r="D659" t="s">
        <v>130</v>
      </c>
      <c r="E659">
        <v>18</v>
      </c>
      <c r="F659">
        <v>1018</v>
      </c>
      <c r="G659" t="s">
        <v>114</v>
      </c>
      <c r="J659" t="s">
        <v>131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90"/>
        <v>21:51:24.797</v>
      </c>
      <c r="T659" t="str">
        <f t="shared" si="90"/>
        <v>21:51:24.797</v>
      </c>
      <c r="U659" t="str">
        <f t="shared" si="83"/>
        <v>A4558D</v>
      </c>
      <c r="V659">
        <v>0</v>
      </c>
      <c r="W659">
        <v>0</v>
      </c>
      <c r="X659">
        <v>2</v>
      </c>
      <c r="Z659">
        <v>1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726</v>
      </c>
      <c r="AJ659">
        <v>48.301048000000002</v>
      </c>
      <c r="AK659" t="s">
        <v>727</v>
      </c>
      <c r="AL659">
        <v>-122.999196</v>
      </c>
      <c r="AM659">
        <v>25</v>
      </c>
      <c r="AN659">
        <v>1100</v>
      </c>
      <c r="AO659" t="s">
        <v>118</v>
      </c>
      <c r="AP659">
        <v>12</v>
      </c>
      <c r="AQ659">
        <v>-135</v>
      </c>
      <c r="AR659">
        <v>0</v>
      </c>
      <c r="AZ659">
        <v>1200</v>
      </c>
      <c r="BA659">
        <v>1</v>
      </c>
      <c r="BB659" t="str">
        <f t="shared" si="85"/>
        <v xml:space="preserve">N379DH  </v>
      </c>
      <c r="BC659">
        <v>1</v>
      </c>
      <c r="BE659">
        <v>0</v>
      </c>
      <c r="BF659">
        <v>0</v>
      </c>
      <c r="BG659">
        <v>0</v>
      </c>
      <c r="BH659">
        <v>1075</v>
      </c>
      <c r="BI659">
        <v>1</v>
      </c>
      <c r="BJ659">
        <v>0</v>
      </c>
      <c r="BK659">
        <v>0</v>
      </c>
      <c r="BL659">
        <v>0</v>
      </c>
      <c r="BO659">
        <v>0</v>
      </c>
      <c r="BP659">
        <v>0</v>
      </c>
      <c r="BW659" t="str">
        <f>"21:51:24.922"</f>
        <v>21:51:24.922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1</v>
      </c>
      <c r="CP659" t="s">
        <v>119</v>
      </c>
      <c r="CQ659">
        <v>259</v>
      </c>
      <c r="CR659">
        <v>0</v>
      </c>
      <c r="CW659">
        <v>3045305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"08/10/2022 21:51:25.532"</f>
        <v>08/10/2022 21:51:25.532</v>
      </c>
      <c r="C660" t="str">
        <f t="shared" si="84"/>
        <v>FFDFD3C0</v>
      </c>
      <c r="D660" t="s">
        <v>611</v>
      </c>
      <c r="E660">
        <v>10</v>
      </c>
      <c r="H660">
        <v>37</v>
      </c>
      <c r="I660" t="s">
        <v>612</v>
      </c>
      <c r="J660" t="s">
        <v>613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ref="S660:T662" si="91">"21:51:25.195"</f>
        <v>21:51:25.195</v>
      </c>
      <c r="T660" t="str">
        <f t="shared" si="91"/>
        <v>21:51:25.195</v>
      </c>
      <c r="U660" t="str">
        <f t="shared" si="83"/>
        <v>A4558D</v>
      </c>
      <c r="V660">
        <v>0</v>
      </c>
      <c r="W660">
        <v>0</v>
      </c>
      <c r="X660">
        <v>2</v>
      </c>
      <c r="Z660">
        <v>1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728</v>
      </c>
      <c r="AJ660">
        <v>48.300812000000001</v>
      </c>
      <c r="AK660" t="s">
        <v>729</v>
      </c>
      <c r="AL660">
        <v>-122.99915300000001</v>
      </c>
      <c r="AM660">
        <v>25</v>
      </c>
      <c r="AN660">
        <v>1100</v>
      </c>
      <c r="AO660" t="s">
        <v>118</v>
      </c>
      <c r="AP660">
        <v>12</v>
      </c>
      <c r="AQ660">
        <v>-135</v>
      </c>
      <c r="AR660">
        <v>64</v>
      </c>
      <c r="AZ660">
        <v>1200</v>
      </c>
      <c r="BA660">
        <v>1</v>
      </c>
      <c r="BB660" t="str">
        <f t="shared" si="85"/>
        <v xml:space="preserve">N379DH  </v>
      </c>
      <c r="BC660">
        <v>1</v>
      </c>
      <c r="BE660">
        <v>0</v>
      </c>
      <c r="BF660">
        <v>0</v>
      </c>
      <c r="BG660">
        <v>0</v>
      </c>
      <c r="BH660">
        <v>1075</v>
      </c>
      <c r="BI660">
        <v>1</v>
      </c>
      <c r="BJ660">
        <v>0</v>
      </c>
      <c r="BK660">
        <v>0</v>
      </c>
      <c r="BL660">
        <v>0</v>
      </c>
      <c r="BO660">
        <v>0</v>
      </c>
      <c r="BP660">
        <v>0</v>
      </c>
      <c r="BW660" t="str">
        <f>"21:51:25.300"</f>
        <v>21:51:25.300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1</v>
      </c>
      <c r="CP660" t="s">
        <v>119</v>
      </c>
      <c r="CQ660">
        <v>259</v>
      </c>
      <c r="CR660">
        <v>0</v>
      </c>
      <c r="CW660">
        <v>3045340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"08/10/2022 21:51:25.563"</f>
        <v>08/10/2022 21:51:25.563</v>
      </c>
      <c r="C661" t="str">
        <f t="shared" si="84"/>
        <v>FFDFD3C0</v>
      </c>
      <c r="D661" t="s">
        <v>113</v>
      </c>
      <c r="E661">
        <v>6</v>
      </c>
      <c r="H661">
        <v>174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91"/>
        <v>21:51:25.195</v>
      </c>
      <c r="T661" t="str">
        <f t="shared" si="91"/>
        <v>21:51:25.195</v>
      </c>
      <c r="U661" t="str">
        <f t="shared" si="83"/>
        <v>A4558D</v>
      </c>
      <c r="V661">
        <v>0</v>
      </c>
      <c r="W661">
        <v>0</v>
      </c>
      <c r="X661">
        <v>2</v>
      </c>
      <c r="Z661">
        <v>1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728</v>
      </c>
      <c r="AJ661">
        <v>48.300812000000001</v>
      </c>
      <c r="AK661" t="s">
        <v>729</v>
      </c>
      <c r="AL661">
        <v>-122.99915300000001</v>
      </c>
      <c r="AM661">
        <v>25</v>
      </c>
      <c r="AN661">
        <v>1100</v>
      </c>
      <c r="AO661" t="s">
        <v>118</v>
      </c>
      <c r="AP661">
        <v>12</v>
      </c>
      <c r="AQ661">
        <v>-135</v>
      </c>
      <c r="AR661">
        <v>64</v>
      </c>
      <c r="AZ661">
        <v>1200</v>
      </c>
      <c r="BA661">
        <v>1</v>
      </c>
      <c r="BB661" t="str">
        <f t="shared" si="85"/>
        <v xml:space="preserve">N379DH  </v>
      </c>
      <c r="BC661">
        <v>1</v>
      </c>
      <c r="BE661">
        <v>0</v>
      </c>
      <c r="BF661">
        <v>0</v>
      </c>
      <c r="BG661">
        <v>0</v>
      </c>
      <c r="BH661">
        <v>1075</v>
      </c>
      <c r="BI661">
        <v>1</v>
      </c>
      <c r="BJ661">
        <v>0</v>
      </c>
      <c r="BK661">
        <v>0</v>
      </c>
      <c r="BL661">
        <v>0</v>
      </c>
      <c r="BO661">
        <v>0</v>
      </c>
      <c r="BP661">
        <v>0</v>
      </c>
      <c r="BW661" t="str">
        <f>"21:51:25.300"</f>
        <v>21:51:25.300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1</v>
      </c>
      <c r="CP661" t="s">
        <v>119</v>
      </c>
      <c r="CQ661">
        <v>259</v>
      </c>
      <c r="CR661">
        <v>0</v>
      </c>
      <c r="CW661">
        <v>3045340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"08/10/2022 21:51:25.594"</f>
        <v>08/10/2022 21:51:25.594</v>
      </c>
      <c r="C662" t="str">
        <f t="shared" si="84"/>
        <v>FFDFD3C0</v>
      </c>
      <c r="D662" t="s">
        <v>130</v>
      </c>
      <c r="E662">
        <v>18</v>
      </c>
      <c r="F662">
        <v>1018</v>
      </c>
      <c r="G662" t="s">
        <v>114</v>
      </c>
      <c r="J662" t="s">
        <v>131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si="91"/>
        <v>21:51:25.195</v>
      </c>
      <c r="T662" t="str">
        <f t="shared" si="91"/>
        <v>21:51:25.195</v>
      </c>
      <c r="U662" t="str">
        <f t="shared" si="83"/>
        <v>A4558D</v>
      </c>
      <c r="V662">
        <v>0</v>
      </c>
      <c r="W662">
        <v>0</v>
      </c>
      <c r="X662">
        <v>2</v>
      </c>
      <c r="Z662">
        <v>1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728</v>
      </c>
      <c r="AJ662">
        <v>48.300812000000001</v>
      </c>
      <c r="AK662" t="s">
        <v>729</v>
      </c>
      <c r="AL662">
        <v>-122.99915300000001</v>
      </c>
      <c r="AM662">
        <v>25</v>
      </c>
      <c r="AN662">
        <v>1100</v>
      </c>
      <c r="AO662" t="s">
        <v>118</v>
      </c>
      <c r="AP662">
        <v>12</v>
      </c>
      <c r="AQ662">
        <v>-135</v>
      </c>
      <c r="AR662">
        <v>64</v>
      </c>
      <c r="AZ662">
        <v>1200</v>
      </c>
      <c r="BA662">
        <v>1</v>
      </c>
      <c r="BB662" t="str">
        <f t="shared" si="85"/>
        <v xml:space="preserve">N379DH  </v>
      </c>
      <c r="BC662">
        <v>1</v>
      </c>
      <c r="BE662">
        <v>0</v>
      </c>
      <c r="BF662">
        <v>0</v>
      </c>
      <c r="BG662">
        <v>0</v>
      </c>
      <c r="BH662">
        <v>1075</v>
      </c>
      <c r="BI662">
        <v>1</v>
      </c>
      <c r="BJ662">
        <v>0</v>
      </c>
      <c r="BK662">
        <v>0</v>
      </c>
      <c r="BL662">
        <v>0</v>
      </c>
      <c r="BO662">
        <v>0</v>
      </c>
      <c r="BP662">
        <v>0</v>
      </c>
      <c r="BW662" t="str">
        <f>"21:51:25.300"</f>
        <v>21:51:25.300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1</v>
      </c>
      <c r="CP662" t="s">
        <v>119</v>
      </c>
      <c r="CQ662">
        <v>259</v>
      </c>
      <c r="CR662">
        <v>0</v>
      </c>
      <c r="CW662">
        <v>3045340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"08/10/2022 21:51:26.719"</f>
        <v>08/10/2022 21:51:26.719</v>
      </c>
      <c r="C663" t="str">
        <f t="shared" si="84"/>
        <v>FFDFD3C0</v>
      </c>
      <c r="D663" t="s">
        <v>611</v>
      </c>
      <c r="E663">
        <v>10</v>
      </c>
      <c r="H663">
        <v>37</v>
      </c>
      <c r="I663" t="s">
        <v>612</v>
      </c>
      <c r="J663" t="s">
        <v>613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ref="S663:T665" si="92">"21:51:26.398"</f>
        <v>21:51:26.398</v>
      </c>
      <c r="T663" t="str">
        <f t="shared" si="92"/>
        <v>21:51:26.398</v>
      </c>
      <c r="U663" t="str">
        <f t="shared" si="83"/>
        <v>A4558D</v>
      </c>
      <c r="V663">
        <v>0</v>
      </c>
      <c r="W663">
        <v>0</v>
      </c>
      <c r="X663">
        <v>2</v>
      </c>
      <c r="Z663">
        <v>1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730</v>
      </c>
      <c r="AJ663">
        <v>48.300060999999999</v>
      </c>
      <c r="AK663" t="s">
        <v>731</v>
      </c>
      <c r="AL663">
        <v>-122.999067</v>
      </c>
      <c r="AM663">
        <v>25</v>
      </c>
      <c r="AN663">
        <v>1100</v>
      </c>
      <c r="AO663" t="s">
        <v>118</v>
      </c>
      <c r="AP663">
        <v>12</v>
      </c>
      <c r="AQ663">
        <v>-135</v>
      </c>
      <c r="AR663">
        <v>0</v>
      </c>
      <c r="AZ663">
        <v>1200</v>
      </c>
      <c r="BA663">
        <v>1</v>
      </c>
      <c r="BB663" t="str">
        <f t="shared" si="85"/>
        <v xml:space="preserve">N379DH  </v>
      </c>
      <c r="BC663">
        <v>1</v>
      </c>
      <c r="BE663">
        <v>0</v>
      </c>
      <c r="BF663">
        <v>0</v>
      </c>
      <c r="BG663">
        <v>0</v>
      </c>
      <c r="BH663">
        <v>1075</v>
      </c>
      <c r="BI663">
        <v>1</v>
      </c>
      <c r="BJ663">
        <v>0</v>
      </c>
      <c r="BK663">
        <v>0</v>
      </c>
      <c r="BL663">
        <v>0</v>
      </c>
      <c r="BO663">
        <v>0</v>
      </c>
      <c r="BP663">
        <v>0</v>
      </c>
      <c r="BW663" t="str">
        <f>"21:51:26.455"</f>
        <v>21:51:26.455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0</v>
      </c>
      <c r="CP663" t="s">
        <v>119</v>
      </c>
      <c r="CQ663">
        <v>259</v>
      </c>
      <c r="CR663">
        <v>0</v>
      </c>
      <c r="CW663">
        <v>3045434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"08/10/2022 21:51:26.719"</f>
        <v>08/10/2022 21:51:26.719</v>
      </c>
      <c r="C664" t="str">
        <f t="shared" si="84"/>
        <v>FFDFD3C0</v>
      </c>
      <c r="D664" t="s">
        <v>113</v>
      </c>
      <c r="E664">
        <v>6</v>
      </c>
      <c r="H664">
        <v>174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92"/>
        <v>21:51:26.398</v>
      </c>
      <c r="T664" t="str">
        <f t="shared" si="92"/>
        <v>21:51:26.398</v>
      </c>
      <c r="U664" t="str">
        <f t="shared" si="83"/>
        <v>A4558D</v>
      </c>
      <c r="V664">
        <v>0</v>
      </c>
      <c r="W664">
        <v>0</v>
      </c>
      <c r="X664">
        <v>2</v>
      </c>
      <c r="Z664">
        <v>1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730</v>
      </c>
      <c r="AJ664">
        <v>48.300060999999999</v>
      </c>
      <c r="AK664" t="s">
        <v>731</v>
      </c>
      <c r="AL664">
        <v>-122.999067</v>
      </c>
      <c r="AM664">
        <v>25</v>
      </c>
      <c r="AN664">
        <v>1100</v>
      </c>
      <c r="AO664" t="s">
        <v>118</v>
      </c>
      <c r="AP664">
        <v>12</v>
      </c>
      <c r="AQ664">
        <v>-135</v>
      </c>
      <c r="AR664">
        <v>0</v>
      </c>
      <c r="AZ664">
        <v>1200</v>
      </c>
      <c r="BA664">
        <v>1</v>
      </c>
      <c r="BB664" t="str">
        <f t="shared" si="85"/>
        <v xml:space="preserve">N379DH  </v>
      </c>
      <c r="BC664">
        <v>1</v>
      </c>
      <c r="BE664">
        <v>0</v>
      </c>
      <c r="BF664">
        <v>0</v>
      </c>
      <c r="BG664">
        <v>0</v>
      </c>
      <c r="BH664">
        <v>1075</v>
      </c>
      <c r="BI664">
        <v>1</v>
      </c>
      <c r="BJ664">
        <v>0</v>
      </c>
      <c r="BK664">
        <v>0</v>
      </c>
      <c r="BL664">
        <v>0</v>
      </c>
      <c r="BO664">
        <v>0</v>
      </c>
      <c r="BP664">
        <v>0</v>
      </c>
      <c r="BW664" t="str">
        <f>"21:51:26.455"</f>
        <v>21:51:26.455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0</v>
      </c>
      <c r="CP664" t="s">
        <v>119</v>
      </c>
      <c r="CQ664">
        <v>259</v>
      </c>
      <c r="CR664">
        <v>0</v>
      </c>
      <c r="CW664">
        <v>3045434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"08/10/2022 21:51:26.719"</f>
        <v>08/10/2022 21:51:26.719</v>
      </c>
      <c r="C665" t="str">
        <f t="shared" si="84"/>
        <v>FFDFD3C0</v>
      </c>
      <c r="D665" t="s">
        <v>130</v>
      </c>
      <c r="E665">
        <v>18</v>
      </c>
      <c r="F665">
        <v>1018</v>
      </c>
      <c r="G665" t="s">
        <v>114</v>
      </c>
      <c r="J665" t="s">
        <v>131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92"/>
        <v>21:51:26.398</v>
      </c>
      <c r="T665" t="str">
        <f t="shared" si="92"/>
        <v>21:51:26.398</v>
      </c>
      <c r="U665" t="str">
        <f t="shared" si="83"/>
        <v>A4558D</v>
      </c>
      <c r="V665">
        <v>0</v>
      </c>
      <c r="W665">
        <v>0</v>
      </c>
      <c r="X665">
        <v>2</v>
      </c>
      <c r="Z665">
        <v>1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730</v>
      </c>
      <c r="AJ665">
        <v>48.300060999999999</v>
      </c>
      <c r="AK665" t="s">
        <v>731</v>
      </c>
      <c r="AL665">
        <v>-122.999067</v>
      </c>
      <c r="AM665">
        <v>25</v>
      </c>
      <c r="AN665">
        <v>1100</v>
      </c>
      <c r="AO665" t="s">
        <v>118</v>
      </c>
      <c r="AP665">
        <v>12</v>
      </c>
      <c r="AQ665">
        <v>-135</v>
      </c>
      <c r="AR665">
        <v>0</v>
      </c>
      <c r="AZ665">
        <v>1200</v>
      </c>
      <c r="BA665">
        <v>1</v>
      </c>
      <c r="BB665" t="str">
        <f t="shared" si="85"/>
        <v xml:space="preserve">N379DH  </v>
      </c>
      <c r="BC665">
        <v>1</v>
      </c>
      <c r="BE665">
        <v>0</v>
      </c>
      <c r="BF665">
        <v>0</v>
      </c>
      <c r="BG665">
        <v>0</v>
      </c>
      <c r="BH665">
        <v>1075</v>
      </c>
      <c r="BI665">
        <v>1</v>
      </c>
      <c r="BJ665">
        <v>0</v>
      </c>
      <c r="BK665">
        <v>0</v>
      </c>
      <c r="BL665">
        <v>0</v>
      </c>
      <c r="BO665">
        <v>0</v>
      </c>
      <c r="BP665">
        <v>0</v>
      </c>
      <c r="BW665" t="str">
        <f>"21:51:26.455"</f>
        <v>21:51:26.455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0</v>
      </c>
      <c r="CP665" t="s">
        <v>119</v>
      </c>
      <c r="CQ665">
        <v>259</v>
      </c>
      <c r="CR665">
        <v>0</v>
      </c>
      <c r="CW665">
        <v>3045434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"08/10/2022 21:51:28.938"</f>
        <v>08/10/2022 21:51:28.938</v>
      </c>
      <c r="C666" t="str">
        <f t="shared" si="84"/>
        <v>FFDFD3C0</v>
      </c>
      <c r="D666" t="s">
        <v>611</v>
      </c>
      <c r="E666">
        <v>10</v>
      </c>
      <c r="H666">
        <v>37</v>
      </c>
      <c r="I666" t="s">
        <v>612</v>
      </c>
      <c r="J666" t="s">
        <v>613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ref="S666:T668" si="93">"21:51:28.398"</f>
        <v>21:51:28.398</v>
      </c>
      <c r="T666" t="str">
        <f t="shared" si="93"/>
        <v>21:51:28.398</v>
      </c>
      <c r="U666" t="str">
        <f t="shared" si="83"/>
        <v>A4558D</v>
      </c>
      <c r="V666">
        <v>0</v>
      </c>
      <c r="W666">
        <v>0</v>
      </c>
      <c r="X666">
        <v>2</v>
      </c>
      <c r="Z666">
        <v>1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732</v>
      </c>
      <c r="AJ666">
        <v>48.298794999999998</v>
      </c>
      <c r="AK666" t="s">
        <v>733</v>
      </c>
      <c r="AL666">
        <v>-122.998874</v>
      </c>
      <c r="AM666">
        <v>25</v>
      </c>
      <c r="AN666">
        <v>1100</v>
      </c>
      <c r="AO666" t="s">
        <v>118</v>
      </c>
      <c r="AP666">
        <v>13</v>
      </c>
      <c r="AQ666">
        <v>-135</v>
      </c>
      <c r="AR666">
        <v>0</v>
      </c>
      <c r="AZ666">
        <v>1200</v>
      </c>
      <c r="BA666">
        <v>1</v>
      </c>
      <c r="BB666" t="str">
        <f t="shared" si="85"/>
        <v xml:space="preserve">N379DH  </v>
      </c>
      <c r="BC666">
        <v>1</v>
      </c>
      <c r="BE666">
        <v>0</v>
      </c>
      <c r="BF666">
        <v>0</v>
      </c>
      <c r="BG666">
        <v>0</v>
      </c>
      <c r="BH666">
        <v>1075</v>
      </c>
      <c r="BI666">
        <v>1</v>
      </c>
      <c r="BJ666">
        <v>0</v>
      </c>
      <c r="BK666">
        <v>0</v>
      </c>
      <c r="BL666">
        <v>0</v>
      </c>
      <c r="BO666">
        <v>0</v>
      </c>
      <c r="BP666">
        <v>0</v>
      </c>
      <c r="BW666" t="str">
        <f>"21:51:28.576"</f>
        <v>21:51:28.576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1</v>
      </c>
      <c r="CP666" t="s">
        <v>119</v>
      </c>
      <c r="CQ666">
        <v>259</v>
      </c>
      <c r="CR666">
        <v>0</v>
      </c>
      <c r="CW666">
        <v>3045610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"08/10/2022 21:51:28.938"</f>
        <v>08/10/2022 21:51:28.938</v>
      </c>
      <c r="C667" t="str">
        <f t="shared" si="84"/>
        <v>FFDFD3C0</v>
      </c>
      <c r="D667" t="s">
        <v>130</v>
      </c>
      <c r="E667">
        <v>18</v>
      </c>
      <c r="F667">
        <v>1018</v>
      </c>
      <c r="G667" t="s">
        <v>114</v>
      </c>
      <c r="J667" t="s">
        <v>131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si="93"/>
        <v>21:51:28.398</v>
      </c>
      <c r="T667" t="str">
        <f t="shared" si="93"/>
        <v>21:51:28.398</v>
      </c>
      <c r="U667" t="str">
        <f t="shared" si="83"/>
        <v>A4558D</v>
      </c>
      <c r="V667">
        <v>0</v>
      </c>
      <c r="W667">
        <v>0</v>
      </c>
      <c r="X667">
        <v>2</v>
      </c>
      <c r="Z667">
        <v>1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732</v>
      </c>
      <c r="AJ667">
        <v>48.298794999999998</v>
      </c>
      <c r="AK667" t="s">
        <v>733</v>
      </c>
      <c r="AL667">
        <v>-122.998874</v>
      </c>
      <c r="AM667">
        <v>25</v>
      </c>
      <c r="AN667">
        <v>1100</v>
      </c>
      <c r="AO667" t="s">
        <v>118</v>
      </c>
      <c r="AP667">
        <v>13</v>
      </c>
      <c r="AQ667">
        <v>-135</v>
      </c>
      <c r="AR667">
        <v>0</v>
      </c>
      <c r="AZ667">
        <v>1200</v>
      </c>
      <c r="BA667">
        <v>1</v>
      </c>
      <c r="BB667" t="str">
        <f t="shared" si="85"/>
        <v xml:space="preserve">N379DH  </v>
      </c>
      <c r="BC667">
        <v>1</v>
      </c>
      <c r="BE667">
        <v>0</v>
      </c>
      <c r="BF667">
        <v>0</v>
      </c>
      <c r="BG667">
        <v>0</v>
      </c>
      <c r="BH667">
        <v>1075</v>
      </c>
      <c r="BI667">
        <v>1</v>
      </c>
      <c r="BJ667">
        <v>0</v>
      </c>
      <c r="BK667">
        <v>0</v>
      </c>
      <c r="BL667">
        <v>0</v>
      </c>
      <c r="BO667">
        <v>0</v>
      </c>
      <c r="BP667">
        <v>0</v>
      </c>
      <c r="BW667" t="str">
        <f>"21:51:28.576"</f>
        <v>21:51:28.576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1</v>
      </c>
      <c r="CP667" t="s">
        <v>119</v>
      </c>
      <c r="CQ667">
        <v>259</v>
      </c>
      <c r="CR667">
        <v>0</v>
      </c>
      <c r="CW667">
        <v>3045610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"08/10/2022 21:51:28.938"</f>
        <v>08/10/2022 21:51:28.938</v>
      </c>
      <c r="C668" t="str">
        <f t="shared" si="84"/>
        <v>FFDFD3C0</v>
      </c>
      <c r="D668" t="s">
        <v>113</v>
      </c>
      <c r="E668">
        <v>6</v>
      </c>
      <c r="H668">
        <v>174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93"/>
        <v>21:51:28.398</v>
      </c>
      <c r="T668" t="str">
        <f t="shared" si="93"/>
        <v>21:51:28.398</v>
      </c>
      <c r="U668" t="str">
        <f t="shared" si="83"/>
        <v>A4558D</v>
      </c>
      <c r="V668">
        <v>0</v>
      </c>
      <c r="W668">
        <v>0</v>
      </c>
      <c r="X668">
        <v>2</v>
      </c>
      <c r="Z668">
        <v>1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732</v>
      </c>
      <c r="AJ668">
        <v>48.298794999999998</v>
      </c>
      <c r="AK668" t="s">
        <v>733</v>
      </c>
      <c r="AL668">
        <v>-122.998874</v>
      </c>
      <c r="AM668">
        <v>25</v>
      </c>
      <c r="AN668">
        <v>1100</v>
      </c>
      <c r="AO668" t="s">
        <v>118</v>
      </c>
      <c r="AP668">
        <v>13</v>
      </c>
      <c r="AQ668">
        <v>-135</v>
      </c>
      <c r="AR668">
        <v>0</v>
      </c>
      <c r="AZ668">
        <v>1200</v>
      </c>
      <c r="BA668">
        <v>1</v>
      </c>
      <c r="BB668" t="str">
        <f t="shared" si="85"/>
        <v xml:space="preserve">N379DH  </v>
      </c>
      <c r="BC668">
        <v>1</v>
      </c>
      <c r="BE668">
        <v>0</v>
      </c>
      <c r="BF668">
        <v>0</v>
      </c>
      <c r="BG668">
        <v>0</v>
      </c>
      <c r="BH668">
        <v>1075</v>
      </c>
      <c r="BI668">
        <v>1</v>
      </c>
      <c r="BJ668">
        <v>0</v>
      </c>
      <c r="BK668">
        <v>0</v>
      </c>
      <c r="BL668">
        <v>0</v>
      </c>
      <c r="BO668">
        <v>0</v>
      </c>
      <c r="BP668">
        <v>0</v>
      </c>
      <c r="BW668" t="str">
        <f>"21:51:28.576"</f>
        <v>21:51:28.576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1</v>
      </c>
      <c r="CP668" t="s">
        <v>119</v>
      </c>
      <c r="CQ668">
        <v>259</v>
      </c>
      <c r="CR668">
        <v>0</v>
      </c>
      <c r="CW668">
        <v>3045610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"08/10/2022 21:51:29.812"</f>
        <v>08/10/2022 21:51:29.812</v>
      </c>
      <c r="C669" t="str">
        <f t="shared" si="84"/>
        <v>FFDFD3C0</v>
      </c>
      <c r="D669" t="s">
        <v>130</v>
      </c>
      <c r="E669">
        <v>18</v>
      </c>
      <c r="F669">
        <v>1018</v>
      </c>
      <c r="G669" t="s">
        <v>114</v>
      </c>
      <c r="J669" t="s">
        <v>131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ref="S669:T671" si="94">"21:51:29.398"</f>
        <v>21:51:29.398</v>
      </c>
      <c r="T669" t="str">
        <f t="shared" si="94"/>
        <v>21:51:29.398</v>
      </c>
      <c r="U669" t="str">
        <f t="shared" si="83"/>
        <v>A4558D</v>
      </c>
      <c r="V669">
        <v>0</v>
      </c>
      <c r="W669">
        <v>0</v>
      </c>
      <c r="X669">
        <v>2</v>
      </c>
      <c r="Z669">
        <v>1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734</v>
      </c>
      <c r="AJ669">
        <v>48.298172999999998</v>
      </c>
      <c r="AK669" t="s">
        <v>735</v>
      </c>
      <c r="AL669">
        <v>-122.998788</v>
      </c>
      <c r="AM669">
        <v>25</v>
      </c>
      <c r="AN669">
        <v>1100</v>
      </c>
      <c r="AO669" t="s">
        <v>118</v>
      </c>
      <c r="AP669">
        <v>13</v>
      </c>
      <c r="AQ669">
        <v>-135</v>
      </c>
      <c r="AR669">
        <v>0</v>
      </c>
      <c r="AZ669">
        <v>1200</v>
      </c>
      <c r="BA669">
        <v>1</v>
      </c>
      <c r="BB669" t="str">
        <f t="shared" si="85"/>
        <v xml:space="preserve">N379DH  </v>
      </c>
      <c r="BC669">
        <v>1</v>
      </c>
      <c r="BE669">
        <v>0</v>
      </c>
      <c r="BF669">
        <v>0</v>
      </c>
      <c r="BG669">
        <v>0</v>
      </c>
      <c r="BH669">
        <v>1075</v>
      </c>
      <c r="BI669">
        <v>1</v>
      </c>
      <c r="BJ669">
        <v>0</v>
      </c>
      <c r="BK669">
        <v>0</v>
      </c>
      <c r="BL669">
        <v>0</v>
      </c>
      <c r="BO669">
        <v>0</v>
      </c>
      <c r="BP669">
        <v>0</v>
      </c>
      <c r="BW669" t="str">
        <f>"21:51:29.525"</f>
        <v>21:51:29.525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1</v>
      </c>
      <c r="CP669" t="s">
        <v>119</v>
      </c>
      <c r="CQ669">
        <v>259</v>
      </c>
      <c r="CR669">
        <v>0</v>
      </c>
      <c r="CW669">
        <v>3045687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"08/10/2022 21:51:29.812"</f>
        <v>08/10/2022 21:51:29.812</v>
      </c>
      <c r="C670" t="str">
        <f t="shared" si="84"/>
        <v>FFDFD3C0</v>
      </c>
      <c r="D670" t="s">
        <v>611</v>
      </c>
      <c r="E670">
        <v>10</v>
      </c>
      <c r="H670">
        <v>37</v>
      </c>
      <c r="I670" t="s">
        <v>612</v>
      </c>
      <c r="J670" t="s">
        <v>613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94"/>
        <v>21:51:29.398</v>
      </c>
      <c r="T670" t="str">
        <f t="shared" si="94"/>
        <v>21:51:29.398</v>
      </c>
      <c r="U670" t="str">
        <f t="shared" si="83"/>
        <v>A4558D</v>
      </c>
      <c r="V670">
        <v>0</v>
      </c>
      <c r="W670">
        <v>0</v>
      </c>
      <c r="X670">
        <v>2</v>
      </c>
      <c r="Z670">
        <v>1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734</v>
      </c>
      <c r="AJ670">
        <v>48.298172999999998</v>
      </c>
      <c r="AK670" t="s">
        <v>735</v>
      </c>
      <c r="AL670">
        <v>-122.998788</v>
      </c>
      <c r="AM670">
        <v>25</v>
      </c>
      <c r="AN670">
        <v>1100</v>
      </c>
      <c r="AO670" t="s">
        <v>118</v>
      </c>
      <c r="AP670">
        <v>13</v>
      </c>
      <c r="AQ670">
        <v>-135</v>
      </c>
      <c r="AR670">
        <v>0</v>
      </c>
      <c r="AZ670">
        <v>1200</v>
      </c>
      <c r="BA670">
        <v>1</v>
      </c>
      <c r="BB670" t="str">
        <f t="shared" si="85"/>
        <v xml:space="preserve">N379DH  </v>
      </c>
      <c r="BC670">
        <v>1</v>
      </c>
      <c r="BE670">
        <v>0</v>
      </c>
      <c r="BF670">
        <v>0</v>
      </c>
      <c r="BG670">
        <v>0</v>
      </c>
      <c r="BH670">
        <v>1075</v>
      </c>
      <c r="BI670">
        <v>1</v>
      </c>
      <c r="BJ670">
        <v>0</v>
      </c>
      <c r="BK670">
        <v>0</v>
      </c>
      <c r="BL670">
        <v>0</v>
      </c>
      <c r="BO670">
        <v>0</v>
      </c>
      <c r="BP670">
        <v>0</v>
      </c>
      <c r="BW670" t="str">
        <f>"21:51:29.525"</f>
        <v>21:51:29.525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1</v>
      </c>
      <c r="CP670" t="s">
        <v>119</v>
      </c>
      <c r="CQ670">
        <v>259</v>
      </c>
      <c r="CR670">
        <v>0</v>
      </c>
      <c r="CW670">
        <v>3045687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"08/10/2022 21:51:29.827"</f>
        <v>08/10/2022 21:51:29.827</v>
      </c>
      <c r="C671" t="str">
        <f t="shared" si="84"/>
        <v>FFDFD3C0</v>
      </c>
      <c r="D671" t="s">
        <v>113</v>
      </c>
      <c r="E671">
        <v>6</v>
      </c>
      <c r="H671">
        <v>174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94"/>
        <v>21:51:29.398</v>
      </c>
      <c r="T671" t="str">
        <f t="shared" si="94"/>
        <v>21:51:29.398</v>
      </c>
      <c r="U671" t="str">
        <f t="shared" si="83"/>
        <v>A4558D</v>
      </c>
      <c r="V671">
        <v>0</v>
      </c>
      <c r="W671">
        <v>0</v>
      </c>
      <c r="X671">
        <v>2</v>
      </c>
      <c r="Z671">
        <v>1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734</v>
      </c>
      <c r="AJ671">
        <v>48.298172999999998</v>
      </c>
      <c r="AK671" t="s">
        <v>735</v>
      </c>
      <c r="AL671">
        <v>-122.998788</v>
      </c>
      <c r="AM671">
        <v>25</v>
      </c>
      <c r="AN671">
        <v>1100</v>
      </c>
      <c r="AO671" t="s">
        <v>118</v>
      </c>
      <c r="AP671">
        <v>13</v>
      </c>
      <c r="AQ671">
        <v>-135</v>
      </c>
      <c r="AR671">
        <v>0</v>
      </c>
      <c r="AZ671">
        <v>1200</v>
      </c>
      <c r="BA671">
        <v>1</v>
      </c>
      <c r="BB671" t="str">
        <f t="shared" si="85"/>
        <v xml:space="preserve">N379DH  </v>
      </c>
      <c r="BC671">
        <v>1</v>
      </c>
      <c r="BE671">
        <v>0</v>
      </c>
      <c r="BF671">
        <v>0</v>
      </c>
      <c r="BG671">
        <v>0</v>
      </c>
      <c r="BH671">
        <v>1075</v>
      </c>
      <c r="BI671">
        <v>1</v>
      </c>
      <c r="BJ671">
        <v>0</v>
      </c>
      <c r="BK671">
        <v>0</v>
      </c>
      <c r="BL671">
        <v>0</v>
      </c>
      <c r="BO671">
        <v>0</v>
      </c>
      <c r="BP671">
        <v>0</v>
      </c>
      <c r="BW671" t="str">
        <f>"21:51:29.525"</f>
        <v>21:51:29.525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1</v>
      </c>
      <c r="CP671" t="s">
        <v>119</v>
      </c>
      <c r="CQ671">
        <v>259</v>
      </c>
      <c r="CR671">
        <v>0</v>
      </c>
      <c r="CW671">
        <v>3045687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"08/10/2022 21:51:30.578"</f>
        <v>08/10/2022 21:51:30.578</v>
      </c>
      <c r="C672" t="str">
        <f t="shared" si="84"/>
        <v>FFDFD3C0</v>
      </c>
      <c r="D672" t="s">
        <v>130</v>
      </c>
      <c r="E672">
        <v>18</v>
      </c>
      <c r="F672">
        <v>1018</v>
      </c>
      <c r="G672" t="s">
        <v>114</v>
      </c>
      <c r="J672" t="s">
        <v>131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ref="S672:T674" si="95">"21:51:30.195"</f>
        <v>21:51:30.195</v>
      </c>
      <c r="T672" t="str">
        <f t="shared" si="95"/>
        <v>21:51:30.195</v>
      </c>
      <c r="U672" t="str">
        <f t="shared" si="83"/>
        <v>A4558D</v>
      </c>
      <c r="V672">
        <v>0</v>
      </c>
      <c r="W672">
        <v>0</v>
      </c>
      <c r="X672">
        <v>2</v>
      </c>
      <c r="Z672">
        <v>1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736</v>
      </c>
      <c r="AJ672">
        <v>48.297679000000002</v>
      </c>
      <c r="AK672" t="s">
        <v>737</v>
      </c>
      <c r="AL672">
        <v>-122.998724</v>
      </c>
      <c r="AM672">
        <v>25</v>
      </c>
      <c r="AN672">
        <v>1100</v>
      </c>
      <c r="AO672" t="s">
        <v>118</v>
      </c>
      <c r="AP672">
        <v>13</v>
      </c>
      <c r="AQ672">
        <v>-135</v>
      </c>
      <c r="AR672">
        <v>0</v>
      </c>
      <c r="AZ672">
        <v>1200</v>
      </c>
      <c r="BA672">
        <v>1</v>
      </c>
      <c r="BB672" t="str">
        <f t="shared" si="85"/>
        <v xml:space="preserve">N379DH  </v>
      </c>
      <c r="BC672">
        <v>1</v>
      </c>
      <c r="BE672">
        <v>0</v>
      </c>
      <c r="BF672">
        <v>0</v>
      </c>
      <c r="BG672">
        <v>0</v>
      </c>
      <c r="BH672">
        <v>1075</v>
      </c>
      <c r="BI672">
        <v>1</v>
      </c>
      <c r="BJ672">
        <v>0</v>
      </c>
      <c r="BK672">
        <v>0</v>
      </c>
      <c r="BL672">
        <v>0</v>
      </c>
      <c r="BO672">
        <v>0</v>
      </c>
      <c r="BP672">
        <v>0</v>
      </c>
      <c r="BW672" t="str">
        <f>"21:51:30.285"</f>
        <v>21:51:30.285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1</v>
      </c>
      <c r="CP672" t="s">
        <v>119</v>
      </c>
      <c r="CQ672">
        <v>259</v>
      </c>
      <c r="CR672">
        <v>0</v>
      </c>
      <c r="CW672">
        <v>3045743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"08/10/2022 21:51:30.578"</f>
        <v>08/10/2022 21:51:30.578</v>
      </c>
      <c r="C673" t="str">
        <f t="shared" si="84"/>
        <v>FFDFD3C0</v>
      </c>
      <c r="D673" t="s">
        <v>611</v>
      </c>
      <c r="E673">
        <v>10</v>
      </c>
      <c r="H673">
        <v>37</v>
      </c>
      <c r="I673" t="s">
        <v>612</v>
      </c>
      <c r="J673" t="s">
        <v>613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95"/>
        <v>21:51:30.195</v>
      </c>
      <c r="T673" t="str">
        <f t="shared" si="95"/>
        <v>21:51:30.195</v>
      </c>
      <c r="U673" t="str">
        <f t="shared" si="83"/>
        <v>A4558D</v>
      </c>
      <c r="V673">
        <v>0</v>
      </c>
      <c r="W673">
        <v>0</v>
      </c>
      <c r="X673">
        <v>2</v>
      </c>
      <c r="Z673">
        <v>1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736</v>
      </c>
      <c r="AJ673">
        <v>48.297679000000002</v>
      </c>
      <c r="AK673" t="s">
        <v>737</v>
      </c>
      <c r="AL673">
        <v>-122.998724</v>
      </c>
      <c r="AM673">
        <v>25</v>
      </c>
      <c r="AN673">
        <v>1100</v>
      </c>
      <c r="AO673" t="s">
        <v>118</v>
      </c>
      <c r="AP673">
        <v>13</v>
      </c>
      <c r="AQ673">
        <v>-135</v>
      </c>
      <c r="AR673">
        <v>0</v>
      </c>
      <c r="AZ673">
        <v>1200</v>
      </c>
      <c r="BA673">
        <v>1</v>
      </c>
      <c r="BB673" t="str">
        <f t="shared" si="85"/>
        <v xml:space="preserve">N379DH  </v>
      </c>
      <c r="BC673">
        <v>1</v>
      </c>
      <c r="BE673">
        <v>0</v>
      </c>
      <c r="BF673">
        <v>0</v>
      </c>
      <c r="BG673">
        <v>0</v>
      </c>
      <c r="BH673">
        <v>1075</v>
      </c>
      <c r="BI673">
        <v>1</v>
      </c>
      <c r="BJ673">
        <v>0</v>
      </c>
      <c r="BK673">
        <v>0</v>
      </c>
      <c r="BL673">
        <v>0</v>
      </c>
      <c r="BO673">
        <v>0</v>
      </c>
      <c r="BP673">
        <v>0</v>
      </c>
      <c r="BW673" t="str">
        <f>"21:51:30.285"</f>
        <v>21:51:30.285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1</v>
      </c>
      <c r="CP673" t="s">
        <v>119</v>
      </c>
      <c r="CQ673">
        <v>259</v>
      </c>
      <c r="CR673">
        <v>0</v>
      </c>
      <c r="CW673">
        <v>3045743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"08/10/2022 21:51:30.578"</f>
        <v>08/10/2022 21:51:30.578</v>
      </c>
      <c r="C674" t="str">
        <f t="shared" si="84"/>
        <v>FFDFD3C0</v>
      </c>
      <c r="D674" t="s">
        <v>113</v>
      </c>
      <c r="E674">
        <v>6</v>
      </c>
      <c r="H674">
        <v>174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95"/>
        <v>21:51:30.195</v>
      </c>
      <c r="T674" t="str">
        <f t="shared" si="95"/>
        <v>21:51:30.195</v>
      </c>
      <c r="U674" t="str">
        <f t="shared" si="83"/>
        <v>A4558D</v>
      </c>
      <c r="V674">
        <v>0</v>
      </c>
      <c r="W674">
        <v>0</v>
      </c>
      <c r="X674">
        <v>2</v>
      </c>
      <c r="Z674">
        <v>1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736</v>
      </c>
      <c r="AJ674">
        <v>48.297679000000002</v>
      </c>
      <c r="AK674" t="s">
        <v>737</v>
      </c>
      <c r="AL674">
        <v>-122.998724</v>
      </c>
      <c r="AM674">
        <v>25</v>
      </c>
      <c r="AN674">
        <v>1100</v>
      </c>
      <c r="AO674" t="s">
        <v>118</v>
      </c>
      <c r="AP674">
        <v>13</v>
      </c>
      <c r="AQ674">
        <v>-135</v>
      </c>
      <c r="AR674">
        <v>0</v>
      </c>
      <c r="AZ674">
        <v>1200</v>
      </c>
      <c r="BA674">
        <v>1</v>
      </c>
      <c r="BB674" t="str">
        <f t="shared" si="85"/>
        <v xml:space="preserve">N379DH  </v>
      </c>
      <c r="BC674">
        <v>1</v>
      </c>
      <c r="BE674">
        <v>0</v>
      </c>
      <c r="BF674">
        <v>0</v>
      </c>
      <c r="BG674">
        <v>0</v>
      </c>
      <c r="BH674">
        <v>1075</v>
      </c>
      <c r="BI674">
        <v>1</v>
      </c>
      <c r="BJ674">
        <v>0</v>
      </c>
      <c r="BK674">
        <v>0</v>
      </c>
      <c r="BL674">
        <v>0</v>
      </c>
      <c r="BO674">
        <v>0</v>
      </c>
      <c r="BP674">
        <v>0</v>
      </c>
      <c r="BW674" t="str">
        <f>"21:51:30.285"</f>
        <v>21:51:30.285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1</v>
      </c>
      <c r="CP674" t="s">
        <v>119</v>
      </c>
      <c r="CQ674">
        <v>259</v>
      </c>
      <c r="CR674">
        <v>0</v>
      </c>
      <c r="CW674">
        <v>3045743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"08/10/2022 21:51:31.875"</f>
        <v>08/10/2022 21:51:31.875</v>
      </c>
      <c r="C675" t="str">
        <f t="shared" si="84"/>
        <v>FFDFD3C0</v>
      </c>
      <c r="D675" t="s">
        <v>130</v>
      </c>
      <c r="E675">
        <v>18</v>
      </c>
      <c r="F675">
        <v>1018</v>
      </c>
      <c r="G675" t="s">
        <v>114</v>
      </c>
      <c r="J675" t="s">
        <v>131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ref="S675:T677" si="96">"21:51:31.594"</f>
        <v>21:51:31.594</v>
      </c>
      <c r="T675" t="str">
        <f t="shared" si="96"/>
        <v>21:51:31.594</v>
      </c>
      <c r="U675" t="str">
        <f t="shared" si="83"/>
        <v>A4558D</v>
      </c>
      <c r="V675">
        <v>0</v>
      </c>
      <c r="W675">
        <v>0</v>
      </c>
      <c r="X675">
        <v>2</v>
      </c>
      <c r="Z675">
        <v>1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738</v>
      </c>
      <c r="AJ675">
        <v>48.296799999999998</v>
      </c>
      <c r="AK675" t="s">
        <v>739</v>
      </c>
      <c r="AL675">
        <v>-122.998617</v>
      </c>
      <c r="AM675">
        <v>25</v>
      </c>
      <c r="AN675">
        <v>1100</v>
      </c>
      <c r="AO675" t="s">
        <v>118</v>
      </c>
      <c r="AP675">
        <v>13</v>
      </c>
      <c r="AQ675">
        <v>-136</v>
      </c>
      <c r="AR675">
        <v>0</v>
      </c>
      <c r="AZ675">
        <v>1200</v>
      </c>
      <c r="BA675">
        <v>1</v>
      </c>
      <c r="BB675" t="str">
        <f t="shared" si="85"/>
        <v xml:space="preserve">N379DH  </v>
      </c>
      <c r="BC675">
        <v>1</v>
      </c>
      <c r="BE675">
        <v>0</v>
      </c>
      <c r="BF675">
        <v>0</v>
      </c>
      <c r="BG675">
        <v>0</v>
      </c>
      <c r="BH675">
        <v>1075</v>
      </c>
      <c r="BI675">
        <v>1</v>
      </c>
      <c r="BJ675">
        <v>0</v>
      </c>
      <c r="BK675">
        <v>0</v>
      </c>
      <c r="BL675">
        <v>0</v>
      </c>
      <c r="BO675">
        <v>0</v>
      </c>
      <c r="BP675">
        <v>0</v>
      </c>
      <c r="BW675" t="str">
        <f>"21:51:31.619"</f>
        <v>21:51:31.619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1</v>
      </c>
      <c r="CP675" t="s">
        <v>119</v>
      </c>
      <c r="CQ675">
        <v>259</v>
      </c>
      <c r="CR675">
        <v>0</v>
      </c>
      <c r="CW675">
        <v>3045859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"08/10/2022 21:51:31.875"</f>
        <v>08/10/2022 21:51:31.875</v>
      </c>
      <c r="C676" t="str">
        <f t="shared" si="84"/>
        <v>FFDFD3C0</v>
      </c>
      <c r="D676" t="s">
        <v>611</v>
      </c>
      <c r="E676">
        <v>10</v>
      </c>
      <c r="H676">
        <v>37</v>
      </c>
      <c r="I676" t="s">
        <v>612</v>
      </c>
      <c r="J676" t="s">
        <v>613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96"/>
        <v>21:51:31.594</v>
      </c>
      <c r="T676" t="str">
        <f t="shared" si="96"/>
        <v>21:51:31.594</v>
      </c>
      <c r="U676" t="str">
        <f t="shared" si="83"/>
        <v>A4558D</v>
      </c>
      <c r="V676">
        <v>0</v>
      </c>
      <c r="W676">
        <v>0</v>
      </c>
      <c r="X676">
        <v>2</v>
      </c>
      <c r="Z676">
        <v>1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738</v>
      </c>
      <c r="AJ676">
        <v>48.296799999999998</v>
      </c>
      <c r="AK676" t="s">
        <v>739</v>
      </c>
      <c r="AL676">
        <v>-122.998617</v>
      </c>
      <c r="AM676">
        <v>25</v>
      </c>
      <c r="AN676">
        <v>1100</v>
      </c>
      <c r="AO676" t="s">
        <v>118</v>
      </c>
      <c r="AP676">
        <v>13</v>
      </c>
      <c r="AQ676">
        <v>-136</v>
      </c>
      <c r="AR676">
        <v>0</v>
      </c>
      <c r="AZ676">
        <v>1200</v>
      </c>
      <c r="BA676">
        <v>1</v>
      </c>
      <c r="BB676" t="str">
        <f t="shared" si="85"/>
        <v xml:space="preserve">N379DH  </v>
      </c>
      <c r="BC676">
        <v>1</v>
      </c>
      <c r="BE676">
        <v>0</v>
      </c>
      <c r="BF676">
        <v>0</v>
      </c>
      <c r="BG676">
        <v>0</v>
      </c>
      <c r="BH676">
        <v>1075</v>
      </c>
      <c r="BI676">
        <v>1</v>
      </c>
      <c r="BJ676">
        <v>0</v>
      </c>
      <c r="BK676">
        <v>0</v>
      </c>
      <c r="BL676">
        <v>0</v>
      </c>
      <c r="BO676">
        <v>0</v>
      </c>
      <c r="BP676">
        <v>0</v>
      </c>
      <c r="BW676" t="str">
        <f>"21:51:31.619"</f>
        <v>21:51:31.619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1</v>
      </c>
      <c r="CP676" t="s">
        <v>119</v>
      </c>
      <c r="CQ676">
        <v>259</v>
      </c>
      <c r="CR676">
        <v>0</v>
      </c>
      <c r="CW676">
        <v>3045859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"08/10/2022 21:51:31.875"</f>
        <v>08/10/2022 21:51:31.875</v>
      </c>
      <c r="C677" t="str">
        <f t="shared" si="84"/>
        <v>FFDFD3C0</v>
      </c>
      <c r="D677" t="s">
        <v>113</v>
      </c>
      <c r="E677">
        <v>6</v>
      </c>
      <c r="H677">
        <v>174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96"/>
        <v>21:51:31.594</v>
      </c>
      <c r="T677" t="str">
        <f t="shared" si="96"/>
        <v>21:51:31.594</v>
      </c>
      <c r="U677" t="str">
        <f t="shared" si="83"/>
        <v>A4558D</v>
      </c>
      <c r="V677">
        <v>0</v>
      </c>
      <c r="W677">
        <v>0</v>
      </c>
      <c r="X677">
        <v>2</v>
      </c>
      <c r="Z677">
        <v>1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738</v>
      </c>
      <c r="AJ677">
        <v>48.296799999999998</v>
      </c>
      <c r="AK677" t="s">
        <v>739</v>
      </c>
      <c r="AL677">
        <v>-122.998617</v>
      </c>
      <c r="AM677">
        <v>25</v>
      </c>
      <c r="AN677">
        <v>1100</v>
      </c>
      <c r="AO677" t="s">
        <v>118</v>
      </c>
      <c r="AP677">
        <v>13</v>
      </c>
      <c r="AQ677">
        <v>-136</v>
      </c>
      <c r="AR677">
        <v>0</v>
      </c>
      <c r="AZ677">
        <v>1200</v>
      </c>
      <c r="BA677">
        <v>1</v>
      </c>
      <c r="BB677" t="str">
        <f t="shared" si="85"/>
        <v xml:space="preserve">N379DH  </v>
      </c>
      <c r="BC677">
        <v>1</v>
      </c>
      <c r="BE677">
        <v>0</v>
      </c>
      <c r="BF677">
        <v>0</v>
      </c>
      <c r="BG677">
        <v>0</v>
      </c>
      <c r="BH677">
        <v>1075</v>
      </c>
      <c r="BI677">
        <v>1</v>
      </c>
      <c r="BJ677">
        <v>0</v>
      </c>
      <c r="BK677">
        <v>0</v>
      </c>
      <c r="BL677">
        <v>0</v>
      </c>
      <c r="BO677">
        <v>0</v>
      </c>
      <c r="BP677">
        <v>0</v>
      </c>
      <c r="BW677" t="str">
        <f>"21:51:31.619"</f>
        <v>21:51:31.619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1</v>
      </c>
      <c r="CP677" t="s">
        <v>119</v>
      </c>
      <c r="CQ677">
        <v>259</v>
      </c>
      <c r="CR677">
        <v>0</v>
      </c>
      <c r="CW677">
        <v>3045859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"08/10/2022 21:51:32.609"</f>
        <v>08/10/2022 21:51:32.609</v>
      </c>
      <c r="C678" t="str">
        <f t="shared" si="84"/>
        <v>FFDFD3C0</v>
      </c>
      <c r="D678" t="s">
        <v>611</v>
      </c>
      <c r="E678">
        <v>10</v>
      </c>
      <c r="H678">
        <v>37</v>
      </c>
      <c r="I678" t="s">
        <v>612</v>
      </c>
      <c r="J678" t="s">
        <v>613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ref="S678:T680" si="97">"21:51:32.195"</f>
        <v>21:51:32.195</v>
      </c>
      <c r="T678" t="str">
        <f t="shared" si="97"/>
        <v>21:51:32.195</v>
      </c>
      <c r="U678" t="str">
        <f t="shared" si="83"/>
        <v>A4558D</v>
      </c>
      <c r="V678">
        <v>0</v>
      </c>
      <c r="W678">
        <v>0</v>
      </c>
      <c r="X678">
        <v>2</v>
      </c>
      <c r="Z678">
        <v>1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740</v>
      </c>
      <c r="AJ678">
        <v>48.296413000000001</v>
      </c>
      <c r="AK678" t="s">
        <v>741</v>
      </c>
      <c r="AL678">
        <v>-122.998552</v>
      </c>
      <c r="AM678">
        <v>25</v>
      </c>
      <c r="AN678">
        <v>1100</v>
      </c>
      <c r="AO678" t="s">
        <v>118</v>
      </c>
      <c r="AP678">
        <v>13</v>
      </c>
      <c r="AQ678">
        <v>-135</v>
      </c>
      <c r="AR678">
        <v>0</v>
      </c>
      <c r="AZ678">
        <v>1200</v>
      </c>
      <c r="BA678">
        <v>1</v>
      </c>
      <c r="BB678" t="str">
        <f t="shared" si="85"/>
        <v xml:space="preserve">N379DH  </v>
      </c>
      <c r="BC678">
        <v>1</v>
      </c>
      <c r="BE678">
        <v>0</v>
      </c>
      <c r="BF678">
        <v>0</v>
      </c>
      <c r="BG678">
        <v>0</v>
      </c>
      <c r="BH678">
        <v>1075</v>
      </c>
      <c r="BI678">
        <v>1</v>
      </c>
      <c r="BJ678">
        <v>0</v>
      </c>
      <c r="BK678">
        <v>0</v>
      </c>
      <c r="BL678">
        <v>0</v>
      </c>
      <c r="BO678">
        <v>0</v>
      </c>
      <c r="BP678">
        <v>0</v>
      </c>
      <c r="BW678" t="str">
        <f>"21:51:32.381"</f>
        <v>21:51:32.381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0</v>
      </c>
      <c r="CP678" t="s">
        <v>119</v>
      </c>
      <c r="CQ678">
        <v>259</v>
      </c>
      <c r="CR678">
        <v>0</v>
      </c>
      <c r="CW678">
        <v>3045918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"08/10/2022 21:51:32.609"</f>
        <v>08/10/2022 21:51:32.609</v>
      </c>
      <c r="C679" t="str">
        <f t="shared" si="84"/>
        <v>FFDFD3C0</v>
      </c>
      <c r="D679" t="s">
        <v>113</v>
      </c>
      <c r="E679">
        <v>6</v>
      </c>
      <c r="H679">
        <v>174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97"/>
        <v>21:51:32.195</v>
      </c>
      <c r="T679" t="str">
        <f t="shared" si="97"/>
        <v>21:51:32.195</v>
      </c>
      <c r="U679" t="str">
        <f t="shared" si="83"/>
        <v>A4558D</v>
      </c>
      <c r="V679">
        <v>0</v>
      </c>
      <c r="W679">
        <v>0</v>
      </c>
      <c r="X679">
        <v>2</v>
      </c>
      <c r="Z679">
        <v>1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740</v>
      </c>
      <c r="AJ679">
        <v>48.296413000000001</v>
      </c>
      <c r="AK679" t="s">
        <v>741</v>
      </c>
      <c r="AL679">
        <v>-122.998552</v>
      </c>
      <c r="AM679">
        <v>25</v>
      </c>
      <c r="AN679">
        <v>1100</v>
      </c>
      <c r="AO679" t="s">
        <v>118</v>
      </c>
      <c r="AP679">
        <v>13</v>
      </c>
      <c r="AQ679">
        <v>-135</v>
      </c>
      <c r="AR679">
        <v>0</v>
      </c>
      <c r="AZ679">
        <v>1200</v>
      </c>
      <c r="BA679">
        <v>1</v>
      </c>
      <c r="BB679" t="str">
        <f t="shared" si="85"/>
        <v xml:space="preserve">N379DH  </v>
      </c>
      <c r="BC679">
        <v>1</v>
      </c>
      <c r="BE679">
        <v>0</v>
      </c>
      <c r="BF679">
        <v>0</v>
      </c>
      <c r="BG679">
        <v>0</v>
      </c>
      <c r="BH679">
        <v>1075</v>
      </c>
      <c r="BI679">
        <v>1</v>
      </c>
      <c r="BJ679">
        <v>0</v>
      </c>
      <c r="BK679">
        <v>0</v>
      </c>
      <c r="BL679">
        <v>0</v>
      </c>
      <c r="BO679">
        <v>0</v>
      </c>
      <c r="BP679">
        <v>0</v>
      </c>
      <c r="BW679" t="str">
        <f>"21:51:32.381"</f>
        <v>21:51:32.381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0</v>
      </c>
      <c r="CP679" t="s">
        <v>119</v>
      </c>
      <c r="CQ679">
        <v>259</v>
      </c>
      <c r="CR679">
        <v>0</v>
      </c>
      <c r="CW679">
        <v>3045918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"08/10/2022 21:51:32.687"</f>
        <v>08/10/2022 21:51:32.687</v>
      </c>
      <c r="C680" t="str">
        <f t="shared" si="84"/>
        <v>FFDFD3C0</v>
      </c>
      <c r="D680" t="s">
        <v>130</v>
      </c>
      <c r="E680">
        <v>18</v>
      </c>
      <c r="F680">
        <v>1018</v>
      </c>
      <c r="G680" t="s">
        <v>114</v>
      </c>
      <c r="J680" t="s">
        <v>131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97"/>
        <v>21:51:32.195</v>
      </c>
      <c r="T680" t="str">
        <f t="shared" si="97"/>
        <v>21:51:32.195</v>
      </c>
      <c r="U680" t="str">
        <f t="shared" si="83"/>
        <v>A4558D</v>
      </c>
      <c r="V680">
        <v>0</v>
      </c>
      <c r="W680">
        <v>0</v>
      </c>
      <c r="X680">
        <v>2</v>
      </c>
      <c r="Z680">
        <v>1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740</v>
      </c>
      <c r="AJ680">
        <v>48.296413000000001</v>
      </c>
      <c r="AK680" t="s">
        <v>741</v>
      </c>
      <c r="AL680">
        <v>-122.998552</v>
      </c>
      <c r="AM680">
        <v>25</v>
      </c>
      <c r="AN680">
        <v>1100</v>
      </c>
      <c r="AO680" t="s">
        <v>118</v>
      </c>
      <c r="AP680">
        <v>13</v>
      </c>
      <c r="AQ680">
        <v>-135</v>
      </c>
      <c r="AR680">
        <v>0</v>
      </c>
      <c r="AZ680">
        <v>1200</v>
      </c>
      <c r="BA680">
        <v>1</v>
      </c>
      <c r="BB680" t="str">
        <f t="shared" si="85"/>
        <v xml:space="preserve">N379DH  </v>
      </c>
      <c r="BC680">
        <v>1</v>
      </c>
      <c r="BE680">
        <v>0</v>
      </c>
      <c r="BF680">
        <v>0</v>
      </c>
      <c r="BG680">
        <v>0</v>
      </c>
      <c r="BH680">
        <v>1075</v>
      </c>
      <c r="BI680">
        <v>1</v>
      </c>
      <c r="BJ680">
        <v>0</v>
      </c>
      <c r="BK680">
        <v>0</v>
      </c>
      <c r="BL680">
        <v>0</v>
      </c>
      <c r="BO680">
        <v>0</v>
      </c>
      <c r="BP680">
        <v>0</v>
      </c>
      <c r="BW680" t="str">
        <f>"21:51:32.381"</f>
        <v>21:51:32.381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0</v>
      </c>
      <c r="CP680" t="s">
        <v>119</v>
      </c>
      <c r="CQ680">
        <v>259</v>
      </c>
      <c r="CR680">
        <v>0</v>
      </c>
      <c r="CW680">
        <v>3045918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"08/10/2022 21:51:35.595"</f>
        <v>08/10/2022 21:51:35.595</v>
      </c>
      <c r="C681" t="str">
        <f t="shared" si="84"/>
        <v>FFDFD3C0</v>
      </c>
      <c r="D681" t="s">
        <v>130</v>
      </c>
      <c r="E681">
        <v>18</v>
      </c>
      <c r="F681">
        <v>1018</v>
      </c>
      <c r="G681" t="s">
        <v>114</v>
      </c>
      <c r="J681" t="s">
        <v>131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ref="S681:T683" si="98">"21:51:35.195"</f>
        <v>21:51:35.195</v>
      </c>
      <c r="T681" t="str">
        <f t="shared" si="98"/>
        <v>21:51:35.195</v>
      </c>
      <c r="U681" t="str">
        <f t="shared" si="83"/>
        <v>A4558D</v>
      </c>
      <c r="V681">
        <v>0</v>
      </c>
      <c r="W681">
        <v>0</v>
      </c>
      <c r="X681">
        <v>2</v>
      </c>
      <c r="Z681">
        <v>1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742</v>
      </c>
      <c r="AJ681">
        <v>48.294547000000001</v>
      </c>
      <c r="AK681" t="s">
        <v>743</v>
      </c>
      <c r="AL681">
        <v>-122.998316</v>
      </c>
      <c r="AM681">
        <v>25</v>
      </c>
      <c r="AN681">
        <v>1100</v>
      </c>
      <c r="AO681" t="s">
        <v>118</v>
      </c>
      <c r="AP681">
        <v>11</v>
      </c>
      <c r="AQ681">
        <v>-135</v>
      </c>
      <c r="AR681">
        <v>64</v>
      </c>
      <c r="AZ681">
        <v>1200</v>
      </c>
      <c r="BA681">
        <v>1</v>
      </c>
      <c r="BB681" t="str">
        <f t="shared" si="85"/>
        <v xml:space="preserve">N379DH  </v>
      </c>
      <c r="BC681">
        <v>1</v>
      </c>
      <c r="BE681">
        <v>0</v>
      </c>
      <c r="BF681">
        <v>0</v>
      </c>
      <c r="BG681">
        <v>0</v>
      </c>
      <c r="BH681">
        <v>1075</v>
      </c>
      <c r="BI681">
        <v>1</v>
      </c>
      <c r="BJ681">
        <v>0</v>
      </c>
      <c r="BK681">
        <v>0</v>
      </c>
      <c r="BL681">
        <v>0</v>
      </c>
      <c r="BO681">
        <v>0</v>
      </c>
      <c r="BP681">
        <v>0</v>
      </c>
      <c r="BW681" t="str">
        <f>"21:51:35.369"</f>
        <v>21:51:35.369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0</v>
      </c>
      <c r="CP681" t="s">
        <v>119</v>
      </c>
      <c r="CQ681">
        <v>259</v>
      </c>
      <c r="CR681">
        <v>0</v>
      </c>
      <c r="CW681">
        <v>3046162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"08/10/2022 21:51:35.658"</f>
        <v>08/10/2022 21:51:35.658</v>
      </c>
      <c r="C682" t="str">
        <f t="shared" si="84"/>
        <v>FFDFD3C0</v>
      </c>
      <c r="D682" t="s">
        <v>113</v>
      </c>
      <c r="E682">
        <v>6</v>
      </c>
      <c r="H682">
        <v>174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si="98"/>
        <v>21:51:35.195</v>
      </c>
      <c r="T682" t="str">
        <f t="shared" si="98"/>
        <v>21:51:35.195</v>
      </c>
      <c r="U682" t="str">
        <f t="shared" si="83"/>
        <v>A4558D</v>
      </c>
      <c r="V682">
        <v>0</v>
      </c>
      <c r="W682">
        <v>0</v>
      </c>
      <c r="X682">
        <v>2</v>
      </c>
      <c r="Z682">
        <v>1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742</v>
      </c>
      <c r="AJ682">
        <v>48.294547000000001</v>
      </c>
      <c r="AK682" t="s">
        <v>743</v>
      </c>
      <c r="AL682">
        <v>-122.998316</v>
      </c>
      <c r="AM682">
        <v>25</v>
      </c>
      <c r="AN682">
        <v>1100</v>
      </c>
      <c r="AO682" t="s">
        <v>118</v>
      </c>
      <c r="AP682">
        <v>11</v>
      </c>
      <c r="AQ682">
        <v>-135</v>
      </c>
      <c r="AR682">
        <v>64</v>
      </c>
      <c r="AZ682">
        <v>1200</v>
      </c>
      <c r="BA682">
        <v>1</v>
      </c>
      <c r="BB682" t="str">
        <f t="shared" si="85"/>
        <v xml:space="preserve">N379DH  </v>
      </c>
      <c r="BC682">
        <v>1</v>
      </c>
      <c r="BE682">
        <v>0</v>
      </c>
      <c r="BF682">
        <v>0</v>
      </c>
      <c r="BG682">
        <v>0</v>
      </c>
      <c r="BH682">
        <v>1075</v>
      </c>
      <c r="BI682">
        <v>1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>"21:51:35.369"</f>
        <v>21:51:35.369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0</v>
      </c>
      <c r="CP682" t="s">
        <v>119</v>
      </c>
      <c r="CQ682">
        <v>259</v>
      </c>
      <c r="CR682">
        <v>0</v>
      </c>
      <c r="CW682">
        <v>3046162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"08/10/2022 21:51:35.705"</f>
        <v>08/10/2022 21:51:35.705</v>
      </c>
      <c r="C683" t="str">
        <f t="shared" si="84"/>
        <v>FFDFD3C0</v>
      </c>
      <c r="D683" t="s">
        <v>611</v>
      </c>
      <c r="E683">
        <v>10</v>
      </c>
      <c r="H683">
        <v>37</v>
      </c>
      <c r="I683" t="s">
        <v>612</v>
      </c>
      <c r="J683" t="s">
        <v>613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98"/>
        <v>21:51:35.195</v>
      </c>
      <c r="T683" t="str">
        <f t="shared" si="98"/>
        <v>21:51:35.195</v>
      </c>
      <c r="U683" t="str">
        <f t="shared" si="83"/>
        <v>A4558D</v>
      </c>
      <c r="V683">
        <v>0</v>
      </c>
      <c r="W683">
        <v>0</v>
      </c>
      <c r="X683">
        <v>2</v>
      </c>
      <c r="Z683">
        <v>1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742</v>
      </c>
      <c r="AJ683">
        <v>48.294547000000001</v>
      </c>
      <c r="AK683" t="s">
        <v>743</v>
      </c>
      <c r="AL683">
        <v>-122.998316</v>
      </c>
      <c r="AM683">
        <v>25</v>
      </c>
      <c r="AN683">
        <v>1100</v>
      </c>
      <c r="AO683" t="s">
        <v>118</v>
      </c>
      <c r="AP683">
        <v>11</v>
      </c>
      <c r="AQ683">
        <v>-135</v>
      </c>
      <c r="AR683">
        <v>64</v>
      </c>
      <c r="AZ683">
        <v>1200</v>
      </c>
      <c r="BA683">
        <v>1</v>
      </c>
      <c r="BB683" t="str">
        <f t="shared" si="85"/>
        <v xml:space="preserve">N379DH  </v>
      </c>
      <c r="BC683">
        <v>1</v>
      </c>
      <c r="BE683">
        <v>0</v>
      </c>
      <c r="BF683">
        <v>0</v>
      </c>
      <c r="BG683">
        <v>0</v>
      </c>
      <c r="BH683">
        <v>1075</v>
      </c>
      <c r="BI683">
        <v>1</v>
      </c>
      <c r="BJ683">
        <v>0</v>
      </c>
      <c r="BK683">
        <v>0</v>
      </c>
      <c r="BL683">
        <v>0</v>
      </c>
      <c r="BO683">
        <v>0</v>
      </c>
      <c r="BP683">
        <v>0</v>
      </c>
      <c r="BW683" t="str">
        <f>"21:51:35.369"</f>
        <v>21:51:35.369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0</v>
      </c>
      <c r="CP683" t="s">
        <v>119</v>
      </c>
      <c r="CQ683">
        <v>259</v>
      </c>
      <c r="CR683">
        <v>0</v>
      </c>
      <c r="CW683">
        <v>3046162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"08/10/2022 21:51:37.158"</f>
        <v>08/10/2022 21:51:37.158</v>
      </c>
      <c r="C684" t="str">
        <f t="shared" si="84"/>
        <v>FFDFD3C0</v>
      </c>
      <c r="D684" t="s">
        <v>113</v>
      </c>
      <c r="E684">
        <v>6</v>
      </c>
      <c r="H684">
        <v>174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ref="S684:T686" si="99">"21:51:36.797"</f>
        <v>21:51:36.797</v>
      </c>
      <c r="T684" t="str">
        <f t="shared" si="99"/>
        <v>21:51:36.797</v>
      </c>
      <c r="U684" t="str">
        <f t="shared" si="83"/>
        <v>A4558D</v>
      </c>
      <c r="V684">
        <v>0</v>
      </c>
      <c r="W684">
        <v>0</v>
      </c>
      <c r="X684">
        <v>2</v>
      </c>
      <c r="Z684">
        <v>1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744</v>
      </c>
      <c r="AJ684">
        <v>48.293537999999998</v>
      </c>
      <c r="AK684" t="s">
        <v>745</v>
      </c>
      <c r="AL684">
        <v>-122.998188</v>
      </c>
      <c r="AM684">
        <v>25</v>
      </c>
      <c r="AN684">
        <v>1100</v>
      </c>
      <c r="AO684" t="s">
        <v>118</v>
      </c>
      <c r="AP684">
        <v>10</v>
      </c>
      <c r="AQ684">
        <v>-135</v>
      </c>
      <c r="AR684">
        <v>64</v>
      </c>
      <c r="AZ684">
        <v>1200</v>
      </c>
      <c r="BA684">
        <v>1</v>
      </c>
      <c r="BB684" t="str">
        <f t="shared" si="85"/>
        <v xml:space="preserve">N379DH  </v>
      </c>
      <c r="BC684">
        <v>1</v>
      </c>
      <c r="BE684">
        <v>0</v>
      </c>
      <c r="BF684">
        <v>0</v>
      </c>
      <c r="BG684">
        <v>0</v>
      </c>
      <c r="BH684">
        <v>1075</v>
      </c>
      <c r="BI684">
        <v>1</v>
      </c>
      <c r="BJ684">
        <v>0</v>
      </c>
      <c r="BK684">
        <v>0</v>
      </c>
      <c r="BL684">
        <v>0</v>
      </c>
      <c r="BO684">
        <v>0</v>
      </c>
      <c r="BP684">
        <v>0</v>
      </c>
      <c r="BW684" t="str">
        <f>"21:51:36.935"</f>
        <v>21:51:36.935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1</v>
      </c>
      <c r="CP684" t="s">
        <v>119</v>
      </c>
      <c r="CQ684">
        <v>259</v>
      </c>
      <c r="CR684">
        <v>0</v>
      </c>
      <c r="CW684">
        <v>3046306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"08/10/2022 21:51:37.158"</f>
        <v>08/10/2022 21:51:37.158</v>
      </c>
      <c r="C685" t="str">
        <f t="shared" si="84"/>
        <v>FFDFD3C0</v>
      </c>
      <c r="D685" t="s">
        <v>611</v>
      </c>
      <c r="E685">
        <v>10</v>
      </c>
      <c r="H685">
        <v>37</v>
      </c>
      <c r="I685" t="s">
        <v>612</v>
      </c>
      <c r="J685" t="s">
        <v>613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99"/>
        <v>21:51:36.797</v>
      </c>
      <c r="T685" t="str">
        <f t="shared" si="99"/>
        <v>21:51:36.797</v>
      </c>
      <c r="U685" t="str">
        <f t="shared" si="83"/>
        <v>A4558D</v>
      </c>
      <c r="V685">
        <v>0</v>
      </c>
      <c r="W685">
        <v>0</v>
      </c>
      <c r="X685">
        <v>2</v>
      </c>
      <c r="Z685">
        <v>1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744</v>
      </c>
      <c r="AJ685">
        <v>48.293537999999998</v>
      </c>
      <c r="AK685" t="s">
        <v>745</v>
      </c>
      <c r="AL685">
        <v>-122.998188</v>
      </c>
      <c r="AM685">
        <v>25</v>
      </c>
      <c r="AN685">
        <v>1100</v>
      </c>
      <c r="AO685" t="s">
        <v>118</v>
      </c>
      <c r="AP685">
        <v>10</v>
      </c>
      <c r="AQ685">
        <v>-135</v>
      </c>
      <c r="AR685">
        <v>64</v>
      </c>
      <c r="AZ685">
        <v>1200</v>
      </c>
      <c r="BA685">
        <v>1</v>
      </c>
      <c r="BB685" t="str">
        <f t="shared" si="85"/>
        <v xml:space="preserve">N379DH  </v>
      </c>
      <c r="BC685">
        <v>1</v>
      </c>
      <c r="BE685">
        <v>0</v>
      </c>
      <c r="BF685">
        <v>0</v>
      </c>
      <c r="BG685">
        <v>0</v>
      </c>
      <c r="BH685">
        <v>1075</v>
      </c>
      <c r="BI685">
        <v>1</v>
      </c>
      <c r="BJ685">
        <v>0</v>
      </c>
      <c r="BK685">
        <v>0</v>
      </c>
      <c r="BL685">
        <v>0</v>
      </c>
      <c r="BO685">
        <v>0</v>
      </c>
      <c r="BP685">
        <v>0</v>
      </c>
      <c r="BW685" t="str">
        <f>"21:51:36.935"</f>
        <v>21:51:36.935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1</v>
      </c>
      <c r="CP685" t="s">
        <v>119</v>
      </c>
      <c r="CQ685">
        <v>259</v>
      </c>
      <c r="CR685">
        <v>0</v>
      </c>
      <c r="CW685">
        <v>3046306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"08/10/2022 21:51:37.158"</f>
        <v>08/10/2022 21:51:37.158</v>
      </c>
      <c r="C686" t="str">
        <f t="shared" si="84"/>
        <v>FFDFD3C0</v>
      </c>
      <c r="D686" t="s">
        <v>130</v>
      </c>
      <c r="E686">
        <v>18</v>
      </c>
      <c r="F686">
        <v>1018</v>
      </c>
      <c r="G686" t="s">
        <v>114</v>
      </c>
      <c r="J686" t="s">
        <v>131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si="99"/>
        <v>21:51:36.797</v>
      </c>
      <c r="T686" t="str">
        <f t="shared" si="99"/>
        <v>21:51:36.797</v>
      </c>
      <c r="U686" t="str">
        <f t="shared" si="83"/>
        <v>A4558D</v>
      </c>
      <c r="V686">
        <v>0</v>
      </c>
      <c r="W686">
        <v>0</v>
      </c>
      <c r="X686">
        <v>2</v>
      </c>
      <c r="Z686">
        <v>1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744</v>
      </c>
      <c r="AJ686">
        <v>48.293537999999998</v>
      </c>
      <c r="AK686" t="s">
        <v>745</v>
      </c>
      <c r="AL686">
        <v>-122.998188</v>
      </c>
      <c r="AM686">
        <v>25</v>
      </c>
      <c r="AN686">
        <v>1100</v>
      </c>
      <c r="AO686" t="s">
        <v>118</v>
      </c>
      <c r="AP686">
        <v>10</v>
      </c>
      <c r="AQ686">
        <v>-135</v>
      </c>
      <c r="AR686">
        <v>64</v>
      </c>
      <c r="AZ686">
        <v>1200</v>
      </c>
      <c r="BA686">
        <v>1</v>
      </c>
      <c r="BB686" t="str">
        <f t="shared" si="85"/>
        <v xml:space="preserve">N379DH  </v>
      </c>
      <c r="BC686">
        <v>1</v>
      </c>
      <c r="BE686">
        <v>0</v>
      </c>
      <c r="BF686">
        <v>0</v>
      </c>
      <c r="BG686">
        <v>0</v>
      </c>
      <c r="BH686">
        <v>1075</v>
      </c>
      <c r="BI686">
        <v>1</v>
      </c>
      <c r="BJ686">
        <v>0</v>
      </c>
      <c r="BK686">
        <v>0</v>
      </c>
      <c r="BL686">
        <v>0</v>
      </c>
      <c r="BO686">
        <v>0</v>
      </c>
      <c r="BP686">
        <v>0</v>
      </c>
      <c r="BW686" t="str">
        <f>"21:51:36.935"</f>
        <v>21:51:36.935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1</v>
      </c>
      <c r="CP686" t="s">
        <v>119</v>
      </c>
      <c r="CQ686">
        <v>259</v>
      </c>
      <c r="CR686">
        <v>0</v>
      </c>
      <c r="CW686">
        <v>3046306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"08/10/2022 21:51:37.642"</f>
        <v>08/10/2022 21:51:37.642</v>
      </c>
      <c r="C687" t="str">
        <f t="shared" si="84"/>
        <v>FFDFD3C0</v>
      </c>
      <c r="D687" t="s">
        <v>130</v>
      </c>
      <c r="E687">
        <v>18</v>
      </c>
      <c r="F687">
        <v>1018</v>
      </c>
      <c r="G687" t="s">
        <v>114</v>
      </c>
      <c r="J687" t="s">
        <v>131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ref="S687:T689" si="100">"21:51:37.398"</f>
        <v>21:51:37.398</v>
      </c>
      <c r="T687" t="str">
        <f t="shared" si="100"/>
        <v>21:51:37.398</v>
      </c>
      <c r="U687" t="str">
        <f t="shared" si="83"/>
        <v>A4558D</v>
      </c>
      <c r="V687">
        <v>0</v>
      </c>
      <c r="W687">
        <v>0</v>
      </c>
      <c r="X687">
        <v>2</v>
      </c>
      <c r="Z687">
        <v>1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746</v>
      </c>
      <c r="AJ687">
        <v>48.293151999999999</v>
      </c>
      <c r="AK687" t="s">
        <v>747</v>
      </c>
      <c r="AL687">
        <v>-122.998166</v>
      </c>
      <c r="AM687">
        <v>25</v>
      </c>
      <c r="AN687">
        <v>1100</v>
      </c>
      <c r="AO687" t="s">
        <v>118</v>
      </c>
      <c r="AP687">
        <v>10</v>
      </c>
      <c r="AQ687">
        <v>-135</v>
      </c>
      <c r="AR687">
        <v>64</v>
      </c>
      <c r="AZ687">
        <v>1200</v>
      </c>
      <c r="BA687">
        <v>1</v>
      </c>
      <c r="BB687" t="str">
        <f t="shared" si="85"/>
        <v xml:space="preserve">N379DH  </v>
      </c>
      <c r="BC687">
        <v>1</v>
      </c>
      <c r="BE687">
        <v>0</v>
      </c>
      <c r="BF687">
        <v>0</v>
      </c>
      <c r="BG687">
        <v>0</v>
      </c>
      <c r="BH687">
        <v>1075</v>
      </c>
      <c r="BI687">
        <v>1</v>
      </c>
      <c r="BJ687">
        <v>0</v>
      </c>
      <c r="BK687">
        <v>0</v>
      </c>
      <c r="BL687">
        <v>0</v>
      </c>
      <c r="BO687">
        <v>0</v>
      </c>
      <c r="BP687">
        <v>0</v>
      </c>
      <c r="BW687" t="str">
        <f>"21:51:37.425"</f>
        <v>21:51:37.425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1</v>
      </c>
      <c r="CP687" t="s">
        <v>119</v>
      </c>
      <c r="CQ687">
        <v>259</v>
      </c>
      <c r="CR687">
        <v>0</v>
      </c>
      <c r="CW687">
        <v>3046351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"08/10/2022 21:51:37.642"</f>
        <v>08/10/2022 21:51:37.642</v>
      </c>
      <c r="C688" t="str">
        <f t="shared" si="84"/>
        <v>FFDFD3C0</v>
      </c>
      <c r="D688" t="s">
        <v>611</v>
      </c>
      <c r="E688">
        <v>10</v>
      </c>
      <c r="H688">
        <v>37</v>
      </c>
      <c r="I688" t="s">
        <v>612</v>
      </c>
      <c r="J688" t="s">
        <v>613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100"/>
        <v>21:51:37.398</v>
      </c>
      <c r="T688" t="str">
        <f t="shared" si="100"/>
        <v>21:51:37.398</v>
      </c>
      <c r="U688" t="str">
        <f t="shared" si="83"/>
        <v>A4558D</v>
      </c>
      <c r="V688">
        <v>0</v>
      </c>
      <c r="W688">
        <v>0</v>
      </c>
      <c r="X688">
        <v>2</v>
      </c>
      <c r="Z688">
        <v>1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746</v>
      </c>
      <c r="AJ688">
        <v>48.293151999999999</v>
      </c>
      <c r="AK688" t="s">
        <v>747</v>
      </c>
      <c r="AL688">
        <v>-122.998166</v>
      </c>
      <c r="AM688">
        <v>25</v>
      </c>
      <c r="AN688">
        <v>1100</v>
      </c>
      <c r="AO688" t="s">
        <v>118</v>
      </c>
      <c r="AP688">
        <v>10</v>
      </c>
      <c r="AQ688">
        <v>-135</v>
      </c>
      <c r="AR688">
        <v>64</v>
      </c>
      <c r="AZ688">
        <v>1200</v>
      </c>
      <c r="BA688">
        <v>1</v>
      </c>
      <c r="BB688" t="str">
        <f t="shared" si="85"/>
        <v xml:space="preserve">N379DH  </v>
      </c>
      <c r="BC688">
        <v>1</v>
      </c>
      <c r="BE688">
        <v>0</v>
      </c>
      <c r="BF688">
        <v>0</v>
      </c>
      <c r="BG688">
        <v>0</v>
      </c>
      <c r="BH688">
        <v>1075</v>
      </c>
      <c r="BI688">
        <v>1</v>
      </c>
      <c r="BJ688">
        <v>0</v>
      </c>
      <c r="BK688">
        <v>0</v>
      </c>
      <c r="BL688">
        <v>0</v>
      </c>
      <c r="BO688">
        <v>0</v>
      </c>
      <c r="BP688">
        <v>0</v>
      </c>
      <c r="BW688" t="str">
        <f>"21:51:37.425"</f>
        <v>21:51:37.425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1</v>
      </c>
      <c r="CP688" t="s">
        <v>119</v>
      </c>
      <c r="CQ688">
        <v>259</v>
      </c>
      <c r="CR688">
        <v>0</v>
      </c>
      <c r="CW688">
        <v>3046351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"08/10/2022 21:51:37.767"</f>
        <v>08/10/2022 21:51:37.767</v>
      </c>
      <c r="C689" t="str">
        <f t="shared" si="84"/>
        <v>FFDFD3C0</v>
      </c>
      <c r="D689" t="s">
        <v>113</v>
      </c>
      <c r="E689">
        <v>6</v>
      </c>
      <c r="H689">
        <v>174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100"/>
        <v>21:51:37.398</v>
      </c>
      <c r="T689" t="str">
        <f t="shared" si="100"/>
        <v>21:51:37.398</v>
      </c>
      <c r="U689" t="str">
        <f t="shared" si="83"/>
        <v>A4558D</v>
      </c>
      <c r="V689">
        <v>0</v>
      </c>
      <c r="W689">
        <v>0</v>
      </c>
      <c r="X689">
        <v>2</v>
      </c>
      <c r="Z689">
        <v>1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746</v>
      </c>
      <c r="AJ689">
        <v>48.293151999999999</v>
      </c>
      <c r="AK689" t="s">
        <v>747</v>
      </c>
      <c r="AL689">
        <v>-122.998166</v>
      </c>
      <c r="AM689">
        <v>25</v>
      </c>
      <c r="AN689">
        <v>1100</v>
      </c>
      <c r="AO689" t="s">
        <v>118</v>
      </c>
      <c r="AP689">
        <v>10</v>
      </c>
      <c r="AQ689">
        <v>-135</v>
      </c>
      <c r="AR689">
        <v>64</v>
      </c>
      <c r="AZ689">
        <v>1200</v>
      </c>
      <c r="BA689">
        <v>1</v>
      </c>
      <c r="BB689" t="str">
        <f t="shared" si="85"/>
        <v xml:space="preserve">N379DH  </v>
      </c>
      <c r="BC689">
        <v>1</v>
      </c>
      <c r="BE689">
        <v>0</v>
      </c>
      <c r="BF689">
        <v>0</v>
      </c>
      <c r="BG689">
        <v>0</v>
      </c>
      <c r="BH689">
        <v>1075</v>
      </c>
      <c r="BI689">
        <v>1</v>
      </c>
      <c r="BJ689">
        <v>0</v>
      </c>
      <c r="BK689">
        <v>0</v>
      </c>
      <c r="BL689">
        <v>0</v>
      </c>
      <c r="BO689">
        <v>0</v>
      </c>
      <c r="BP689">
        <v>0</v>
      </c>
      <c r="BW689" t="str">
        <f>"21:51:37.425"</f>
        <v>21:51:37.425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1</v>
      </c>
      <c r="CP689" t="s">
        <v>119</v>
      </c>
      <c r="CQ689">
        <v>259</v>
      </c>
      <c r="CR689">
        <v>0</v>
      </c>
      <c r="CW689">
        <v>3046351</v>
      </c>
      <c r="CY689">
        <v>0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"08/10/2022 21:51:39.222"</f>
        <v>08/10/2022 21:51:39.222</v>
      </c>
      <c r="C690" t="str">
        <f t="shared" si="84"/>
        <v>FFDFD3C0</v>
      </c>
      <c r="D690" t="s">
        <v>113</v>
      </c>
      <c r="E690">
        <v>6</v>
      </c>
      <c r="H690">
        <v>174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ref="S690:T692" si="101">"21:51:38.797"</f>
        <v>21:51:38.797</v>
      </c>
      <c r="T690" t="str">
        <f t="shared" si="101"/>
        <v>21:51:38.797</v>
      </c>
      <c r="U690" t="str">
        <f t="shared" si="83"/>
        <v>A4558D</v>
      </c>
      <c r="V690">
        <v>0</v>
      </c>
      <c r="W690">
        <v>0</v>
      </c>
      <c r="X690">
        <v>2</v>
      </c>
      <c r="Z690">
        <v>1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748</v>
      </c>
      <c r="AJ690">
        <v>48.292293999999998</v>
      </c>
      <c r="AK690" t="s">
        <v>749</v>
      </c>
      <c r="AL690">
        <v>-122.998059</v>
      </c>
      <c r="AM690">
        <v>25</v>
      </c>
      <c r="AN690">
        <v>1100</v>
      </c>
      <c r="AO690" t="s">
        <v>118</v>
      </c>
      <c r="AP690">
        <v>9</v>
      </c>
      <c r="AQ690">
        <v>-135</v>
      </c>
      <c r="AR690">
        <v>64</v>
      </c>
      <c r="AZ690">
        <v>1200</v>
      </c>
      <c r="BA690">
        <v>1</v>
      </c>
      <c r="BB690" t="str">
        <f t="shared" si="85"/>
        <v xml:space="preserve">N379DH  </v>
      </c>
      <c r="BC690">
        <v>1</v>
      </c>
      <c r="BE690">
        <v>0</v>
      </c>
      <c r="BF690">
        <v>0</v>
      </c>
      <c r="BG690">
        <v>0</v>
      </c>
      <c r="BH690">
        <v>1075</v>
      </c>
      <c r="BI690">
        <v>1</v>
      </c>
      <c r="BJ690">
        <v>0</v>
      </c>
      <c r="BK690">
        <v>0</v>
      </c>
      <c r="BL690">
        <v>0</v>
      </c>
      <c r="BO690">
        <v>0</v>
      </c>
      <c r="BP690">
        <v>0</v>
      </c>
      <c r="BW690" t="str">
        <f>"21:51:38.992"</f>
        <v>21:51:38.992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1</v>
      </c>
      <c r="CP690" t="s">
        <v>119</v>
      </c>
      <c r="CQ690">
        <v>259</v>
      </c>
      <c r="CR690">
        <v>0</v>
      </c>
      <c r="CW690">
        <v>3046493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"08/10/2022 21:51:39.222"</f>
        <v>08/10/2022 21:51:39.222</v>
      </c>
      <c r="C691" t="str">
        <f t="shared" si="84"/>
        <v>FFDFD3C0</v>
      </c>
      <c r="D691" t="s">
        <v>130</v>
      </c>
      <c r="E691">
        <v>18</v>
      </c>
      <c r="F691">
        <v>1018</v>
      </c>
      <c r="G691" t="s">
        <v>114</v>
      </c>
      <c r="J691" t="s">
        <v>131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101"/>
        <v>21:51:38.797</v>
      </c>
      <c r="T691" t="str">
        <f t="shared" si="101"/>
        <v>21:51:38.797</v>
      </c>
      <c r="U691" t="str">
        <f t="shared" si="83"/>
        <v>A4558D</v>
      </c>
      <c r="V691">
        <v>0</v>
      </c>
      <c r="W691">
        <v>0</v>
      </c>
      <c r="X691">
        <v>2</v>
      </c>
      <c r="Z691">
        <v>1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748</v>
      </c>
      <c r="AJ691">
        <v>48.292293999999998</v>
      </c>
      <c r="AK691" t="s">
        <v>749</v>
      </c>
      <c r="AL691">
        <v>-122.998059</v>
      </c>
      <c r="AM691">
        <v>25</v>
      </c>
      <c r="AN691">
        <v>1100</v>
      </c>
      <c r="AO691" t="s">
        <v>118</v>
      </c>
      <c r="AP691">
        <v>9</v>
      </c>
      <c r="AQ691">
        <v>-135</v>
      </c>
      <c r="AR691">
        <v>64</v>
      </c>
      <c r="AZ691">
        <v>1200</v>
      </c>
      <c r="BA691">
        <v>1</v>
      </c>
      <c r="BB691" t="str">
        <f t="shared" si="85"/>
        <v xml:space="preserve">N379DH  </v>
      </c>
      <c r="BC691">
        <v>1</v>
      </c>
      <c r="BE691">
        <v>0</v>
      </c>
      <c r="BF691">
        <v>0</v>
      </c>
      <c r="BG691">
        <v>0</v>
      </c>
      <c r="BH691">
        <v>1075</v>
      </c>
      <c r="BI691">
        <v>1</v>
      </c>
      <c r="BJ691">
        <v>0</v>
      </c>
      <c r="BK691">
        <v>0</v>
      </c>
      <c r="BL691">
        <v>0</v>
      </c>
      <c r="BO691">
        <v>0</v>
      </c>
      <c r="BP691">
        <v>0</v>
      </c>
      <c r="BW691" t="str">
        <f>"21:51:38.992"</f>
        <v>21:51:38.992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1</v>
      </c>
      <c r="CP691" t="s">
        <v>119</v>
      </c>
      <c r="CQ691">
        <v>259</v>
      </c>
      <c r="CR691">
        <v>0</v>
      </c>
      <c r="CW691">
        <v>3046493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"08/10/2022 21:51:39.222"</f>
        <v>08/10/2022 21:51:39.222</v>
      </c>
      <c r="C692" t="str">
        <f t="shared" si="84"/>
        <v>FFDFD3C0</v>
      </c>
      <c r="D692" t="s">
        <v>611</v>
      </c>
      <c r="E692">
        <v>10</v>
      </c>
      <c r="H692">
        <v>37</v>
      </c>
      <c r="I692" t="s">
        <v>612</v>
      </c>
      <c r="J692" t="s">
        <v>613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101"/>
        <v>21:51:38.797</v>
      </c>
      <c r="T692" t="str">
        <f t="shared" si="101"/>
        <v>21:51:38.797</v>
      </c>
      <c r="U692" t="str">
        <f t="shared" si="83"/>
        <v>A4558D</v>
      </c>
      <c r="V692">
        <v>0</v>
      </c>
      <c r="W692">
        <v>0</v>
      </c>
      <c r="X692">
        <v>2</v>
      </c>
      <c r="Z692">
        <v>1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748</v>
      </c>
      <c r="AJ692">
        <v>48.292293999999998</v>
      </c>
      <c r="AK692" t="s">
        <v>749</v>
      </c>
      <c r="AL692">
        <v>-122.998059</v>
      </c>
      <c r="AM692">
        <v>25</v>
      </c>
      <c r="AN692">
        <v>1100</v>
      </c>
      <c r="AO692" t="s">
        <v>118</v>
      </c>
      <c r="AP692">
        <v>9</v>
      </c>
      <c r="AQ692">
        <v>-135</v>
      </c>
      <c r="AR692">
        <v>64</v>
      </c>
      <c r="AZ692">
        <v>1200</v>
      </c>
      <c r="BA692">
        <v>1</v>
      </c>
      <c r="BB692" t="str">
        <f t="shared" si="85"/>
        <v xml:space="preserve">N379DH  </v>
      </c>
      <c r="BC692">
        <v>1</v>
      </c>
      <c r="BE692">
        <v>0</v>
      </c>
      <c r="BF692">
        <v>0</v>
      </c>
      <c r="BG692">
        <v>0</v>
      </c>
      <c r="BH692">
        <v>1075</v>
      </c>
      <c r="BI692">
        <v>1</v>
      </c>
      <c r="BJ692">
        <v>0</v>
      </c>
      <c r="BK692">
        <v>0</v>
      </c>
      <c r="BL692">
        <v>0</v>
      </c>
      <c r="BO692">
        <v>0</v>
      </c>
      <c r="BP692">
        <v>0</v>
      </c>
      <c r="BW692" t="str">
        <f>"21:51:38.992"</f>
        <v>21:51:38.992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1</v>
      </c>
      <c r="CP692" t="s">
        <v>119</v>
      </c>
      <c r="CQ692">
        <v>259</v>
      </c>
      <c r="CR692">
        <v>0</v>
      </c>
      <c r="CW692">
        <v>3046493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"08/10/2022 21:51:40.035"</f>
        <v>08/10/2022 21:51:40.035</v>
      </c>
      <c r="C693" t="str">
        <f t="shared" si="84"/>
        <v>FFDFD3C0</v>
      </c>
      <c r="D693" t="s">
        <v>113</v>
      </c>
      <c r="E693">
        <v>6</v>
      </c>
      <c r="H693">
        <v>174</v>
      </c>
      <c r="I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ref="S693:T695" si="102">"21:51:39.797"</f>
        <v>21:51:39.797</v>
      </c>
      <c r="T693" t="str">
        <f t="shared" si="102"/>
        <v>21:51:39.797</v>
      </c>
      <c r="U693" t="str">
        <f t="shared" si="83"/>
        <v>A4558D</v>
      </c>
      <c r="V693">
        <v>0</v>
      </c>
      <c r="W693">
        <v>0</v>
      </c>
      <c r="X693">
        <v>2</v>
      </c>
      <c r="Z693">
        <v>1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750</v>
      </c>
      <c r="AJ693">
        <v>48.291649999999997</v>
      </c>
      <c r="AK693" t="s">
        <v>751</v>
      </c>
      <c r="AL693">
        <v>-122.99799400000001</v>
      </c>
      <c r="AM693">
        <v>25</v>
      </c>
      <c r="AN693">
        <v>1100</v>
      </c>
      <c r="AO693" t="s">
        <v>118</v>
      </c>
      <c r="AP693">
        <v>9</v>
      </c>
      <c r="AQ693">
        <v>-136</v>
      </c>
      <c r="AR693">
        <v>128</v>
      </c>
      <c r="AZ693">
        <v>1200</v>
      </c>
      <c r="BA693">
        <v>1</v>
      </c>
      <c r="BB693" t="str">
        <f t="shared" si="85"/>
        <v xml:space="preserve">N379DH  </v>
      </c>
      <c r="BC693">
        <v>1</v>
      </c>
      <c r="BE693">
        <v>0</v>
      </c>
      <c r="BF693">
        <v>0</v>
      </c>
      <c r="BG693">
        <v>0</v>
      </c>
      <c r="BH693">
        <v>1075</v>
      </c>
      <c r="BI693">
        <v>1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>"21:51:39.868"</f>
        <v>21:51:39.868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1</v>
      </c>
      <c r="CP693" t="s">
        <v>119</v>
      </c>
      <c r="CQ693">
        <v>259</v>
      </c>
      <c r="CR693">
        <v>0</v>
      </c>
      <c r="CW693">
        <v>3046577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"08/10/2022 21:51:40.035"</f>
        <v>08/10/2022 21:51:40.035</v>
      </c>
      <c r="C694" t="str">
        <f t="shared" si="84"/>
        <v>FFDFD3C0</v>
      </c>
      <c r="D694" t="s">
        <v>130</v>
      </c>
      <c r="E694">
        <v>18</v>
      </c>
      <c r="F694">
        <v>1018</v>
      </c>
      <c r="G694" t="s">
        <v>114</v>
      </c>
      <c r="J694" t="s">
        <v>131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102"/>
        <v>21:51:39.797</v>
      </c>
      <c r="T694" t="str">
        <f t="shared" si="102"/>
        <v>21:51:39.797</v>
      </c>
      <c r="U694" t="str">
        <f t="shared" si="83"/>
        <v>A4558D</v>
      </c>
      <c r="V694">
        <v>0</v>
      </c>
      <c r="W694">
        <v>0</v>
      </c>
      <c r="X694">
        <v>2</v>
      </c>
      <c r="Z694">
        <v>1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750</v>
      </c>
      <c r="AJ694">
        <v>48.291649999999997</v>
      </c>
      <c r="AK694" t="s">
        <v>751</v>
      </c>
      <c r="AL694">
        <v>-122.99799400000001</v>
      </c>
      <c r="AM694">
        <v>25</v>
      </c>
      <c r="AN694">
        <v>1100</v>
      </c>
      <c r="AO694" t="s">
        <v>118</v>
      </c>
      <c r="AP694">
        <v>9</v>
      </c>
      <c r="AQ694">
        <v>-136</v>
      </c>
      <c r="AR694">
        <v>128</v>
      </c>
      <c r="AZ694">
        <v>1200</v>
      </c>
      <c r="BA694">
        <v>1</v>
      </c>
      <c r="BB694" t="str">
        <f t="shared" si="85"/>
        <v xml:space="preserve">N379DH  </v>
      </c>
      <c r="BC694">
        <v>1</v>
      </c>
      <c r="BE694">
        <v>0</v>
      </c>
      <c r="BF694">
        <v>0</v>
      </c>
      <c r="BG694">
        <v>0</v>
      </c>
      <c r="BH694">
        <v>1075</v>
      </c>
      <c r="BI694">
        <v>1</v>
      </c>
      <c r="BJ694">
        <v>0</v>
      </c>
      <c r="BK694">
        <v>0</v>
      </c>
      <c r="BL694">
        <v>0</v>
      </c>
      <c r="BO694">
        <v>0</v>
      </c>
      <c r="BP694">
        <v>0</v>
      </c>
      <c r="BW694" t="str">
        <f>"21:51:39.868"</f>
        <v>21:51:39.868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1</v>
      </c>
      <c r="CP694" t="s">
        <v>119</v>
      </c>
      <c r="CQ694">
        <v>259</v>
      </c>
      <c r="CR694">
        <v>0</v>
      </c>
      <c r="CW694">
        <v>3046577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"08/10/2022 21:51:40.066"</f>
        <v>08/10/2022 21:51:40.066</v>
      </c>
      <c r="C695" t="str">
        <f t="shared" si="84"/>
        <v>FFDFD3C0</v>
      </c>
      <c r="D695" t="s">
        <v>611</v>
      </c>
      <c r="E695">
        <v>10</v>
      </c>
      <c r="H695">
        <v>37</v>
      </c>
      <c r="I695" t="s">
        <v>612</v>
      </c>
      <c r="J695" t="s">
        <v>613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si="102"/>
        <v>21:51:39.797</v>
      </c>
      <c r="T695" t="str">
        <f t="shared" si="102"/>
        <v>21:51:39.797</v>
      </c>
      <c r="U695" t="str">
        <f t="shared" si="83"/>
        <v>A4558D</v>
      </c>
      <c r="V695">
        <v>0</v>
      </c>
      <c r="W695">
        <v>0</v>
      </c>
      <c r="X695">
        <v>2</v>
      </c>
      <c r="Z695">
        <v>1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750</v>
      </c>
      <c r="AJ695">
        <v>48.291649999999997</v>
      </c>
      <c r="AK695" t="s">
        <v>751</v>
      </c>
      <c r="AL695">
        <v>-122.99799400000001</v>
      </c>
      <c r="AM695">
        <v>25</v>
      </c>
      <c r="AN695">
        <v>1100</v>
      </c>
      <c r="AO695" t="s">
        <v>118</v>
      </c>
      <c r="AP695">
        <v>9</v>
      </c>
      <c r="AQ695">
        <v>-136</v>
      </c>
      <c r="AR695">
        <v>128</v>
      </c>
      <c r="AZ695">
        <v>1200</v>
      </c>
      <c r="BA695">
        <v>1</v>
      </c>
      <c r="BB695" t="str">
        <f t="shared" si="85"/>
        <v xml:space="preserve">N379DH  </v>
      </c>
      <c r="BC695">
        <v>1</v>
      </c>
      <c r="BE695">
        <v>0</v>
      </c>
      <c r="BF695">
        <v>0</v>
      </c>
      <c r="BG695">
        <v>0</v>
      </c>
      <c r="BH695">
        <v>1075</v>
      </c>
      <c r="BI695">
        <v>1</v>
      </c>
      <c r="BJ695">
        <v>0</v>
      </c>
      <c r="BK695">
        <v>0</v>
      </c>
      <c r="BL695">
        <v>0</v>
      </c>
      <c r="BO695">
        <v>0</v>
      </c>
      <c r="BP695">
        <v>0</v>
      </c>
      <c r="BW695" t="str">
        <f>"21:51:39.868"</f>
        <v>21:51:39.868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1</v>
      </c>
      <c r="CP695" t="s">
        <v>119</v>
      </c>
      <c r="CQ695">
        <v>259</v>
      </c>
      <c r="CR695">
        <v>0</v>
      </c>
      <c r="CW695">
        <v>3046577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"08/10/2022 21:51:40.816"</f>
        <v>08/10/2022 21:51:40.816</v>
      </c>
      <c r="C696" t="str">
        <f t="shared" si="84"/>
        <v>FFDFD3C0</v>
      </c>
      <c r="D696" t="s">
        <v>611</v>
      </c>
      <c r="E696">
        <v>10</v>
      </c>
      <c r="H696">
        <v>37</v>
      </c>
      <c r="I696" t="s">
        <v>612</v>
      </c>
      <c r="J696" t="s">
        <v>613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ref="S696:T698" si="103">"21:51:40.594"</f>
        <v>21:51:40.594</v>
      </c>
      <c r="T696" t="str">
        <f t="shared" si="103"/>
        <v>21:51:40.594</v>
      </c>
      <c r="U696" t="str">
        <f t="shared" si="83"/>
        <v>A4558D</v>
      </c>
      <c r="V696">
        <v>0</v>
      </c>
      <c r="W696">
        <v>0</v>
      </c>
      <c r="X696">
        <v>2</v>
      </c>
      <c r="Z696">
        <v>1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752</v>
      </c>
      <c r="AJ696">
        <v>48.291156000000001</v>
      </c>
      <c r="AK696" t="s">
        <v>753</v>
      </c>
      <c r="AL696">
        <v>-122.997952</v>
      </c>
      <c r="AM696">
        <v>25</v>
      </c>
      <c r="AN696">
        <v>1100</v>
      </c>
      <c r="AO696" t="s">
        <v>118</v>
      </c>
      <c r="AP696">
        <v>9</v>
      </c>
      <c r="AQ696">
        <v>-136</v>
      </c>
      <c r="AR696">
        <v>64</v>
      </c>
      <c r="AZ696">
        <v>1200</v>
      </c>
      <c r="BA696">
        <v>1</v>
      </c>
      <c r="BB696" t="str">
        <f t="shared" si="85"/>
        <v xml:space="preserve">N379DH  </v>
      </c>
      <c r="BC696">
        <v>1</v>
      </c>
      <c r="BE696">
        <v>0</v>
      </c>
      <c r="BF696">
        <v>0</v>
      </c>
      <c r="BG696">
        <v>0</v>
      </c>
      <c r="BH696">
        <v>1075</v>
      </c>
      <c r="BI696">
        <v>1</v>
      </c>
      <c r="BJ696">
        <v>0</v>
      </c>
      <c r="BK696">
        <v>0</v>
      </c>
      <c r="BL696">
        <v>0</v>
      </c>
      <c r="BO696">
        <v>0</v>
      </c>
      <c r="BP696">
        <v>0</v>
      </c>
      <c r="BW696" t="str">
        <f>"21:51:40.637"</f>
        <v>21:51:40.637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1</v>
      </c>
      <c r="CP696" t="s">
        <v>119</v>
      </c>
      <c r="CQ696">
        <v>259</v>
      </c>
      <c r="CR696">
        <v>0</v>
      </c>
      <c r="CW696">
        <v>3046624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"08/10/2022 21:51:40.863"</f>
        <v>08/10/2022 21:51:40.863</v>
      </c>
      <c r="C697" t="str">
        <f t="shared" si="84"/>
        <v>FFDFD3C0</v>
      </c>
      <c r="D697" t="s">
        <v>130</v>
      </c>
      <c r="E697">
        <v>18</v>
      </c>
      <c r="F697">
        <v>1018</v>
      </c>
      <c r="G697" t="s">
        <v>114</v>
      </c>
      <c r="J697" t="s">
        <v>131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103"/>
        <v>21:51:40.594</v>
      </c>
      <c r="T697" t="str">
        <f t="shared" si="103"/>
        <v>21:51:40.594</v>
      </c>
      <c r="U697" t="str">
        <f t="shared" si="83"/>
        <v>A4558D</v>
      </c>
      <c r="V697">
        <v>0</v>
      </c>
      <c r="W697">
        <v>0</v>
      </c>
      <c r="X697">
        <v>2</v>
      </c>
      <c r="Z697">
        <v>1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752</v>
      </c>
      <c r="AJ697">
        <v>48.291156000000001</v>
      </c>
      <c r="AK697" t="s">
        <v>753</v>
      </c>
      <c r="AL697">
        <v>-122.997952</v>
      </c>
      <c r="AM697">
        <v>25</v>
      </c>
      <c r="AN697">
        <v>1100</v>
      </c>
      <c r="AO697" t="s">
        <v>118</v>
      </c>
      <c r="AP697">
        <v>9</v>
      </c>
      <c r="AQ697">
        <v>-136</v>
      </c>
      <c r="AR697">
        <v>64</v>
      </c>
      <c r="AZ697">
        <v>1200</v>
      </c>
      <c r="BA697">
        <v>1</v>
      </c>
      <c r="BB697" t="str">
        <f t="shared" si="85"/>
        <v xml:space="preserve">N379DH  </v>
      </c>
      <c r="BC697">
        <v>1</v>
      </c>
      <c r="BE697">
        <v>0</v>
      </c>
      <c r="BF697">
        <v>0</v>
      </c>
      <c r="BG697">
        <v>0</v>
      </c>
      <c r="BH697">
        <v>1075</v>
      </c>
      <c r="BI697">
        <v>1</v>
      </c>
      <c r="BJ697">
        <v>0</v>
      </c>
      <c r="BK697">
        <v>0</v>
      </c>
      <c r="BL697">
        <v>0</v>
      </c>
      <c r="BO697">
        <v>0</v>
      </c>
      <c r="BP697">
        <v>0</v>
      </c>
      <c r="BW697" t="str">
        <f>"21:51:40.637"</f>
        <v>21:51:40.637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1</v>
      </c>
      <c r="CP697" t="s">
        <v>119</v>
      </c>
      <c r="CQ697">
        <v>259</v>
      </c>
      <c r="CR697">
        <v>0</v>
      </c>
      <c r="CW697">
        <v>3046624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"08/10/2022 21:51:40.863"</f>
        <v>08/10/2022 21:51:40.863</v>
      </c>
      <c r="C698" t="str">
        <f t="shared" si="84"/>
        <v>FFDFD3C0</v>
      </c>
      <c r="D698" t="s">
        <v>113</v>
      </c>
      <c r="E698">
        <v>6</v>
      </c>
      <c r="H698">
        <v>174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si="103"/>
        <v>21:51:40.594</v>
      </c>
      <c r="T698" t="str">
        <f t="shared" si="103"/>
        <v>21:51:40.594</v>
      </c>
      <c r="U698" t="str">
        <f t="shared" si="83"/>
        <v>A4558D</v>
      </c>
      <c r="V698">
        <v>0</v>
      </c>
      <c r="W698">
        <v>0</v>
      </c>
      <c r="X698">
        <v>2</v>
      </c>
      <c r="Z698">
        <v>1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752</v>
      </c>
      <c r="AJ698">
        <v>48.291156000000001</v>
      </c>
      <c r="AK698" t="s">
        <v>753</v>
      </c>
      <c r="AL698">
        <v>-122.997952</v>
      </c>
      <c r="AM698">
        <v>25</v>
      </c>
      <c r="AN698">
        <v>1100</v>
      </c>
      <c r="AO698" t="s">
        <v>118</v>
      </c>
      <c r="AP698">
        <v>9</v>
      </c>
      <c r="AQ698">
        <v>-136</v>
      </c>
      <c r="AR698">
        <v>64</v>
      </c>
      <c r="AZ698">
        <v>1200</v>
      </c>
      <c r="BA698">
        <v>1</v>
      </c>
      <c r="BB698" t="str">
        <f t="shared" si="85"/>
        <v xml:space="preserve">N379DH  </v>
      </c>
      <c r="BC698">
        <v>1</v>
      </c>
      <c r="BE698">
        <v>0</v>
      </c>
      <c r="BF698">
        <v>0</v>
      </c>
      <c r="BG698">
        <v>0</v>
      </c>
      <c r="BH698">
        <v>1075</v>
      </c>
      <c r="BI698">
        <v>1</v>
      </c>
      <c r="BJ698">
        <v>0</v>
      </c>
      <c r="BK698">
        <v>0</v>
      </c>
      <c r="BL698">
        <v>0</v>
      </c>
      <c r="BO698">
        <v>0</v>
      </c>
      <c r="BP698">
        <v>0</v>
      </c>
      <c r="BW698" t="str">
        <f>"21:51:40.637"</f>
        <v>21:51:40.637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1</v>
      </c>
      <c r="CP698" t="s">
        <v>119</v>
      </c>
      <c r="CQ698">
        <v>259</v>
      </c>
      <c r="CR698">
        <v>0</v>
      </c>
      <c r="CW698">
        <v>3046624</v>
      </c>
      <c r="CY698">
        <v>0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"08/10/2022 21:51:42.176"</f>
        <v>08/10/2022 21:51:42.176</v>
      </c>
      <c r="C699" t="str">
        <f t="shared" si="84"/>
        <v>FFDFD3C0</v>
      </c>
      <c r="D699" t="s">
        <v>113</v>
      </c>
      <c r="E699">
        <v>6</v>
      </c>
      <c r="H699">
        <v>174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ref="S699:T701" si="104">"21:51:41.797"</f>
        <v>21:51:41.797</v>
      </c>
      <c r="T699" t="str">
        <f t="shared" si="104"/>
        <v>21:51:41.797</v>
      </c>
      <c r="U699" t="str">
        <f t="shared" si="83"/>
        <v>A4558D</v>
      </c>
      <c r="V699">
        <v>0</v>
      </c>
      <c r="W699">
        <v>0</v>
      </c>
      <c r="X699">
        <v>2</v>
      </c>
      <c r="Z699">
        <v>1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754</v>
      </c>
      <c r="AJ699">
        <v>48.290405</v>
      </c>
      <c r="AK699" t="s">
        <v>755</v>
      </c>
      <c r="AL699">
        <v>-122.99788700000001</v>
      </c>
      <c r="AM699">
        <v>25</v>
      </c>
      <c r="AN699">
        <v>1100</v>
      </c>
      <c r="AO699" t="s">
        <v>118</v>
      </c>
      <c r="AP699">
        <v>9</v>
      </c>
      <c r="AQ699">
        <v>-136</v>
      </c>
      <c r="AR699">
        <v>64</v>
      </c>
      <c r="AZ699">
        <v>1200</v>
      </c>
      <c r="BA699">
        <v>1</v>
      </c>
      <c r="BB699" t="str">
        <f t="shared" si="85"/>
        <v xml:space="preserve">N379DH  </v>
      </c>
      <c r="BC699">
        <v>1</v>
      </c>
      <c r="BE699">
        <v>0</v>
      </c>
      <c r="BF699">
        <v>0</v>
      </c>
      <c r="BG699">
        <v>0</v>
      </c>
      <c r="BH699">
        <v>1075</v>
      </c>
      <c r="BI699">
        <v>1</v>
      </c>
      <c r="BJ699">
        <v>0</v>
      </c>
      <c r="BK699">
        <v>0</v>
      </c>
      <c r="BL699">
        <v>0</v>
      </c>
      <c r="BO699">
        <v>0</v>
      </c>
      <c r="BP699">
        <v>0</v>
      </c>
      <c r="BW699" t="str">
        <f>"21:51:41.898"</f>
        <v>21:51:41.898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2</v>
      </c>
      <c r="CP699" t="s">
        <v>119</v>
      </c>
      <c r="CQ699">
        <v>259</v>
      </c>
      <c r="CR699">
        <v>0</v>
      </c>
      <c r="CW699">
        <v>3046727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"08/10/2022 21:51:42.176"</f>
        <v>08/10/2022 21:51:42.176</v>
      </c>
      <c r="C700" t="str">
        <f t="shared" si="84"/>
        <v>FFDFD3C0</v>
      </c>
      <c r="D700" t="s">
        <v>611</v>
      </c>
      <c r="E700">
        <v>10</v>
      </c>
      <c r="H700">
        <v>37</v>
      </c>
      <c r="I700" t="s">
        <v>612</v>
      </c>
      <c r="J700" t="s">
        <v>613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104"/>
        <v>21:51:41.797</v>
      </c>
      <c r="T700" t="str">
        <f t="shared" si="104"/>
        <v>21:51:41.797</v>
      </c>
      <c r="U700" t="str">
        <f t="shared" si="83"/>
        <v>A4558D</v>
      </c>
      <c r="V700">
        <v>0</v>
      </c>
      <c r="W700">
        <v>0</v>
      </c>
      <c r="X700">
        <v>2</v>
      </c>
      <c r="Z700">
        <v>1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754</v>
      </c>
      <c r="AJ700">
        <v>48.290405</v>
      </c>
      <c r="AK700" t="s">
        <v>755</v>
      </c>
      <c r="AL700">
        <v>-122.99788700000001</v>
      </c>
      <c r="AM700">
        <v>25</v>
      </c>
      <c r="AN700">
        <v>1100</v>
      </c>
      <c r="AO700" t="s">
        <v>118</v>
      </c>
      <c r="AP700">
        <v>9</v>
      </c>
      <c r="AQ700">
        <v>-136</v>
      </c>
      <c r="AR700">
        <v>64</v>
      </c>
      <c r="AZ700">
        <v>1200</v>
      </c>
      <c r="BA700">
        <v>1</v>
      </c>
      <c r="BB700" t="str">
        <f t="shared" si="85"/>
        <v xml:space="preserve">N379DH  </v>
      </c>
      <c r="BC700">
        <v>1</v>
      </c>
      <c r="BE700">
        <v>0</v>
      </c>
      <c r="BF700">
        <v>0</v>
      </c>
      <c r="BG700">
        <v>0</v>
      </c>
      <c r="BH700">
        <v>1075</v>
      </c>
      <c r="BI700">
        <v>1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>"21:51:41.898"</f>
        <v>21:51:41.898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2</v>
      </c>
      <c r="CP700" t="s">
        <v>119</v>
      </c>
      <c r="CQ700">
        <v>259</v>
      </c>
      <c r="CR700">
        <v>0</v>
      </c>
      <c r="CW700">
        <v>3046727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"08/10/2022 21:51:42.176"</f>
        <v>08/10/2022 21:51:42.176</v>
      </c>
      <c r="C701" t="str">
        <f t="shared" si="84"/>
        <v>FFDFD3C0</v>
      </c>
      <c r="D701" t="s">
        <v>130</v>
      </c>
      <c r="E701">
        <v>18</v>
      </c>
      <c r="F701">
        <v>1018</v>
      </c>
      <c r="G701" t="s">
        <v>114</v>
      </c>
      <c r="J701" t="s">
        <v>131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104"/>
        <v>21:51:41.797</v>
      </c>
      <c r="T701" t="str">
        <f t="shared" si="104"/>
        <v>21:51:41.797</v>
      </c>
      <c r="U701" t="str">
        <f t="shared" si="83"/>
        <v>A4558D</v>
      </c>
      <c r="V701">
        <v>0</v>
      </c>
      <c r="W701">
        <v>0</v>
      </c>
      <c r="X701">
        <v>2</v>
      </c>
      <c r="Z701">
        <v>1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754</v>
      </c>
      <c r="AJ701">
        <v>48.290405</v>
      </c>
      <c r="AK701" t="s">
        <v>755</v>
      </c>
      <c r="AL701">
        <v>-122.99788700000001</v>
      </c>
      <c r="AM701">
        <v>25</v>
      </c>
      <c r="AN701">
        <v>1100</v>
      </c>
      <c r="AO701" t="s">
        <v>118</v>
      </c>
      <c r="AP701">
        <v>9</v>
      </c>
      <c r="AQ701">
        <v>-136</v>
      </c>
      <c r="AR701">
        <v>64</v>
      </c>
      <c r="AZ701">
        <v>1200</v>
      </c>
      <c r="BA701">
        <v>1</v>
      </c>
      <c r="BB701" t="str">
        <f t="shared" si="85"/>
        <v xml:space="preserve">N379DH  </v>
      </c>
      <c r="BC701">
        <v>1</v>
      </c>
      <c r="BE701">
        <v>0</v>
      </c>
      <c r="BF701">
        <v>0</v>
      </c>
      <c r="BG701">
        <v>0</v>
      </c>
      <c r="BH701">
        <v>1075</v>
      </c>
      <c r="BI701">
        <v>1</v>
      </c>
      <c r="BJ701">
        <v>0</v>
      </c>
      <c r="BK701">
        <v>0</v>
      </c>
      <c r="BL701">
        <v>0</v>
      </c>
      <c r="BO701">
        <v>0</v>
      </c>
      <c r="BP701">
        <v>0</v>
      </c>
      <c r="BW701" t="str">
        <f>"21:51:41.898"</f>
        <v>21:51:41.898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2</v>
      </c>
      <c r="CP701" t="s">
        <v>119</v>
      </c>
      <c r="CQ701">
        <v>259</v>
      </c>
      <c r="CR701">
        <v>0</v>
      </c>
      <c r="CW701">
        <v>3046727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"08/10/2022 21:51:42.957"</f>
        <v>08/10/2022 21:51:42.957</v>
      </c>
      <c r="C702" t="str">
        <f t="shared" si="84"/>
        <v>FFDFD3C0</v>
      </c>
      <c r="D702" t="s">
        <v>130</v>
      </c>
      <c r="E702">
        <v>18</v>
      </c>
      <c r="F702">
        <v>1018</v>
      </c>
      <c r="G702" t="s">
        <v>114</v>
      </c>
      <c r="J702" t="s">
        <v>131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ref="S702:T704" si="105">"21:51:42.594"</f>
        <v>21:51:42.594</v>
      </c>
      <c r="T702" t="str">
        <f t="shared" si="105"/>
        <v>21:51:42.594</v>
      </c>
      <c r="U702" t="str">
        <f t="shared" si="83"/>
        <v>A4558D</v>
      </c>
      <c r="V702">
        <v>0</v>
      </c>
      <c r="W702">
        <v>0</v>
      </c>
      <c r="X702">
        <v>2</v>
      </c>
      <c r="Z702">
        <v>1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756</v>
      </c>
      <c r="AJ702">
        <v>48.289912000000001</v>
      </c>
      <c r="AK702" t="s">
        <v>757</v>
      </c>
      <c r="AL702">
        <v>-122.997823</v>
      </c>
      <c r="AM702">
        <v>25</v>
      </c>
      <c r="AN702">
        <v>1100</v>
      </c>
      <c r="AO702" t="s">
        <v>118</v>
      </c>
      <c r="AP702">
        <v>9</v>
      </c>
      <c r="AQ702">
        <v>-136</v>
      </c>
      <c r="AR702">
        <v>64</v>
      </c>
      <c r="AZ702">
        <v>1200</v>
      </c>
      <c r="BA702">
        <v>1</v>
      </c>
      <c r="BB702" t="str">
        <f t="shared" si="85"/>
        <v xml:space="preserve">N379DH  </v>
      </c>
      <c r="BC702">
        <v>1</v>
      </c>
      <c r="BE702">
        <v>0</v>
      </c>
      <c r="BF702">
        <v>0</v>
      </c>
      <c r="BG702">
        <v>0</v>
      </c>
      <c r="BH702">
        <v>1075</v>
      </c>
      <c r="BI702">
        <v>1</v>
      </c>
      <c r="BJ702">
        <v>0</v>
      </c>
      <c r="BK702">
        <v>0</v>
      </c>
      <c r="BL702">
        <v>0</v>
      </c>
      <c r="BO702">
        <v>0</v>
      </c>
      <c r="BP702">
        <v>0</v>
      </c>
      <c r="BW702" t="str">
        <f>"21:51:42.668"</f>
        <v>21:51:42.668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1</v>
      </c>
      <c r="CP702" t="s">
        <v>119</v>
      </c>
      <c r="CQ702">
        <v>259</v>
      </c>
      <c r="CR702">
        <v>0</v>
      </c>
      <c r="CW702">
        <v>3046779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"08/10/2022 21:51:42.957"</f>
        <v>08/10/2022 21:51:42.957</v>
      </c>
      <c r="C703" t="str">
        <f t="shared" si="84"/>
        <v>FFDFD3C0</v>
      </c>
      <c r="D703" t="s">
        <v>113</v>
      </c>
      <c r="E703">
        <v>6</v>
      </c>
      <c r="H703">
        <v>174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105"/>
        <v>21:51:42.594</v>
      </c>
      <c r="T703" t="str">
        <f t="shared" si="105"/>
        <v>21:51:42.594</v>
      </c>
      <c r="U703" t="str">
        <f t="shared" si="83"/>
        <v>A4558D</v>
      </c>
      <c r="V703">
        <v>0</v>
      </c>
      <c r="W703">
        <v>0</v>
      </c>
      <c r="X703">
        <v>2</v>
      </c>
      <c r="Z703">
        <v>1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756</v>
      </c>
      <c r="AJ703">
        <v>48.289912000000001</v>
      </c>
      <c r="AK703" t="s">
        <v>757</v>
      </c>
      <c r="AL703">
        <v>-122.997823</v>
      </c>
      <c r="AM703">
        <v>25</v>
      </c>
      <c r="AN703">
        <v>1100</v>
      </c>
      <c r="AO703" t="s">
        <v>118</v>
      </c>
      <c r="AP703">
        <v>9</v>
      </c>
      <c r="AQ703">
        <v>-136</v>
      </c>
      <c r="AR703">
        <v>64</v>
      </c>
      <c r="AZ703">
        <v>1200</v>
      </c>
      <c r="BA703">
        <v>1</v>
      </c>
      <c r="BB703" t="str">
        <f t="shared" si="85"/>
        <v xml:space="preserve">N379DH  </v>
      </c>
      <c r="BC703">
        <v>1</v>
      </c>
      <c r="BE703">
        <v>0</v>
      </c>
      <c r="BF703">
        <v>0</v>
      </c>
      <c r="BG703">
        <v>0</v>
      </c>
      <c r="BH703">
        <v>1075</v>
      </c>
      <c r="BI703">
        <v>1</v>
      </c>
      <c r="BJ703">
        <v>0</v>
      </c>
      <c r="BK703">
        <v>0</v>
      </c>
      <c r="BL703">
        <v>0</v>
      </c>
      <c r="BO703">
        <v>0</v>
      </c>
      <c r="BP703">
        <v>0</v>
      </c>
      <c r="BW703" t="str">
        <f>"21:51:42.668"</f>
        <v>21:51:42.668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1</v>
      </c>
      <c r="CP703" t="s">
        <v>119</v>
      </c>
      <c r="CQ703">
        <v>259</v>
      </c>
      <c r="CR703">
        <v>0</v>
      </c>
      <c r="CW703">
        <v>3046779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"08/10/2022 21:51:42.957"</f>
        <v>08/10/2022 21:51:42.957</v>
      </c>
      <c r="C704" t="str">
        <f t="shared" si="84"/>
        <v>FFDFD3C0</v>
      </c>
      <c r="D704" t="s">
        <v>611</v>
      </c>
      <c r="E704">
        <v>10</v>
      </c>
      <c r="H704">
        <v>37</v>
      </c>
      <c r="I704" t="s">
        <v>612</v>
      </c>
      <c r="J704" t="s">
        <v>613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105"/>
        <v>21:51:42.594</v>
      </c>
      <c r="T704" t="str">
        <f t="shared" si="105"/>
        <v>21:51:42.594</v>
      </c>
      <c r="U704" t="str">
        <f t="shared" si="83"/>
        <v>A4558D</v>
      </c>
      <c r="V704">
        <v>0</v>
      </c>
      <c r="W704">
        <v>0</v>
      </c>
      <c r="X704">
        <v>2</v>
      </c>
      <c r="Z704">
        <v>1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756</v>
      </c>
      <c r="AJ704">
        <v>48.289912000000001</v>
      </c>
      <c r="AK704" t="s">
        <v>757</v>
      </c>
      <c r="AL704">
        <v>-122.997823</v>
      </c>
      <c r="AM704">
        <v>25</v>
      </c>
      <c r="AN704">
        <v>1100</v>
      </c>
      <c r="AO704" t="s">
        <v>118</v>
      </c>
      <c r="AP704">
        <v>9</v>
      </c>
      <c r="AQ704">
        <v>-136</v>
      </c>
      <c r="AR704">
        <v>64</v>
      </c>
      <c r="AZ704">
        <v>1200</v>
      </c>
      <c r="BA704">
        <v>1</v>
      </c>
      <c r="BB704" t="str">
        <f t="shared" si="85"/>
        <v xml:space="preserve">N379DH  </v>
      </c>
      <c r="BC704">
        <v>1</v>
      </c>
      <c r="BE704">
        <v>0</v>
      </c>
      <c r="BF704">
        <v>0</v>
      </c>
      <c r="BG704">
        <v>0</v>
      </c>
      <c r="BH704">
        <v>1075</v>
      </c>
      <c r="BI704">
        <v>1</v>
      </c>
      <c r="BJ704">
        <v>0</v>
      </c>
      <c r="BK704">
        <v>0</v>
      </c>
      <c r="BL704">
        <v>0</v>
      </c>
      <c r="BO704">
        <v>0</v>
      </c>
      <c r="BP704">
        <v>0</v>
      </c>
      <c r="BW704" t="str">
        <f>"21:51:42.668"</f>
        <v>21:51:42.668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1</v>
      </c>
      <c r="CP704" t="s">
        <v>119</v>
      </c>
      <c r="CQ704">
        <v>259</v>
      </c>
      <c r="CR704">
        <v>0</v>
      </c>
      <c r="CW704">
        <v>3046779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"08/10/2022 21:51:43.785"</f>
        <v>08/10/2022 21:51:43.785</v>
      </c>
      <c r="C705" t="str">
        <f t="shared" si="84"/>
        <v>FFDFD3C0</v>
      </c>
      <c r="D705" t="s">
        <v>113</v>
      </c>
      <c r="E705">
        <v>6</v>
      </c>
      <c r="H705">
        <v>174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ref="S705:T707" si="106">"21:51:43.398"</f>
        <v>21:51:43.398</v>
      </c>
      <c r="T705" t="str">
        <f t="shared" si="106"/>
        <v>21:51:43.398</v>
      </c>
      <c r="U705" t="str">
        <f t="shared" si="83"/>
        <v>A4558D</v>
      </c>
      <c r="V705">
        <v>0</v>
      </c>
      <c r="W705">
        <v>0</v>
      </c>
      <c r="X705">
        <v>2</v>
      </c>
      <c r="Z705">
        <v>1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758</v>
      </c>
      <c r="AJ705">
        <v>48.289397000000001</v>
      </c>
      <c r="AK705" t="s">
        <v>759</v>
      </c>
      <c r="AL705">
        <v>-122.99778000000001</v>
      </c>
      <c r="AM705">
        <v>25</v>
      </c>
      <c r="AN705">
        <v>1100</v>
      </c>
      <c r="AO705" t="s">
        <v>118</v>
      </c>
      <c r="AP705">
        <v>9</v>
      </c>
      <c r="AQ705">
        <v>-136</v>
      </c>
      <c r="AR705">
        <v>0</v>
      </c>
      <c r="AZ705">
        <v>1200</v>
      </c>
      <c r="BA705">
        <v>1</v>
      </c>
      <c r="BB705" t="str">
        <f t="shared" si="85"/>
        <v xml:space="preserve">N379DH  </v>
      </c>
      <c r="BC705">
        <v>1</v>
      </c>
      <c r="BE705">
        <v>0</v>
      </c>
      <c r="BF705">
        <v>0</v>
      </c>
      <c r="BG705">
        <v>0</v>
      </c>
      <c r="BH705">
        <v>1075</v>
      </c>
      <c r="BI705">
        <v>1</v>
      </c>
      <c r="BJ705">
        <v>0</v>
      </c>
      <c r="BK705">
        <v>0</v>
      </c>
      <c r="BL705">
        <v>0</v>
      </c>
      <c r="BO705">
        <v>0</v>
      </c>
      <c r="BP705">
        <v>0</v>
      </c>
      <c r="BW705" t="str">
        <f>"21:51:43.515"</f>
        <v>21:51:43.515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1</v>
      </c>
      <c r="CP705" t="s">
        <v>119</v>
      </c>
      <c r="CQ705">
        <v>259</v>
      </c>
      <c r="CR705">
        <v>0</v>
      </c>
      <c r="CW705">
        <v>3046843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"08/10/2022 21:51:43.785"</f>
        <v>08/10/2022 21:51:43.785</v>
      </c>
      <c r="C706" t="str">
        <f t="shared" si="84"/>
        <v>FFDFD3C0</v>
      </c>
      <c r="D706" t="s">
        <v>611</v>
      </c>
      <c r="E706">
        <v>10</v>
      </c>
      <c r="H706">
        <v>37</v>
      </c>
      <c r="I706" t="s">
        <v>612</v>
      </c>
      <c r="J706" t="s">
        <v>613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106"/>
        <v>21:51:43.398</v>
      </c>
      <c r="T706" t="str">
        <f t="shared" si="106"/>
        <v>21:51:43.398</v>
      </c>
      <c r="U706" t="str">
        <f t="shared" ref="U706:U769" si="107">"A4558D"</f>
        <v>A4558D</v>
      </c>
      <c r="V706">
        <v>0</v>
      </c>
      <c r="W706">
        <v>0</v>
      </c>
      <c r="X706">
        <v>2</v>
      </c>
      <c r="Z706">
        <v>1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758</v>
      </c>
      <c r="AJ706">
        <v>48.289397000000001</v>
      </c>
      <c r="AK706" t="s">
        <v>759</v>
      </c>
      <c r="AL706">
        <v>-122.99778000000001</v>
      </c>
      <c r="AM706">
        <v>25</v>
      </c>
      <c r="AN706">
        <v>1100</v>
      </c>
      <c r="AO706" t="s">
        <v>118</v>
      </c>
      <c r="AP706">
        <v>9</v>
      </c>
      <c r="AQ706">
        <v>-136</v>
      </c>
      <c r="AR706">
        <v>0</v>
      </c>
      <c r="AZ706">
        <v>1200</v>
      </c>
      <c r="BA706">
        <v>1</v>
      </c>
      <c r="BB706" t="str">
        <f t="shared" si="85"/>
        <v xml:space="preserve">N379DH  </v>
      </c>
      <c r="BC706">
        <v>1</v>
      </c>
      <c r="BE706">
        <v>0</v>
      </c>
      <c r="BF706">
        <v>0</v>
      </c>
      <c r="BG706">
        <v>0</v>
      </c>
      <c r="BH706">
        <v>1075</v>
      </c>
      <c r="BI706">
        <v>1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>"21:51:43.515"</f>
        <v>21:51:43.515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1</v>
      </c>
      <c r="CP706" t="s">
        <v>119</v>
      </c>
      <c r="CQ706">
        <v>259</v>
      </c>
      <c r="CR706">
        <v>0</v>
      </c>
      <c r="CW706">
        <v>3046843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"08/10/2022 21:51:43.785"</f>
        <v>08/10/2022 21:51:43.785</v>
      </c>
      <c r="C707" t="str">
        <f t="shared" ref="C707:C770" si="108">"FFDFD3C0"</f>
        <v>FFDFD3C0</v>
      </c>
      <c r="D707" t="s">
        <v>130</v>
      </c>
      <c r="E707">
        <v>18</v>
      </c>
      <c r="F707">
        <v>1018</v>
      </c>
      <c r="G707" t="s">
        <v>114</v>
      </c>
      <c r="J707" t="s">
        <v>131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si="106"/>
        <v>21:51:43.398</v>
      </c>
      <c r="T707" t="str">
        <f t="shared" si="106"/>
        <v>21:51:43.398</v>
      </c>
      <c r="U707" t="str">
        <f t="shared" si="107"/>
        <v>A4558D</v>
      </c>
      <c r="V707">
        <v>0</v>
      </c>
      <c r="W707">
        <v>0</v>
      </c>
      <c r="X707">
        <v>2</v>
      </c>
      <c r="Z707">
        <v>1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758</v>
      </c>
      <c r="AJ707">
        <v>48.289397000000001</v>
      </c>
      <c r="AK707" t="s">
        <v>759</v>
      </c>
      <c r="AL707">
        <v>-122.99778000000001</v>
      </c>
      <c r="AM707">
        <v>25</v>
      </c>
      <c r="AN707">
        <v>1100</v>
      </c>
      <c r="AO707" t="s">
        <v>118</v>
      </c>
      <c r="AP707">
        <v>9</v>
      </c>
      <c r="AQ707">
        <v>-136</v>
      </c>
      <c r="AR707">
        <v>0</v>
      </c>
      <c r="AZ707">
        <v>1200</v>
      </c>
      <c r="BA707">
        <v>1</v>
      </c>
      <c r="BB707" t="str">
        <f t="shared" ref="BB707:BB770" si="109">"N379DH  "</f>
        <v xml:space="preserve">N379DH  </v>
      </c>
      <c r="BC707">
        <v>1</v>
      </c>
      <c r="BE707">
        <v>0</v>
      </c>
      <c r="BF707">
        <v>0</v>
      </c>
      <c r="BG707">
        <v>0</v>
      </c>
      <c r="BH707">
        <v>1075</v>
      </c>
      <c r="BI707">
        <v>1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>"21:51:43.515"</f>
        <v>21:51:43.515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1</v>
      </c>
      <c r="CP707" t="s">
        <v>119</v>
      </c>
      <c r="CQ707">
        <v>259</v>
      </c>
      <c r="CR707">
        <v>0</v>
      </c>
      <c r="CW707">
        <v>3046843</v>
      </c>
      <c r="CY707">
        <v>0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"08/10/2022 21:51:45.187"</f>
        <v>08/10/2022 21:51:45.187</v>
      </c>
      <c r="C708" t="str">
        <f t="shared" si="108"/>
        <v>FFDFD3C0</v>
      </c>
      <c r="D708" t="s">
        <v>611</v>
      </c>
      <c r="E708">
        <v>10</v>
      </c>
      <c r="H708">
        <v>37</v>
      </c>
      <c r="I708" t="s">
        <v>612</v>
      </c>
      <c r="J708" t="s">
        <v>613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ref="S708:T710" si="110">"21:51:44.797"</f>
        <v>21:51:44.797</v>
      </c>
      <c r="T708" t="str">
        <f t="shared" si="110"/>
        <v>21:51:44.797</v>
      </c>
      <c r="U708" t="str">
        <f t="shared" si="107"/>
        <v>A4558D</v>
      </c>
      <c r="V708">
        <v>0</v>
      </c>
      <c r="W708">
        <v>0</v>
      </c>
      <c r="X708">
        <v>2</v>
      </c>
      <c r="Z708">
        <v>1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760</v>
      </c>
      <c r="AJ708">
        <v>48.288516999999999</v>
      </c>
      <c r="AK708" t="s">
        <v>761</v>
      </c>
      <c r="AL708">
        <v>-122.99767300000001</v>
      </c>
      <c r="AM708">
        <v>25</v>
      </c>
      <c r="AN708">
        <v>1100</v>
      </c>
      <c r="AO708" t="s">
        <v>118</v>
      </c>
      <c r="AP708">
        <v>10</v>
      </c>
      <c r="AQ708">
        <v>-136</v>
      </c>
      <c r="AR708">
        <v>0</v>
      </c>
      <c r="AZ708">
        <v>1200</v>
      </c>
      <c r="BA708">
        <v>1</v>
      </c>
      <c r="BB708" t="str">
        <f t="shared" si="109"/>
        <v xml:space="preserve">N379DH  </v>
      </c>
      <c r="BC708">
        <v>1</v>
      </c>
      <c r="BE708">
        <v>0</v>
      </c>
      <c r="BF708">
        <v>0</v>
      </c>
      <c r="BG708">
        <v>0</v>
      </c>
      <c r="BH708">
        <v>1075</v>
      </c>
      <c r="BI708">
        <v>1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>"21:51:44.887"</f>
        <v>21:51:44.887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1</v>
      </c>
      <c r="CP708" t="s">
        <v>119</v>
      </c>
      <c r="CQ708">
        <v>259</v>
      </c>
      <c r="CR708">
        <v>0</v>
      </c>
      <c r="CW708">
        <v>3046958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"08/10/2022 21:51:45.187"</f>
        <v>08/10/2022 21:51:45.187</v>
      </c>
      <c r="C709" t="str">
        <f t="shared" si="108"/>
        <v>FFDFD3C0</v>
      </c>
      <c r="D709" t="s">
        <v>130</v>
      </c>
      <c r="E709">
        <v>18</v>
      </c>
      <c r="F709">
        <v>1018</v>
      </c>
      <c r="G709" t="s">
        <v>114</v>
      </c>
      <c r="J709" t="s">
        <v>131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110"/>
        <v>21:51:44.797</v>
      </c>
      <c r="T709" t="str">
        <f t="shared" si="110"/>
        <v>21:51:44.797</v>
      </c>
      <c r="U709" t="str">
        <f t="shared" si="107"/>
        <v>A4558D</v>
      </c>
      <c r="V709">
        <v>0</v>
      </c>
      <c r="W709">
        <v>0</v>
      </c>
      <c r="X709">
        <v>2</v>
      </c>
      <c r="Z709">
        <v>1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760</v>
      </c>
      <c r="AJ709">
        <v>48.288516999999999</v>
      </c>
      <c r="AK709" t="s">
        <v>761</v>
      </c>
      <c r="AL709">
        <v>-122.99767300000001</v>
      </c>
      <c r="AM709">
        <v>25</v>
      </c>
      <c r="AN709">
        <v>1100</v>
      </c>
      <c r="AO709" t="s">
        <v>118</v>
      </c>
      <c r="AP709">
        <v>10</v>
      </c>
      <c r="AQ709">
        <v>-136</v>
      </c>
      <c r="AR709">
        <v>0</v>
      </c>
      <c r="AZ709">
        <v>1200</v>
      </c>
      <c r="BA709">
        <v>1</v>
      </c>
      <c r="BB709" t="str">
        <f t="shared" si="109"/>
        <v xml:space="preserve">N379DH  </v>
      </c>
      <c r="BC709">
        <v>1</v>
      </c>
      <c r="BE709">
        <v>0</v>
      </c>
      <c r="BF709">
        <v>0</v>
      </c>
      <c r="BG709">
        <v>0</v>
      </c>
      <c r="BH709">
        <v>1075</v>
      </c>
      <c r="BI709">
        <v>1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>"21:51:44.887"</f>
        <v>21:51:44.887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1</v>
      </c>
      <c r="CP709" t="s">
        <v>119</v>
      </c>
      <c r="CQ709">
        <v>259</v>
      </c>
      <c r="CR709">
        <v>0</v>
      </c>
      <c r="CW709">
        <v>3046958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"08/10/2022 21:51:45.234"</f>
        <v>08/10/2022 21:51:45.234</v>
      </c>
      <c r="C710" t="str">
        <f t="shared" si="108"/>
        <v>FFDFD3C0</v>
      </c>
      <c r="D710" t="s">
        <v>113</v>
      </c>
      <c r="E710">
        <v>6</v>
      </c>
      <c r="H710">
        <v>174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110"/>
        <v>21:51:44.797</v>
      </c>
      <c r="T710" t="str">
        <f t="shared" si="110"/>
        <v>21:51:44.797</v>
      </c>
      <c r="U710" t="str">
        <f t="shared" si="107"/>
        <v>A4558D</v>
      </c>
      <c r="V710">
        <v>0</v>
      </c>
      <c r="W710">
        <v>0</v>
      </c>
      <c r="X710">
        <v>2</v>
      </c>
      <c r="Z710">
        <v>1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760</v>
      </c>
      <c r="AJ710">
        <v>48.288516999999999</v>
      </c>
      <c r="AK710" t="s">
        <v>761</v>
      </c>
      <c r="AL710">
        <v>-122.99767300000001</v>
      </c>
      <c r="AM710">
        <v>25</v>
      </c>
      <c r="AN710">
        <v>1100</v>
      </c>
      <c r="AO710" t="s">
        <v>118</v>
      </c>
      <c r="AP710">
        <v>10</v>
      </c>
      <c r="AQ710">
        <v>-136</v>
      </c>
      <c r="AR710">
        <v>0</v>
      </c>
      <c r="AZ710">
        <v>1200</v>
      </c>
      <c r="BA710">
        <v>1</v>
      </c>
      <c r="BB710" t="str">
        <f t="shared" si="109"/>
        <v xml:space="preserve">N379DH  </v>
      </c>
      <c r="BC710">
        <v>1</v>
      </c>
      <c r="BE710">
        <v>0</v>
      </c>
      <c r="BF710">
        <v>0</v>
      </c>
      <c r="BG710">
        <v>0</v>
      </c>
      <c r="BH710">
        <v>1075</v>
      </c>
      <c r="BI710">
        <v>1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>"21:51:44.887"</f>
        <v>21:51:44.887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1</v>
      </c>
      <c r="CP710" t="s">
        <v>119</v>
      </c>
      <c r="CQ710">
        <v>259</v>
      </c>
      <c r="CR710">
        <v>0</v>
      </c>
      <c r="CW710">
        <v>3046958</v>
      </c>
      <c r="CY710">
        <v>0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"08/10/2022 21:51:46.171"</f>
        <v>08/10/2022 21:51:46.171</v>
      </c>
      <c r="C711" t="str">
        <f t="shared" si="108"/>
        <v>FFDFD3C0</v>
      </c>
      <c r="D711" t="s">
        <v>113</v>
      </c>
      <c r="E711">
        <v>6</v>
      </c>
      <c r="H711">
        <v>174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ref="S711:T713" si="111">"21:51:45.797"</f>
        <v>21:51:45.797</v>
      </c>
      <c r="T711" t="str">
        <f t="shared" si="111"/>
        <v>21:51:45.797</v>
      </c>
      <c r="U711" t="str">
        <f t="shared" si="107"/>
        <v>A4558D</v>
      </c>
      <c r="V711">
        <v>0</v>
      </c>
      <c r="W711">
        <v>0</v>
      </c>
      <c r="X711">
        <v>2</v>
      </c>
      <c r="Z711">
        <v>1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762</v>
      </c>
      <c r="AJ711">
        <v>48.287894999999999</v>
      </c>
      <c r="AK711" t="s">
        <v>763</v>
      </c>
      <c r="AL711">
        <v>-122.997608</v>
      </c>
      <c r="AM711">
        <v>25</v>
      </c>
      <c r="AN711">
        <v>1100</v>
      </c>
      <c r="AO711" t="s">
        <v>118</v>
      </c>
      <c r="AP711">
        <v>10</v>
      </c>
      <c r="AQ711">
        <v>-136</v>
      </c>
      <c r="AR711">
        <v>-64</v>
      </c>
      <c r="AZ711">
        <v>1200</v>
      </c>
      <c r="BA711">
        <v>1</v>
      </c>
      <c r="BB711" t="str">
        <f t="shared" si="109"/>
        <v xml:space="preserve">N379DH  </v>
      </c>
      <c r="BC711">
        <v>1</v>
      </c>
      <c r="BE711">
        <v>0</v>
      </c>
      <c r="BF711">
        <v>0</v>
      </c>
      <c r="BG711">
        <v>0</v>
      </c>
      <c r="BH711">
        <v>1075</v>
      </c>
      <c r="BI711">
        <v>1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>"21:51:45.919"</f>
        <v>21:51:45.919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2</v>
      </c>
      <c r="CP711" t="s">
        <v>119</v>
      </c>
      <c r="CQ711">
        <v>259</v>
      </c>
      <c r="CR711">
        <v>0</v>
      </c>
      <c r="CW711">
        <v>3047037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"08/10/2022 21:51:46.171"</f>
        <v>08/10/2022 21:51:46.171</v>
      </c>
      <c r="C712" t="str">
        <f t="shared" si="108"/>
        <v>FFDFD3C0</v>
      </c>
      <c r="D712" t="s">
        <v>130</v>
      </c>
      <c r="E712">
        <v>18</v>
      </c>
      <c r="F712">
        <v>1018</v>
      </c>
      <c r="G712" t="s">
        <v>114</v>
      </c>
      <c r="J712" t="s">
        <v>131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111"/>
        <v>21:51:45.797</v>
      </c>
      <c r="T712" t="str">
        <f t="shared" si="111"/>
        <v>21:51:45.797</v>
      </c>
      <c r="U712" t="str">
        <f t="shared" si="107"/>
        <v>A4558D</v>
      </c>
      <c r="V712">
        <v>0</v>
      </c>
      <c r="W712">
        <v>0</v>
      </c>
      <c r="X712">
        <v>2</v>
      </c>
      <c r="Z712">
        <v>1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762</v>
      </c>
      <c r="AJ712">
        <v>48.287894999999999</v>
      </c>
      <c r="AK712" t="s">
        <v>763</v>
      </c>
      <c r="AL712">
        <v>-122.997608</v>
      </c>
      <c r="AM712">
        <v>25</v>
      </c>
      <c r="AN712">
        <v>1100</v>
      </c>
      <c r="AO712" t="s">
        <v>118</v>
      </c>
      <c r="AP712">
        <v>10</v>
      </c>
      <c r="AQ712">
        <v>-136</v>
      </c>
      <c r="AR712">
        <v>-64</v>
      </c>
      <c r="AZ712">
        <v>1200</v>
      </c>
      <c r="BA712">
        <v>1</v>
      </c>
      <c r="BB712" t="str">
        <f t="shared" si="109"/>
        <v xml:space="preserve">N379DH  </v>
      </c>
      <c r="BC712">
        <v>1</v>
      </c>
      <c r="BE712">
        <v>0</v>
      </c>
      <c r="BF712">
        <v>0</v>
      </c>
      <c r="BG712">
        <v>0</v>
      </c>
      <c r="BH712">
        <v>1075</v>
      </c>
      <c r="BI712">
        <v>1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>"21:51:45.919"</f>
        <v>21:51:45.919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2</v>
      </c>
      <c r="CP712" t="s">
        <v>119</v>
      </c>
      <c r="CQ712">
        <v>259</v>
      </c>
      <c r="CR712">
        <v>0</v>
      </c>
      <c r="CW712">
        <v>3047037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"08/10/2022 21:51:46.187"</f>
        <v>08/10/2022 21:51:46.187</v>
      </c>
      <c r="C713" t="str">
        <f t="shared" si="108"/>
        <v>FFDFD3C0</v>
      </c>
      <c r="D713" t="s">
        <v>611</v>
      </c>
      <c r="E713">
        <v>10</v>
      </c>
      <c r="H713">
        <v>37</v>
      </c>
      <c r="I713" t="s">
        <v>612</v>
      </c>
      <c r="J713" t="s">
        <v>613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111"/>
        <v>21:51:45.797</v>
      </c>
      <c r="T713" t="str">
        <f t="shared" si="111"/>
        <v>21:51:45.797</v>
      </c>
      <c r="U713" t="str">
        <f t="shared" si="107"/>
        <v>A4558D</v>
      </c>
      <c r="V713">
        <v>0</v>
      </c>
      <c r="W713">
        <v>0</v>
      </c>
      <c r="X713">
        <v>2</v>
      </c>
      <c r="Z713">
        <v>1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762</v>
      </c>
      <c r="AJ713">
        <v>48.287894999999999</v>
      </c>
      <c r="AK713" t="s">
        <v>763</v>
      </c>
      <c r="AL713">
        <v>-122.997608</v>
      </c>
      <c r="AM713">
        <v>25</v>
      </c>
      <c r="AN713">
        <v>1100</v>
      </c>
      <c r="AO713" t="s">
        <v>118</v>
      </c>
      <c r="AP713">
        <v>10</v>
      </c>
      <c r="AQ713">
        <v>-136</v>
      </c>
      <c r="AR713">
        <v>-64</v>
      </c>
      <c r="AZ713">
        <v>1200</v>
      </c>
      <c r="BA713">
        <v>1</v>
      </c>
      <c r="BB713" t="str">
        <f t="shared" si="109"/>
        <v xml:space="preserve">N379DH  </v>
      </c>
      <c r="BC713">
        <v>1</v>
      </c>
      <c r="BE713">
        <v>0</v>
      </c>
      <c r="BF713">
        <v>0</v>
      </c>
      <c r="BG713">
        <v>0</v>
      </c>
      <c r="BH713">
        <v>1075</v>
      </c>
      <c r="BI713">
        <v>1</v>
      </c>
      <c r="BJ713">
        <v>0</v>
      </c>
      <c r="BK713">
        <v>0</v>
      </c>
      <c r="BL713">
        <v>0</v>
      </c>
      <c r="BO713">
        <v>0</v>
      </c>
      <c r="BP713">
        <v>0</v>
      </c>
      <c r="BW713" t="str">
        <f>"21:51:45.919"</f>
        <v>21:51:45.919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2</v>
      </c>
      <c r="CP713" t="s">
        <v>119</v>
      </c>
      <c r="CQ713">
        <v>259</v>
      </c>
      <c r="CR713">
        <v>0</v>
      </c>
      <c r="CW713">
        <v>3047037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"08/10/2022 21:51:46.500"</f>
        <v>08/10/2022 21:51:46.500</v>
      </c>
      <c r="C714" t="str">
        <f t="shared" si="108"/>
        <v>FFDFD3C0</v>
      </c>
      <c r="D714" t="s">
        <v>113</v>
      </c>
      <c r="E714">
        <v>6</v>
      </c>
      <c r="H714">
        <v>174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ref="S714:T716" si="112">"21:51:46.195"</f>
        <v>21:51:46.195</v>
      </c>
      <c r="T714" t="str">
        <f t="shared" si="112"/>
        <v>21:51:46.195</v>
      </c>
      <c r="U714" t="str">
        <f t="shared" si="107"/>
        <v>A4558D</v>
      </c>
      <c r="V714">
        <v>0</v>
      </c>
      <c r="W714">
        <v>0</v>
      </c>
      <c r="X714">
        <v>2</v>
      </c>
      <c r="Z714">
        <v>1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764</v>
      </c>
      <c r="AJ714">
        <v>48.287636999999997</v>
      </c>
      <c r="AK714" t="s">
        <v>765</v>
      </c>
      <c r="AL714">
        <v>-122.997587</v>
      </c>
      <c r="AM714">
        <v>25</v>
      </c>
      <c r="AN714">
        <v>1100</v>
      </c>
      <c r="AO714" t="s">
        <v>118</v>
      </c>
      <c r="AP714">
        <v>11</v>
      </c>
      <c r="AQ714">
        <v>-136</v>
      </c>
      <c r="AR714">
        <v>-64</v>
      </c>
      <c r="AZ714">
        <v>1200</v>
      </c>
      <c r="BA714">
        <v>1</v>
      </c>
      <c r="BB714" t="str">
        <f t="shared" si="109"/>
        <v xml:space="preserve">N379DH  </v>
      </c>
      <c r="BC714">
        <v>1</v>
      </c>
      <c r="BE714">
        <v>0</v>
      </c>
      <c r="BF714">
        <v>0</v>
      </c>
      <c r="BG714">
        <v>0</v>
      </c>
      <c r="BH714">
        <v>1075</v>
      </c>
      <c r="BI714">
        <v>1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>"21:51:46.292"</f>
        <v>21:51:46.292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1</v>
      </c>
      <c r="CP714" t="s">
        <v>119</v>
      </c>
      <c r="CQ714">
        <v>259</v>
      </c>
      <c r="CR714">
        <v>0</v>
      </c>
      <c r="CW714">
        <v>3047060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"08/10/2022 21:51:46.546"</f>
        <v>08/10/2022 21:51:46.546</v>
      </c>
      <c r="C715" t="str">
        <f t="shared" si="108"/>
        <v>FFDFD3C0</v>
      </c>
      <c r="D715" t="s">
        <v>130</v>
      </c>
      <c r="E715">
        <v>18</v>
      </c>
      <c r="F715">
        <v>1018</v>
      </c>
      <c r="G715" t="s">
        <v>114</v>
      </c>
      <c r="J715" t="s">
        <v>131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112"/>
        <v>21:51:46.195</v>
      </c>
      <c r="T715" t="str">
        <f t="shared" si="112"/>
        <v>21:51:46.195</v>
      </c>
      <c r="U715" t="str">
        <f t="shared" si="107"/>
        <v>A4558D</v>
      </c>
      <c r="V715">
        <v>0</v>
      </c>
      <c r="W715">
        <v>0</v>
      </c>
      <c r="X715">
        <v>2</v>
      </c>
      <c r="Z715">
        <v>1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764</v>
      </c>
      <c r="AJ715">
        <v>48.287636999999997</v>
      </c>
      <c r="AK715" t="s">
        <v>765</v>
      </c>
      <c r="AL715">
        <v>-122.997587</v>
      </c>
      <c r="AM715">
        <v>25</v>
      </c>
      <c r="AN715">
        <v>1100</v>
      </c>
      <c r="AO715" t="s">
        <v>118</v>
      </c>
      <c r="AP715">
        <v>11</v>
      </c>
      <c r="AQ715">
        <v>-136</v>
      </c>
      <c r="AR715">
        <v>-64</v>
      </c>
      <c r="AZ715">
        <v>1200</v>
      </c>
      <c r="BA715">
        <v>1</v>
      </c>
      <c r="BB715" t="str">
        <f t="shared" si="109"/>
        <v xml:space="preserve">N379DH  </v>
      </c>
      <c r="BC715">
        <v>1</v>
      </c>
      <c r="BE715">
        <v>0</v>
      </c>
      <c r="BF715">
        <v>0</v>
      </c>
      <c r="BG715">
        <v>0</v>
      </c>
      <c r="BH715">
        <v>1075</v>
      </c>
      <c r="BI715">
        <v>1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>"21:51:46.292"</f>
        <v>21:51:46.292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1</v>
      </c>
      <c r="CP715" t="s">
        <v>119</v>
      </c>
      <c r="CQ715">
        <v>259</v>
      </c>
      <c r="CR715">
        <v>0</v>
      </c>
      <c r="CW715">
        <v>3047060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"08/10/2022 21:51:46.546"</f>
        <v>08/10/2022 21:51:46.546</v>
      </c>
      <c r="C716" t="str">
        <f t="shared" si="108"/>
        <v>FFDFD3C0</v>
      </c>
      <c r="D716" t="s">
        <v>611</v>
      </c>
      <c r="E716">
        <v>10</v>
      </c>
      <c r="H716">
        <v>37</v>
      </c>
      <c r="I716" t="s">
        <v>612</v>
      </c>
      <c r="J716" t="s">
        <v>613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112"/>
        <v>21:51:46.195</v>
      </c>
      <c r="T716" t="str">
        <f t="shared" si="112"/>
        <v>21:51:46.195</v>
      </c>
      <c r="U716" t="str">
        <f t="shared" si="107"/>
        <v>A4558D</v>
      </c>
      <c r="V716">
        <v>0</v>
      </c>
      <c r="W716">
        <v>0</v>
      </c>
      <c r="X716">
        <v>2</v>
      </c>
      <c r="Z716">
        <v>1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764</v>
      </c>
      <c r="AJ716">
        <v>48.287636999999997</v>
      </c>
      <c r="AK716" t="s">
        <v>765</v>
      </c>
      <c r="AL716">
        <v>-122.997587</v>
      </c>
      <c r="AM716">
        <v>25</v>
      </c>
      <c r="AN716">
        <v>1100</v>
      </c>
      <c r="AO716" t="s">
        <v>118</v>
      </c>
      <c r="AP716">
        <v>11</v>
      </c>
      <c r="AQ716">
        <v>-136</v>
      </c>
      <c r="AR716">
        <v>-64</v>
      </c>
      <c r="AZ716">
        <v>1200</v>
      </c>
      <c r="BA716">
        <v>1</v>
      </c>
      <c r="BB716" t="str">
        <f t="shared" si="109"/>
        <v xml:space="preserve">N379DH  </v>
      </c>
      <c r="BC716">
        <v>1</v>
      </c>
      <c r="BE716">
        <v>0</v>
      </c>
      <c r="BF716">
        <v>0</v>
      </c>
      <c r="BG716">
        <v>0</v>
      </c>
      <c r="BH716">
        <v>1075</v>
      </c>
      <c r="BI716">
        <v>1</v>
      </c>
      <c r="BJ716">
        <v>0</v>
      </c>
      <c r="BK716">
        <v>0</v>
      </c>
      <c r="BL716">
        <v>0</v>
      </c>
      <c r="BO716">
        <v>0</v>
      </c>
      <c r="BP716">
        <v>0</v>
      </c>
      <c r="BW716" t="str">
        <f>"21:51:46.292"</f>
        <v>21:51:46.292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1</v>
      </c>
      <c r="CP716" t="s">
        <v>119</v>
      </c>
      <c r="CQ716">
        <v>259</v>
      </c>
      <c r="CR716">
        <v>0</v>
      </c>
      <c r="CW716">
        <v>3047060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"08/10/2022 21:51:47.734"</f>
        <v>08/10/2022 21:51:47.734</v>
      </c>
      <c r="C717" t="str">
        <f t="shared" si="108"/>
        <v>FFDFD3C0</v>
      </c>
      <c r="D717" t="s">
        <v>113</v>
      </c>
      <c r="E717">
        <v>6</v>
      </c>
      <c r="H717">
        <v>174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ref="S717:T719" si="113">"21:51:47.398"</f>
        <v>21:51:47.398</v>
      </c>
      <c r="T717" t="str">
        <f t="shared" si="113"/>
        <v>21:51:47.398</v>
      </c>
      <c r="U717" t="str">
        <f t="shared" si="107"/>
        <v>A4558D</v>
      </c>
      <c r="V717">
        <v>0</v>
      </c>
      <c r="W717">
        <v>0</v>
      </c>
      <c r="X717">
        <v>2</v>
      </c>
      <c r="Z717">
        <v>1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766</v>
      </c>
      <c r="AJ717">
        <v>48.286886000000003</v>
      </c>
      <c r="AK717" t="s">
        <v>767</v>
      </c>
      <c r="AL717">
        <v>-122.997479</v>
      </c>
      <c r="AM717">
        <v>25</v>
      </c>
      <c r="AN717">
        <v>1100</v>
      </c>
      <c r="AO717" t="s">
        <v>118</v>
      </c>
      <c r="AP717">
        <v>11</v>
      </c>
      <c r="AQ717">
        <v>-136</v>
      </c>
      <c r="AR717">
        <v>-128</v>
      </c>
      <c r="AZ717">
        <v>1200</v>
      </c>
      <c r="BA717">
        <v>1</v>
      </c>
      <c r="BB717" t="str">
        <f t="shared" si="109"/>
        <v xml:space="preserve">N379DH  </v>
      </c>
      <c r="BC717">
        <v>1</v>
      </c>
      <c r="BE717">
        <v>0</v>
      </c>
      <c r="BF717">
        <v>0</v>
      </c>
      <c r="BG717">
        <v>0</v>
      </c>
      <c r="BH717">
        <v>1075</v>
      </c>
      <c r="BI717">
        <v>1</v>
      </c>
      <c r="BJ717">
        <v>0</v>
      </c>
      <c r="BK717">
        <v>0</v>
      </c>
      <c r="BL717">
        <v>0</v>
      </c>
      <c r="BO717">
        <v>0</v>
      </c>
      <c r="BP717">
        <v>0</v>
      </c>
      <c r="BW717" t="str">
        <f>"21:51:47.509"</f>
        <v>21:51:47.509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1</v>
      </c>
      <c r="CP717" t="s">
        <v>119</v>
      </c>
      <c r="CQ717">
        <v>259</v>
      </c>
      <c r="CR717">
        <v>0</v>
      </c>
      <c r="CW717">
        <v>3047153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"08/10/2022 21:51:47.734"</f>
        <v>08/10/2022 21:51:47.734</v>
      </c>
      <c r="C718" t="str">
        <f t="shared" si="108"/>
        <v>FFDFD3C0</v>
      </c>
      <c r="D718" t="s">
        <v>130</v>
      </c>
      <c r="E718">
        <v>18</v>
      </c>
      <c r="F718">
        <v>1018</v>
      </c>
      <c r="G718" t="s">
        <v>114</v>
      </c>
      <c r="J718" t="s">
        <v>131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113"/>
        <v>21:51:47.398</v>
      </c>
      <c r="T718" t="str">
        <f t="shared" si="113"/>
        <v>21:51:47.398</v>
      </c>
      <c r="U718" t="str">
        <f t="shared" si="107"/>
        <v>A4558D</v>
      </c>
      <c r="V718">
        <v>0</v>
      </c>
      <c r="W718">
        <v>0</v>
      </c>
      <c r="X718">
        <v>2</v>
      </c>
      <c r="Z718">
        <v>1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766</v>
      </c>
      <c r="AJ718">
        <v>48.286886000000003</v>
      </c>
      <c r="AK718" t="s">
        <v>767</v>
      </c>
      <c r="AL718">
        <v>-122.997479</v>
      </c>
      <c r="AM718">
        <v>25</v>
      </c>
      <c r="AN718">
        <v>1100</v>
      </c>
      <c r="AO718" t="s">
        <v>118</v>
      </c>
      <c r="AP718">
        <v>11</v>
      </c>
      <c r="AQ718">
        <v>-136</v>
      </c>
      <c r="AR718">
        <v>-128</v>
      </c>
      <c r="AZ718">
        <v>1200</v>
      </c>
      <c r="BA718">
        <v>1</v>
      </c>
      <c r="BB718" t="str">
        <f t="shared" si="109"/>
        <v xml:space="preserve">N379DH  </v>
      </c>
      <c r="BC718">
        <v>1</v>
      </c>
      <c r="BE718">
        <v>0</v>
      </c>
      <c r="BF718">
        <v>0</v>
      </c>
      <c r="BG718">
        <v>0</v>
      </c>
      <c r="BH718">
        <v>1075</v>
      </c>
      <c r="BI718">
        <v>1</v>
      </c>
      <c r="BJ718">
        <v>0</v>
      </c>
      <c r="BK718">
        <v>0</v>
      </c>
      <c r="BL718">
        <v>0</v>
      </c>
      <c r="BO718">
        <v>0</v>
      </c>
      <c r="BP718">
        <v>0</v>
      </c>
      <c r="BW718" t="str">
        <f>"21:51:47.509"</f>
        <v>21:51:47.509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1</v>
      </c>
      <c r="CP718" t="s">
        <v>119</v>
      </c>
      <c r="CQ718">
        <v>259</v>
      </c>
      <c r="CR718">
        <v>0</v>
      </c>
      <c r="CW718">
        <v>3047153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"08/10/2022 21:51:47.797"</f>
        <v>08/10/2022 21:51:47.797</v>
      </c>
      <c r="C719" t="str">
        <f t="shared" si="108"/>
        <v>FFDFD3C0</v>
      </c>
      <c r="D719" t="s">
        <v>611</v>
      </c>
      <c r="E719">
        <v>10</v>
      </c>
      <c r="H719">
        <v>37</v>
      </c>
      <c r="I719" t="s">
        <v>612</v>
      </c>
      <c r="J719" t="s">
        <v>613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si="113"/>
        <v>21:51:47.398</v>
      </c>
      <c r="T719" t="str">
        <f t="shared" si="113"/>
        <v>21:51:47.398</v>
      </c>
      <c r="U719" t="str">
        <f t="shared" si="107"/>
        <v>A4558D</v>
      </c>
      <c r="V719">
        <v>0</v>
      </c>
      <c r="W719">
        <v>0</v>
      </c>
      <c r="X719">
        <v>2</v>
      </c>
      <c r="Z719">
        <v>1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766</v>
      </c>
      <c r="AJ719">
        <v>48.286886000000003</v>
      </c>
      <c r="AK719" t="s">
        <v>767</v>
      </c>
      <c r="AL719">
        <v>-122.997479</v>
      </c>
      <c r="AM719">
        <v>25</v>
      </c>
      <c r="AN719">
        <v>1100</v>
      </c>
      <c r="AO719" t="s">
        <v>118</v>
      </c>
      <c r="AP719">
        <v>11</v>
      </c>
      <c r="AQ719">
        <v>-136</v>
      </c>
      <c r="AR719">
        <v>-128</v>
      </c>
      <c r="AZ719">
        <v>1200</v>
      </c>
      <c r="BA719">
        <v>1</v>
      </c>
      <c r="BB719" t="str">
        <f t="shared" si="109"/>
        <v xml:space="preserve">N379DH  </v>
      </c>
      <c r="BC719">
        <v>1</v>
      </c>
      <c r="BE719">
        <v>0</v>
      </c>
      <c r="BF719">
        <v>0</v>
      </c>
      <c r="BG719">
        <v>0</v>
      </c>
      <c r="BH719">
        <v>1075</v>
      </c>
      <c r="BI719">
        <v>1</v>
      </c>
      <c r="BJ719">
        <v>0</v>
      </c>
      <c r="BK719">
        <v>0</v>
      </c>
      <c r="BL719">
        <v>0</v>
      </c>
      <c r="BO719">
        <v>0</v>
      </c>
      <c r="BP719">
        <v>0</v>
      </c>
      <c r="BW719" t="str">
        <f>"21:51:47.509"</f>
        <v>21:51:47.509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1</v>
      </c>
      <c r="CP719" t="s">
        <v>119</v>
      </c>
      <c r="CQ719">
        <v>259</v>
      </c>
      <c r="CR719">
        <v>0</v>
      </c>
      <c r="CW719">
        <v>3047153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"08/10/2022 21:51:48.687"</f>
        <v>08/10/2022 21:51:48.687</v>
      </c>
      <c r="C720" t="str">
        <f t="shared" si="108"/>
        <v>FFDFD3C0</v>
      </c>
      <c r="D720" t="s">
        <v>611</v>
      </c>
      <c r="E720">
        <v>10</v>
      </c>
      <c r="H720">
        <v>37</v>
      </c>
      <c r="I720" t="s">
        <v>612</v>
      </c>
      <c r="J720" t="s">
        <v>613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ref="S720:T722" si="114">"21:51:48.195"</f>
        <v>21:51:48.195</v>
      </c>
      <c r="T720" t="str">
        <f t="shared" si="114"/>
        <v>21:51:48.195</v>
      </c>
      <c r="U720" t="str">
        <f t="shared" si="107"/>
        <v>A4558D</v>
      </c>
      <c r="V720">
        <v>0</v>
      </c>
      <c r="W720">
        <v>0</v>
      </c>
      <c r="X720">
        <v>2</v>
      </c>
      <c r="Z720">
        <v>1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768</v>
      </c>
      <c r="AJ720">
        <v>48.286392999999997</v>
      </c>
      <c r="AK720" t="s">
        <v>769</v>
      </c>
      <c r="AL720">
        <v>-122.997415</v>
      </c>
      <c r="AM720">
        <v>25</v>
      </c>
      <c r="AN720">
        <v>1100</v>
      </c>
      <c r="AO720" t="s">
        <v>118</v>
      </c>
      <c r="AP720">
        <v>12</v>
      </c>
      <c r="AQ720">
        <v>-136</v>
      </c>
      <c r="AR720">
        <v>-64</v>
      </c>
      <c r="AZ720">
        <v>1200</v>
      </c>
      <c r="BA720">
        <v>1</v>
      </c>
      <c r="BB720" t="str">
        <f t="shared" si="109"/>
        <v xml:space="preserve">N379DH  </v>
      </c>
      <c r="BC720">
        <v>1</v>
      </c>
      <c r="BE720">
        <v>0</v>
      </c>
      <c r="BF720">
        <v>0</v>
      </c>
      <c r="BG720">
        <v>0</v>
      </c>
      <c r="BH720">
        <v>1075</v>
      </c>
      <c r="BI720">
        <v>1</v>
      </c>
      <c r="BJ720">
        <v>0</v>
      </c>
      <c r="BK720">
        <v>0</v>
      </c>
      <c r="BL720">
        <v>0</v>
      </c>
      <c r="BO720">
        <v>0</v>
      </c>
      <c r="BP720">
        <v>0</v>
      </c>
      <c r="BW720" t="str">
        <f>"21:51:48.284"</f>
        <v>21:51:48.284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1</v>
      </c>
      <c r="CP720" t="s">
        <v>119</v>
      </c>
      <c r="CQ720">
        <v>259</v>
      </c>
      <c r="CR720">
        <v>0</v>
      </c>
      <c r="CW720">
        <v>3047213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"08/10/2022 21:51:48.687"</f>
        <v>08/10/2022 21:51:48.687</v>
      </c>
      <c r="C721" t="str">
        <f t="shared" si="108"/>
        <v>FFDFD3C0</v>
      </c>
      <c r="D721" t="s">
        <v>130</v>
      </c>
      <c r="E721">
        <v>18</v>
      </c>
      <c r="F721">
        <v>1018</v>
      </c>
      <c r="G721" t="s">
        <v>114</v>
      </c>
      <c r="J721" t="s">
        <v>131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114"/>
        <v>21:51:48.195</v>
      </c>
      <c r="T721" t="str">
        <f t="shared" si="114"/>
        <v>21:51:48.195</v>
      </c>
      <c r="U721" t="str">
        <f t="shared" si="107"/>
        <v>A4558D</v>
      </c>
      <c r="V721">
        <v>0</v>
      </c>
      <c r="W721">
        <v>0</v>
      </c>
      <c r="X721">
        <v>2</v>
      </c>
      <c r="Z721">
        <v>1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768</v>
      </c>
      <c r="AJ721">
        <v>48.286392999999997</v>
      </c>
      <c r="AK721" t="s">
        <v>769</v>
      </c>
      <c r="AL721">
        <v>-122.997415</v>
      </c>
      <c r="AM721">
        <v>25</v>
      </c>
      <c r="AN721">
        <v>1100</v>
      </c>
      <c r="AO721" t="s">
        <v>118</v>
      </c>
      <c r="AP721">
        <v>12</v>
      </c>
      <c r="AQ721">
        <v>-136</v>
      </c>
      <c r="AR721">
        <v>-64</v>
      </c>
      <c r="AZ721">
        <v>1200</v>
      </c>
      <c r="BA721">
        <v>1</v>
      </c>
      <c r="BB721" t="str">
        <f t="shared" si="109"/>
        <v xml:space="preserve">N379DH  </v>
      </c>
      <c r="BC721">
        <v>1</v>
      </c>
      <c r="BE721">
        <v>0</v>
      </c>
      <c r="BF721">
        <v>0</v>
      </c>
      <c r="BG721">
        <v>0</v>
      </c>
      <c r="BH721">
        <v>1075</v>
      </c>
      <c r="BI721">
        <v>1</v>
      </c>
      <c r="BJ721">
        <v>0</v>
      </c>
      <c r="BK721">
        <v>0</v>
      </c>
      <c r="BL721">
        <v>0</v>
      </c>
      <c r="BO721">
        <v>0</v>
      </c>
      <c r="BP721">
        <v>0</v>
      </c>
      <c r="BW721" t="str">
        <f>"21:51:48.284"</f>
        <v>21:51:48.284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1</v>
      </c>
      <c r="CP721" t="s">
        <v>119</v>
      </c>
      <c r="CQ721">
        <v>259</v>
      </c>
      <c r="CR721">
        <v>0</v>
      </c>
      <c r="CW721">
        <v>3047213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"08/10/2022 21:51:48.687"</f>
        <v>08/10/2022 21:51:48.687</v>
      </c>
      <c r="C722" t="str">
        <f t="shared" si="108"/>
        <v>FFDFD3C0</v>
      </c>
      <c r="D722" t="s">
        <v>113</v>
      </c>
      <c r="E722">
        <v>6</v>
      </c>
      <c r="H722">
        <v>174</v>
      </c>
      <c r="I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si="114"/>
        <v>21:51:48.195</v>
      </c>
      <c r="T722" t="str">
        <f t="shared" si="114"/>
        <v>21:51:48.195</v>
      </c>
      <c r="U722" t="str">
        <f t="shared" si="107"/>
        <v>A4558D</v>
      </c>
      <c r="V722">
        <v>0</v>
      </c>
      <c r="W722">
        <v>0</v>
      </c>
      <c r="X722">
        <v>2</v>
      </c>
      <c r="Z722">
        <v>1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768</v>
      </c>
      <c r="AJ722">
        <v>48.286392999999997</v>
      </c>
      <c r="AK722" t="s">
        <v>769</v>
      </c>
      <c r="AL722">
        <v>-122.997415</v>
      </c>
      <c r="AM722">
        <v>25</v>
      </c>
      <c r="AN722">
        <v>1100</v>
      </c>
      <c r="AO722" t="s">
        <v>118</v>
      </c>
      <c r="AP722">
        <v>12</v>
      </c>
      <c r="AQ722">
        <v>-136</v>
      </c>
      <c r="AR722">
        <v>-64</v>
      </c>
      <c r="AZ722">
        <v>1200</v>
      </c>
      <c r="BA722">
        <v>1</v>
      </c>
      <c r="BB722" t="str">
        <f t="shared" si="109"/>
        <v xml:space="preserve">N379DH  </v>
      </c>
      <c r="BC722">
        <v>1</v>
      </c>
      <c r="BE722">
        <v>0</v>
      </c>
      <c r="BF722">
        <v>0</v>
      </c>
      <c r="BG722">
        <v>0</v>
      </c>
      <c r="BH722">
        <v>1075</v>
      </c>
      <c r="BI722">
        <v>1</v>
      </c>
      <c r="BJ722">
        <v>0</v>
      </c>
      <c r="BK722">
        <v>0</v>
      </c>
      <c r="BL722">
        <v>0</v>
      </c>
      <c r="BO722">
        <v>0</v>
      </c>
      <c r="BP722">
        <v>0</v>
      </c>
      <c r="BW722" t="str">
        <f>"21:51:48.284"</f>
        <v>21:51:48.284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1</v>
      </c>
      <c r="CP722" t="s">
        <v>119</v>
      </c>
      <c r="CQ722">
        <v>259</v>
      </c>
      <c r="CR722">
        <v>0</v>
      </c>
      <c r="CW722">
        <v>3047213</v>
      </c>
      <c r="CY722">
        <v>0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"08/10/2022 21:51:49.906"</f>
        <v>08/10/2022 21:51:49.906</v>
      </c>
      <c r="C723" t="str">
        <f t="shared" si="108"/>
        <v>FFDFD3C0</v>
      </c>
      <c r="D723" t="s">
        <v>113</v>
      </c>
      <c r="E723">
        <v>6</v>
      </c>
      <c r="H723">
        <v>174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ref="S723:T725" si="115">"21:51:49.594"</f>
        <v>21:51:49.594</v>
      </c>
      <c r="T723" t="str">
        <f t="shared" si="115"/>
        <v>21:51:49.594</v>
      </c>
      <c r="U723" t="str">
        <f t="shared" si="107"/>
        <v>A4558D</v>
      </c>
      <c r="V723">
        <v>0</v>
      </c>
      <c r="W723">
        <v>0</v>
      </c>
      <c r="X723">
        <v>2</v>
      </c>
      <c r="Z723">
        <v>1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770</v>
      </c>
      <c r="AJ723">
        <v>48.285491</v>
      </c>
      <c r="AK723" t="s">
        <v>771</v>
      </c>
      <c r="AL723">
        <v>-122.997308</v>
      </c>
      <c r="AM723">
        <v>25</v>
      </c>
      <c r="AN723">
        <v>1100</v>
      </c>
      <c r="AO723" t="s">
        <v>118</v>
      </c>
      <c r="AP723">
        <v>12</v>
      </c>
      <c r="AQ723">
        <v>-137</v>
      </c>
      <c r="AR723">
        <v>-128</v>
      </c>
      <c r="AZ723">
        <v>1200</v>
      </c>
      <c r="BA723">
        <v>1</v>
      </c>
      <c r="BB723" t="str">
        <f t="shared" si="109"/>
        <v xml:space="preserve">N379DH  </v>
      </c>
      <c r="BC723">
        <v>1</v>
      </c>
      <c r="BE723">
        <v>0</v>
      </c>
      <c r="BF723">
        <v>0</v>
      </c>
      <c r="BG723">
        <v>0</v>
      </c>
      <c r="BH723">
        <v>1075</v>
      </c>
      <c r="BI723">
        <v>1</v>
      </c>
      <c r="BJ723">
        <v>0</v>
      </c>
      <c r="BK723">
        <v>0</v>
      </c>
      <c r="BL723">
        <v>0</v>
      </c>
      <c r="BO723">
        <v>0</v>
      </c>
      <c r="BP723">
        <v>0</v>
      </c>
      <c r="BW723" t="str">
        <f>"21:51:49.687"</f>
        <v>21:51:49.687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1</v>
      </c>
      <c r="CP723" t="s">
        <v>119</v>
      </c>
      <c r="CQ723">
        <v>259</v>
      </c>
      <c r="CR723">
        <v>0</v>
      </c>
      <c r="CW723">
        <v>3047304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"08/10/2022 21:51:49.906"</f>
        <v>08/10/2022 21:51:49.906</v>
      </c>
      <c r="C724" t="str">
        <f t="shared" si="108"/>
        <v>FFDFD3C0</v>
      </c>
      <c r="D724" t="s">
        <v>130</v>
      </c>
      <c r="E724">
        <v>18</v>
      </c>
      <c r="F724">
        <v>1018</v>
      </c>
      <c r="G724" t="s">
        <v>114</v>
      </c>
      <c r="J724" t="s">
        <v>131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115"/>
        <v>21:51:49.594</v>
      </c>
      <c r="T724" t="str">
        <f t="shared" si="115"/>
        <v>21:51:49.594</v>
      </c>
      <c r="U724" t="str">
        <f t="shared" si="107"/>
        <v>A4558D</v>
      </c>
      <c r="V724">
        <v>0</v>
      </c>
      <c r="W724">
        <v>0</v>
      </c>
      <c r="X724">
        <v>2</v>
      </c>
      <c r="Z724">
        <v>1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770</v>
      </c>
      <c r="AJ724">
        <v>48.285491</v>
      </c>
      <c r="AK724" t="s">
        <v>771</v>
      </c>
      <c r="AL724">
        <v>-122.997308</v>
      </c>
      <c r="AM724">
        <v>25</v>
      </c>
      <c r="AN724">
        <v>1100</v>
      </c>
      <c r="AO724" t="s">
        <v>118</v>
      </c>
      <c r="AP724">
        <v>12</v>
      </c>
      <c r="AQ724">
        <v>-137</v>
      </c>
      <c r="AR724">
        <v>-128</v>
      </c>
      <c r="AZ724">
        <v>1200</v>
      </c>
      <c r="BA724">
        <v>1</v>
      </c>
      <c r="BB724" t="str">
        <f t="shared" si="109"/>
        <v xml:space="preserve">N379DH  </v>
      </c>
      <c r="BC724">
        <v>1</v>
      </c>
      <c r="BE724">
        <v>0</v>
      </c>
      <c r="BF724">
        <v>0</v>
      </c>
      <c r="BG724">
        <v>0</v>
      </c>
      <c r="BH724">
        <v>1075</v>
      </c>
      <c r="BI724">
        <v>1</v>
      </c>
      <c r="BJ724">
        <v>0</v>
      </c>
      <c r="BK724">
        <v>0</v>
      </c>
      <c r="BL724">
        <v>0</v>
      </c>
      <c r="BO724">
        <v>0</v>
      </c>
      <c r="BP724">
        <v>0</v>
      </c>
      <c r="BW724" t="str">
        <f>"21:51:49.687"</f>
        <v>21:51:49.687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1</v>
      </c>
      <c r="CP724" t="s">
        <v>119</v>
      </c>
      <c r="CQ724">
        <v>259</v>
      </c>
      <c r="CR724">
        <v>0</v>
      </c>
      <c r="CW724">
        <v>3047304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"08/10/2022 21:51:49.906"</f>
        <v>08/10/2022 21:51:49.906</v>
      </c>
      <c r="C725" t="str">
        <f t="shared" si="108"/>
        <v>FFDFD3C0</v>
      </c>
      <c r="D725" t="s">
        <v>611</v>
      </c>
      <c r="E725">
        <v>10</v>
      </c>
      <c r="H725">
        <v>37</v>
      </c>
      <c r="I725" t="s">
        <v>612</v>
      </c>
      <c r="J725" t="s">
        <v>613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115"/>
        <v>21:51:49.594</v>
      </c>
      <c r="T725" t="str">
        <f t="shared" si="115"/>
        <v>21:51:49.594</v>
      </c>
      <c r="U725" t="str">
        <f t="shared" si="107"/>
        <v>A4558D</v>
      </c>
      <c r="V725">
        <v>0</v>
      </c>
      <c r="W725">
        <v>0</v>
      </c>
      <c r="X725">
        <v>2</v>
      </c>
      <c r="Z725">
        <v>1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770</v>
      </c>
      <c r="AJ725">
        <v>48.285491</v>
      </c>
      <c r="AK725" t="s">
        <v>771</v>
      </c>
      <c r="AL725">
        <v>-122.997308</v>
      </c>
      <c r="AM725">
        <v>25</v>
      </c>
      <c r="AN725">
        <v>1100</v>
      </c>
      <c r="AO725" t="s">
        <v>118</v>
      </c>
      <c r="AP725">
        <v>12</v>
      </c>
      <c r="AQ725">
        <v>-137</v>
      </c>
      <c r="AR725">
        <v>-128</v>
      </c>
      <c r="AZ725">
        <v>1200</v>
      </c>
      <c r="BA725">
        <v>1</v>
      </c>
      <c r="BB725" t="str">
        <f t="shared" si="109"/>
        <v xml:space="preserve">N379DH  </v>
      </c>
      <c r="BC725">
        <v>1</v>
      </c>
      <c r="BE725">
        <v>0</v>
      </c>
      <c r="BF725">
        <v>0</v>
      </c>
      <c r="BG725">
        <v>0</v>
      </c>
      <c r="BH725">
        <v>1075</v>
      </c>
      <c r="BI725">
        <v>1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>"21:51:49.687"</f>
        <v>21:51:49.687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1</v>
      </c>
      <c r="CP725" t="s">
        <v>119</v>
      </c>
      <c r="CQ725">
        <v>259</v>
      </c>
      <c r="CR725">
        <v>0</v>
      </c>
      <c r="CW725">
        <v>3047304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"08/10/2022 21:51:51.172"</f>
        <v>08/10/2022 21:51:51.172</v>
      </c>
      <c r="C726" t="str">
        <f t="shared" si="108"/>
        <v>FFDFD3C0</v>
      </c>
      <c r="D726" t="s">
        <v>611</v>
      </c>
      <c r="E726">
        <v>10</v>
      </c>
      <c r="H726">
        <v>37</v>
      </c>
      <c r="I726" t="s">
        <v>612</v>
      </c>
      <c r="J726" t="s">
        <v>613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ref="S726:T728" si="116">"21:51:50.797"</f>
        <v>21:51:50.797</v>
      </c>
      <c r="T726" t="str">
        <f t="shared" si="116"/>
        <v>21:51:50.797</v>
      </c>
      <c r="U726" t="str">
        <f t="shared" si="107"/>
        <v>A4558D</v>
      </c>
      <c r="V726">
        <v>0</v>
      </c>
      <c r="W726">
        <v>0</v>
      </c>
      <c r="X726">
        <v>2</v>
      </c>
      <c r="Z726">
        <v>1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772</v>
      </c>
      <c r="AJ726">
        <v>48.284739999999999</v>
      </c>
      <c r="AK726" t="s">
        <v>773</v>
      </c>
      <c r="AL726">
        <v>-122.99720000000001</v>
      </c>
      <c r="AM726">
        <v>25</v>
      </c>
      <c r="AN726">
        <v>1100</v>
      </c>
      <c r="AO726" t="s">
        <v>118</v>
      </c>
      <c r="AP726">
        <v>13</v>
      </c>
      <c r="AQ726">
        <v>-137</v>
      </c>
      <c r="AR726">
        <v>-128</v>
      </c>
      <c r="AZ726">
        <v>1200</v>
      </c>
      <c r="BA726">
        <v>1</v>
      </c>
      <c r="BB726" t="str">
        <f t="shared" si="109"/>
        <v xml:space="preserve">N379DH  </v>
      </c>
      <c r="BC726">
        <v>1</v>
      </c>
      <c r="BE726">
        <v>0</v>
      </c>
      <c r="BF726">
        <v>0</v>
      </c>
      <c r="BG726">
        <v>0</v>
      </c>
      <c r="BH726">
        <v>1075</v>
      </c>
      <c r="BI726">
        <v>1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>"21:51:50.864"</f>
        <v>21:51:50.864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1</v>
      </c>
      <c r="CP726" t="s">
        <v>119</v>
      </c>
      <c r="CQ726">
        <v>259</v>
      </c>
      <c r="CR726">
        <v>0</v>
      </c>
      <c r="CW726">
        <v>3047386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"08/10/2022 21:51:51.172"</f>
        <v>08/10/2022 21:51:51.172</v>
      </c>
      <c r="C727" t="str">
        <f t="shared" si="108"/>
        <v>FFDFD3C0</v>
      </c>
      <c r="D727" t="s">
        <v>113</v>
      </c>
      <c r="E727">
        <v>6</v>
      </c>
      <c r="H727">
        <v>174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116"/>
        <v>21:51:50.797</v>
      </c>
      <c r="T727" t="str">
        <f t="shared" si="116"/>
        <v>21:51:50.797</v>
      </c>
      <c r="U727" t="str">
        <f t="shared" si="107"/>
        <v>A4558D</v>
      </c>
      <c r="V727">
        <v>0</v>
      </c>
      <c r="W727">
        <v>0</v>
      </c>
      <c r="X727">
        <v>2</v>
      </c>
      <c r="Z727">
        <v>1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772</v>
      </c>
      <c r="AJ727">
        <v>48.284739999999999</v>
      </c>
      <c r="AK727" t="s">
        <v>773</v>
      </c>
      <c r="AL727">
        <v>-122.99720000000001</v>
      </c>
      <c r="AM727">
        <v>25</v>
      </c>
      <c r="AN727">
        <v>1100</v>
      </c>
      <c r="AO727" t="s">
        <v>118</v>
      </c>
      <c r="AP727">
        <v>13</v>
      </c>
      <c r="AQ727">
        <v>-137</v>
      </c>
      <c r="AR727">
        <v>-128</v>
      </c>
      <c r="AZ727">
        <v>1200</v>
      </c>
      <c r="BA727">
        <v>1</v>
      </c>
      <c r="BB727" t="str">
        <f t="shared" si="109"/>
        <v xml:space="preserve">N379DH  </v>
      </c>
      <c r="BC727">
        <v>1</v>
      </c>
      <c r="BE727">
        <v>0</v>
      </c>
      <c r="BF727">
        <v>0</v>
      </c>
      <c r="BG727">
        <v>0</v>
      </c>
      <c r="BH727">
        <v>1075</v>
      </c>
      <c r="BI727">
        <v>1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>"21:51:50.864"</f>
        <v>21:51:50.864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1</v>
      </c>
      <c r="CP727" t="s">
        <v>119</v>
      </c>
      <c r="CQ727">
        <v>259</v>
      </c>
      <c r="CR727">
        <v>0</v>
      </c>
      <c r="CW727">
        <v>3047386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"08/10/2022 21:51:51.172"</f>
        <v>08/10/2022 21:51:51.172</v>
      </c>
      <c r="C728" t="str">
        <f t="shared" si="108"/>
        <v>FFDFD3C0</v>
      </c>
      <c r="D728" t="s">
        <v>130</v>
      </c>
      <c r="E728">
        <v>18</v>
      </c>
      <c r="F728">
        <v>1018</v>
      </c>
      <c r="G728" t="s">
        <v>114</v>
      </c>
      <c r="J728" t="s">
        <v>131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si="116"/>
        <v>21:51:50.797</v>
      </c>
      <c r="T728" t="str">
        <f t="shared" si="116"/>
        <v>21:51:50.797</v>
      </c>
      <c r="U728" t="str">
        <f t="shared" si="107"/>
        <v>A4558D</v>
      </c>
      <c r="V728">
        <v>0</v>
      </c>
      <c r="W728">
        <v>0</v>
      </c>
      <c r="X728">
        <v>2</v>
      </c>
      <c r="Z728">
        <v>1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772</v>
      </c>
      <c r="AJ728">
        <v>48.284739999999999</v>
      </c>
      <c r="AK728" t="s">
        <v>773</v>
      </c>
      <c r="AL728">
        <v>-122.99720000000001</v>
      </c>
      <c r="AM728">
        <v>25</v>
      </c>
      <c r="AN728">
        <v>1100</v>
      </c>
      <c r="AO728" t="s">
        <v>118</v>
      </c>
      <c r="AP728">
        <v>13</v>
      </c>
      <c r="AQ728">
        <v>-137</v>
      </c>
      <c r="AR728">
        <v>-128</v>
      </c>
      <c r="AZ728">
        <v>1200</v>
      </c>
      <c r="BA728">
        <v>1</v>
      </c>
      <c r="BB728" t="str">
        <f t="shared" si="109"/>
        <v xml:space="preserve">N379DH  </v>
      </c>
      <c r="BC728">
        <v>1</v>
      </c>
      <c r="BE728">
        <v>0</v>
      </c>
      <c r="BF728">
        <v>0</v>
      </c>
      <c r="BG728">
        <v>0</v>
      </c>
      <c r="BH728">
        <v>1075</v>
      </c>
      <c r="BI728">
        <v>1</v>
      </c>
      <c r="BJ728">
        <v>0</v>
      </c>
      <c r="BK728">
        <v>0</v>
      </c>
      <c r="BL728">
        <v>0</v>
      </c>
      <c r="BO728">
        <v>0</v>
      </c>
      <c r="BP728">
        <v>0</v>
      </c>
      <c r="BW728" t="str">
        <f>"21:51:50.864"</f>
        <v>21:51:50.864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1</v>
      </c>
      <c r="CP728" t="s">
        <v>119</v>
      </c>
      <c r="CQ728">
        <v>259</v>
      </c>
      <c r="CR728">
        <v>0</v>
      </c>
      <c r="CW728">
        <v>3047386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"08/10/2022 21:51:52.093"</f>
        <v>08/10/2022 21:51:52.093</v>
      </c>
      <c r="C729" t="str">
        <f t="shared" si="108"/>
        <v>FFDFD3C0</v>
      </c>
      <c r="D729" t="s">
        <v>611</v>
      </c>
      <c r="E729">
        <v>10</v>
      </c>
      <c r="H729">
        <v>37</v>
      </c>
      <c r="I729" t="s">
        <v>612</v>
      </c>
      <c r="J729" t="s">
        <v>613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ref="S729:T731" si="117">"21:51:51.797"</f>
        <v>21:51:51.797</v>
      </c>
      <c r="T729" t="str">
        <f t="shared" si="117"/>
        <v>21:51:51.797</v>
      </c>
      <c r="U729" t="str">
        <f t="shared" si="107"/>
        <v>A4558D</v>
      </c>
      <c r="V729">
        <v>0</v>
      </c>
      <c r="W729">
        <v>0</v>
      </c>
      <c r="X729">
        <v>2</v>
      </c>
      <c r="Z729">
        <v>1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774</v>
      </c>
      <c r="AJ729">
        <v>48.284097000000003</v>
      </c>
      <c r="AK729" t="s">
        <v>775</v>
      </c>
      <c r="AL729">
        <v>-122.99711499999999</v>
      </c>
      <c r="AM729">
        <v>25</v>
      </c>
      <c r="AN729">
        <v>1100</v>
      </c>
      <c r="AO729" t="s">
        <v>118</v>
      </c>
      <c r="AP729">
        <v>13</v>
      </c>
      <c r="AQ729">
        <v>-137</v>
      </c>
      <c r="AR729">
        <v>-128</v>
      </c>
      <c r="AZ729">
        <v>1200</v>
      </c>
      <c r="BA729">
        <v>1</v>
      </c>
      <c r="BB729" t="str">
        <f t="shared" si="109"/>
        <v xml:space="preserve">N379DH  </v>
      </c>
      <c r="BC729">
        <v>1</v>
      </c>
      <c r="BE729">
        <v>0</v>
      </c>
      <c r="BF729">
        <v>0</v>
      </c>
      <c r="BG729">
        <v>0</v>
      </c>
      <c r="BH729">
        <v>1075</v>
      </c>
      <c r="BI729">
        <v>1</v>
      </c>
      <c r="BJ729">
        <v>0</v>
      </c>
      <c r="BK729">
        <v>0</v>
      </c>
      <c r="BL729">
        <v>0</v>
      </c>
      <c r="BO729">
        <v>0</v>
      </c>
      <c r="BP729">
        <v>0</v>
      </c>
      <c r="BW729" t="str">
        <f>"21:51:51.852"</f>
        <v>21:51:51.852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1</v>
      </c>
      <c r="CP729" t="s">
        <v>119</v>
      </c>
      <c r="CQ729">
        <v>259</v>
      </c>
      <c r="CR729">
        <v>0</v>
      </c>
      <c r="CW729">
        <v>3047444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"08/10/2022 21:51:52.093"</f>
        <v>08/10/2022 21:51:52.093</v>
      </c>
      <c r="C730" t="str">
        <f t="shared" si="108"/>
        <v>FFDFD3C0</v>
      </c>
      <c r="D730" t="s">
        <v>113</v>
      </c>
      <c r="E730">
        <v>6</v>
      </c>
      <c r="H730">
        <v>174</v>
      </c>
      <c r="I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si="117"/>
        <v>21:51:51.797</v>
      </c>
      <c r="T730" t="str">
        <f t="shared" si="117"/>
        <v>21:51:51.797</v>
      </c>
      <c r="U730" t="str">
        <f t="shared" si="107"/>
        <v>A4558D</v>
      </c>
      <c r="V730">
        <v>0</v>
      </c>
      <c r="W730">
        <v>0</v>
      </c>
      <c r="X730">
        <v>2</v>
      </c>
      <c r="Z730">
        <v>1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774</v>
      </c>
      <c r="AJ730">
        <v>48.284097000000003</v>
      </c>
      <c r="AK730" t="s">
        <v>775</v>
      </c>
      <c r="AL730">
        <v>-122.99711499999999</v>
      </c>
      <c r="AM730">
        <v>25</v>
      </c>
      <c r="AN730">
        <v>1100</v>
      </c>
      <c r="AO730" t="s">
        <v>118</v>
      </c>
      <c r="AP730">
        <v>13</v>
      </c>
      <c r="AQ730">
        <v>-137</v>
      </c>
      <c r="AR730">
        <v>-128</v>
      </c>
      <c r="AZ730">
        <v>1200</v>
      </c>
      <c r="BA730">
        <v>1</v>
      </c>
      <c r="BB730" t="str">
        <f t="shared" si="109"/>
        <v xml:space="preserve">N379DH  </v>
      </c>
      <c r="BC730">
        <v>1</v>
      </c>
      <c r="BE730">
        <v>0</v>
      </c>
      <c r="BF730">
        <v>0</v>
      </c>
      <c r="BG730">
        <v>0</v>
      </c>
      <c r="BH730">
        <v>1075</v>
      </c>
      <c r="BI730">
        <v>1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>"21:51:51.852"</f>
        <v>21:51:51.852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1</v>
      </c>
      <c r="CP730" t="s">
        <v>119</v>
      </c>
      <c r="CQ730">
        <v>259</v>
      </c>
      <c r="CR730">
        <v>0</v>
      </c>
      <c r="CW730">
        <v>3047444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"08/10/2022 21:51:52.093"</f>
        <v>08/10/2022 21:51:52.093</v>
      </c>
      <c r="C731" t="str">
        <f t="shared" si="108"/>
        <v>FFDFD3C0</v>
      </c>
      <c r="D731" t="s">
        <v>130</v>
      </c>
      <c r="E731">
        <v>18</v>
      </c>
      <c r="F731">
        <v>1018</v>
      </c>
      <c r="G731" t="s">
        <v>114</v>
      </c>
      <c r="J731" t="s">
        <v>131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si="117"/>
        <v>21:51:51.797</v>
      </c>
      <c r="T731" t="str">
        <f t="shared" si="117"/>
        <v>21:51:51.797</v>
      </c>
      <c r="U731" t="str">
        <f t="shared" si="107"/>
        <v>A4558D</v>
      </c>
      <c r="V731">
        <v>0</v>
      </c>
      <c r="W731">
        <v>0</v>
      </c>
      <c r="X731">
        <v>2</v>
      </c>
      <c r="Z731">
        <v>1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774</v>
      </c>
      <c r="AJ731">
        <v>48.284097000000003</v>
      </c>
      <c r="AK731" t="s">
        <v>775</v>
      </c>
      <c r="AL731">
        <v>-122.99711499999999</v>
      </c>
      <c r="AM731">
        <v>25</v>
      </c>
      <c r="AN731">
        <v>1100</v>
      </c>
      <c r="AO731" t="s">
        <v>118</v>
      </c>
      <c r="AP731">
        <v>13</v>
      </c>
      <c r="AQ731">
        <v>-137</v>
      </c>
      <c r="AR731">
        <v>-128</v>
      </c>
      <c r="AZ731">
        <v>1200</v>
      </c>
      <c r="BA731">
        <v>1</v>
      </c>
      <c r="BB731" t="str">
        <f t="shared" si="109"/>
        <v xml:space="preserve">N379DH  </v>
      </c>
      <c r="BC731">
        <v>1</v>
      </c>
      <c r="BE731">
        <v>0</v>
      </c>
      <c r="BF731">
        <v>0</v>
      </c>
      <c r="BG731">
        <v>0</v>
      </c>
      <c r="BH731">
        <v>1075</v>
      </c>
      <c r="BI731">
        <v>1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>"21:51:51.852"</f>
        <v>21:51:51.852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1</v>
      </c>
      <c r="CP731" t="s">
        <v>119</v>
      </c>
      <c r="CQ731">
        <v>259</v>
      </c>
      <c r="CR731">
        <v>0</v>
      </c>
      <c r="CW731">
        <v>3047444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"08/10/2022 21:51:52.500"</f>
        <v>08/10/2022 21:51:52.500</v>
      </c>
      <c r="C732" t="str">
        <f t="shared" si="108"/>
        <v>FFDFD3C0</v>
      </c>
      <c r="D732" t="s">
        <v>113</v>
      </c>
      <c r="E732">
        <v>6</v>
      </c>
      <c r="H732">
        <v>174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ref="S732:T734" si="118">"21:51:52.195"</f>
        <v>21:51:52.195</v>
      </c>
      <c r="T732" t="str">
        <f t="shared" si="118"/>
        <v>21:51:52.195</v>
      </c>
      <c r="U732" t="str">
        <f t="shared" si="107"/>
        <v>A4558D</v>
      </c>
      <c r="V732">
        <v>0</v>
      </c>
      <c r="W732">
        <v>0</v>
      </c>
      <c r="X732">
        <v>2</v>
      </c>
      <c r="Z732">
        <v>1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776</v>
      </c>
      <c r="AJ732">
        <v>48.283861000000002</v>
      </c>
      <c r="AK732" t="s">
        <v>777</v>
      </c>
      <c r="AL732">
        <v>-122.997072</v>
      </c>
      <c r="AM732">
        <v>25</v>
      </c>
      <c r="AN732">
        <v>1100</v>
      </c>
      <c r="AO732" t="s">
        <v>118</v>
      </c>
      <c r="AP732">
        <v>13</v>
      </c>
      <c r="AQ732">
        <v>-137</v>
      </c>
      <c r="AR732">
        <v>-128</v>
      </c>
      <c r="AZ732">
        <v>1200</v>
      </c>
      <c r="BA732">
        <v>1</v>
      </c>
      <c r="BB732" t="str">
        <f t="shared" si="109"/>
        <v xml:space="preserve">N379DH  </v>
      </c>
      <c r="BC732">
        <v>1</v>
      </c>
      <c r="BE732">
        <v>0</v>
      </c>
      <c r="BF732">
        <v>0</v>
      </c>
      <c r="BG732">
        <v>0</v>
      </c>
      <c r="BH732">
        <v>1075</v>
      </c>
      <c r="BI732">
        <v>1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>"21:51:52.231"</f>
        <v>21:51:52.231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2</v>
      </c>
      <c r="CP732" t="s">
        <v>119</v>
      </c>
      <c r="CQ732">
        <v>259</v>
      </c>
      <c r="CR732">
        <v>0</v>
      </c>
      <c r="CW732">
        <v>3047457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"08/10/2022 21:51:52.500"</f>
        <v>08/10/2022 21:51:52.500</v>
      </c>
      <c r="C733" t="str">
        <f t="shared" si="108"/>
        <v>FFDFD3C0</v>
      </c>
      <c r="D733" t="s">
        <v>130</v>
      </c>
      <c r="E733">
        <v>18</v>
      </c>
      <c r="F733">
        <v>1018</v>
      </c>
      <c r="G733" t="s">
        <v>114</v>
      </c>
      <c r="J733" t="s">
        <v>131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118"/>
        <v>21:51:52.195</v>
      </c>
      <c r="T733" t="str">
        <f t="shared" si="118"/>
        <v>21:51:52.195</v>
      </c>
      <c r="U733" t="str">
        <f t="shared" si="107"/>
        <v>A4558D</v>
      </c>
      <c r="V733">
        <v>0</v>
      </c>
      <c r="W733">
        <v>0</v>
      </c>
      <c r="X733">
        <v>2</v>
      </c>
      <c r="Z733">
        <v>1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776</v>
      </c>
      <c r="AJ733">
        <v>48.283861000000002</v>
      </c>
      <c r="AK733" t="s">
        <v>777</v>
      </c>
      <c r="AL733">
        <v>-122.997072</v>
      </c>
      <c r="AM733">
        <v>25</v>
      </c>
      <c r="AN733">
        <v>1100</v>
      </c>
      <c r="AO733" t="s">
        <v>118</v>
      </c>
      <c r="AP733">
        <v>13</v>
      </c>
      <c r="AQ733">
        <v>-137</v>
      </c>
      <c r="AR733">
        <v>-128</v>
      </c>
      <c r="AZ733">
        <v>1200</v>
      </c>
      <c r="BA733">
        <v>1</v>
      </c>
      <c r="BB733" t="str">
        <f t="shared" si="109"/>
        <v xml:space="preserve">N379DH  </v>
      </c>
      <c r="BC733">
        <v>1</v>
      </c>
      <c r="BE733">
        <v>0</v>
      </c>
      <c r="BF733">
        <v>0</v>
      </c>
      <c r="BG733">
        <v>0</v>
      </c>
      <c r="BH733">
        <v>1075</v>
      </c>
      <c r="BI733">
        <v>1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>"21:51:52.231"</f>
        <v>21:51:52.231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2</v>
      </c>
      <c r="CP733" t="s">
        <v>119</v>
      </c>
      <c r="CQ733">
        <v>259</v>
      </c>
      <c r="CR733">
        <v>0</v>
      </c>
      <c r="CW733">
        <v>3047457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"08/10/2022 21:51:52.500"</f>
        <v>08/10/2022 21:51:52.500</v>
      </c>
      <c r="C734" t="str">
        <f t="shared" si="108"/>
        <v>FFDFD3C0</v>
      </c>
      <c r="D734" t="s">
        <v>611</v>
      </c>
      <c r="E734">
        <v>10</v>
      </c>
      <c r="H734">
        <v>37</v>
      </c>
      <c r="I734" t="s">
        <v>612</v>
      </c>
      <c r="J734" t="s">
        <v>613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si="118"/>
        <v>21:51:52.195</v>
      </c>
      <c r="T734" t="str">
        <f t="shared" si="118"/>
        <v>21:51:52.195</v>
      </c>
      <c r="U734" t="str">
        <f t="shared" si="107"/>
        <v>A4558D</v>
      </c>
      <c r="V734">
        <v>0</v>
      </c>
      <c r="W734">
        <v>0</v>
      </c>
      <c r="X734">
        <v>2</v>
      </c>
      <c r="Z734">
        <v>1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776</v>
      </c>
      <c r="AJ734">
        <v>48.283861000000002</v>
      </c>
      <c r="AK734" t="s">
        <v>777</v>
      </c>
      <c r="AL734">
        <v>-122.997072</v>
      </c>
      <c r="AM734">
        <v>25</v>
      </c>
      <c r="AN734">
        <v>1100</v>
      </c>
      <c r="AO734" t="s">
        <v>118</v>
      </c>
      <c r="AP734">
        <v>13</v>
      </c>
      <c r="AQ734">
        <v>-137</v>
      </c>
      <c r="AR734">
        <v>-128</v>
      </c>
      <c r="AZ734">
        <v>1200</v>
      </c>
      <c r="BA734">
        <v>1</v>
      </c>
      <c r="BB734" t="str">
        <f t="shared" si="109"/>
        <v xml:space="preserve">N379DH  </v>
      </c>
      <c r="BC734">
        <v>1</v>
      </c>
      <c r="BE734">
        <v>0</v>
      </c>
      <c r="BF734">
        <v>0</v>
      </c>
      <c r="BG734">
        <v>0</v>
      </c>
      <c r="BH734">
        <v>1075</v>
      </c>
      <c r="BI734">
        <v>1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>"21:51:52.231"</f>
        <v>21:51:52.231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2</v>
      </c>
      <c r="CP734" t="s">
        <v>119</v>
      </c>
      <c r="CQ734">
        <v>259</v>
      </c>
      <c r="CR734">
        <v>0</v>
      </c>
      <c r="CW734">
        <v>3047457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"08/10/2022 21:51:53.469"</f>
        <v>08/10/2022 21:51:53.469</v>
      </c>
      <c r="C735" t="str">
        <f t="shared" si="108"/>
        <v>FFDFD3C0</v>
      </c>
      <c r="D735" t="s">
        <v>611</v>
      </c>
      <c r="E735">
        <v>10</v>
      </c>
      <c r="H735">
        <v>37</v>
      </c>
      <c r="I735" t="s">
        <v>612</v>
      </c>
      <c r="J735" t="s">
        <v>613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ref="S735:T737" si="119">"21:51:53.195"</f>
        <v>21:51:53.195</v>
      </c>
      <c r="T735" t="str">
        <f t="shared" si="119"/>
        <v>21:51:53.195</v>
      </c>
      <c r="U735" t="str">
        <f t="shared" si="107"/>
        <v>A4558D</v>
      </c>
      <c r="V735">
        <v>0</v>
      </c>
      <c r="W735">
        <v>0</v>
      </c>
      <c r="X735">
        <v>2</v>
      </c>
      <c r="Z735">
        <v>1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0</v>
      </c>
      <c r="AI735" t="s">
        <v>778</v>
      </c>
      <c r="AJ735">
        <v>48.283217</v>
      </c>
      <c r="AK735" t="s">
        <v>779</v>
      </c>
      <c r="AL735">
        <v>-122.99698600000001</v>
      </c>
      <c r="AM735">
        <v>25</v>
      </c>
      <c r="AN735">
        <v>1100</v>
      </c>
      <c r="AO735" t="s">
        <v>118</v>
      </c>
      <c r="AP735">
        <v>14</v>
      </c>
      <c r="AQ735">
        <v>-138</v>
      </c>
      <c r="AR735">
        <v>-128</v>
      </c>
      <c r="AZ735">
        <v>1200</v>
      </c>
      <c r="BA735">
        <v>1</v>
      </c>
      <c r="BB735" t="str">
        <f t="shared" si="109"/>
        <v xml:space="preserve">N379DH  </v>
      </c>
      <c r="BC735">
        <v>1</v>
      </c>
      <c r="BE735">
        <v>0</v>
      </c>
      <c r="BF735">
        <v>0</v>
      </c>
      <c r="BG735">
        <v>0</v>
      </c>
      <c r="BH735">
        <v>1075</v>
      </c>
      <c r="BI735">
        <v>1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>"21:51:53.204"</f>
        <v>21:51:53.204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1</v>
      </c>
      <c r="CP735" t="s">
        <v>119</v>
      </c>
      <c r="CQ735">
        <v>259</v>
      </c>
      <c r="CR735">
        <v>0</v>
      </c>
      <c r="CW735">
        <v>3047518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"08/10/2022 21:51:53.469"</f>
        <v>08/10/2022 21:51:53.469</v>
      </c>
      <c r="C736" t="str">
        <f t="shared" si="108"/>
        <v>FFDFD3C0</v>
      </c>
      <c r="D736" t="s">
        <v>113</v>
      </c>
      <c r="E736">
        <v>6</v>
      </c>
      <c r="H736">
        <v>174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119"/>
        <v>21:51:53.195</v>
      </c>
      <c r="T736" t="str">
        <f t="shared" si="119"/>
        <v>21:51:53.195</v>
      </c>
      <c r="U736" t="str">
        <f t="shared" si="107"/>
        <v>A4558D</v>
      </c>
      <c r="V736">
        <v>0</v>
      </c>
      <c r="W736">
        <v>0</v>
      </c>
      <c r="X736">
        <v>2</v>
      </c>
      <c r="Z736">
        <v>1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0</v>
      </c>
      <c r="AI736" t="s">
        <v>778</v>
      </c>
      <c r="AJ736">
        <v>48.283217</v>
      </c>
      <c r="AK736" t="s">
        <v>779</v>
      </c>
      <c r="AL736">
        <v>-122.99698600000001</v>
      </c>
      <c r="AM736">
        <v>25</v>
      </c>
      <c r="AN736">
        <v>1100</v>
      </c>
      <c r="AO736" t="s">
        <v>118</v>
      </c>
      <c r="AP736">
        <v>14</v>
      </c>
      <c r="AQ736">
        <v>-138</v>
      </c>
      <c r="AR736">
        <v>-128</v>
      </c>
      <c r="AZ736">
        <v>1200</v>
      </c>
      <c r="BA736">
        <v>1</v>
      </c>
      <c r="BB736" t="str">
        <f t="shared" si="109"/>
        <v xml:space="preserve">N379DH  </v>
      </c>
      <c r="BC736">
        <v>1</v>
      </c>
      <c r="BE736">
        <v>0</v>
      </c>
      <c r="BF736">
        <v>0</v>
      </c>
      <c r="BG736">
        <v>0</v>
      </c>
      <c r="BH736">
        <v>1075</v>
      </c>
      <c r="BI736">
        <v>1</v>
      </c>
      <c r="BJ736">
        <v>0</v>
      </c>
      <c r="BK736">
        <v>0</v>
      </c>
      <c r="BL736">
        <v>0</v>
      </c>
      <c r="BO736">
        <v>0</v>
      </c>
      <c r="BP736">
        <v>0</v>
      </c>
      <c r="BW736" t="str">
        <f>"21:51:53.204"</f>
        <v>21:51:53.204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1</v>
      </c>
      <c r="CP736" t="s">
        <v>119</v>
      </c>
      <c r="CQ736">
        <v>259</v>
      </c>
      <c r="CR736">
        <v>0</v>
      </c>
      <c r="CW736">
        <v>3047518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"08/10/2022 21:51:53.469"</f>
        <v>08/10/2022 21:51:53.469</v>
      </c>
      <c r="C737" t="str">
        <f t="shared" si="108"/>
        <v>FFDFD3C0</v>
      </c>
      <c r="D737" t="s">
        <v>130</v>
      </c>
      <c r="E737">
        <v>18</v>
      </c>
      <c r="F737">
        <v>1018</v>
      </c>
      <c r="G737" t="s">
        <v>114</v>
      </c>
      <c r="J737" t="s">
        <v>131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119"/>
        <v>21:51:53.195</v>
      </c>
      <c r="T737" t="str">
        <f t="shared" si="119"/>
        <v>21:51:53.195</v>
      </c>
      <c r="U737" t="str">
        <f t="shared" si="107"/>
        <v>A4558D</v>
      </c>
      <c r="V737">
        <v>0</v>
      </c>
      <c r="W737">
        <v>0</v>
      </c>
      <c r="X737">
        <v>2</v>
      </c>
      <c r="Z737">
        <v>1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778</v>
      </c>
      <c r="AJ737">
        <v>48.283217</v>
      </c>
      <c r="AK737" t="s">
        <v>779</v>
      </c>
      <c r="AL737">
        <v>-122.99698600000001</v>
      </c>
      <c r="AM737">
        <v>25</v>
      </c>
      <c r="AN737">
        <v>1100</v>
      </c>
      <c r="AO737" t="s">
        <v>118</v>
      </c>
      <c r="AP737">
        <v>14</v>
      </c>
      <c r="AQ737">
        <v>-138</v>
      </c>
      <c r="AR737">
        <v>-128</v>
      </c>
      <c r="AZ737">
        <v>1200</v>
      </c>
      <c r="BA737">
        <v>1</v>
      </c>
      <c r="BB737" t="str">
        <f t="shared" si="109"/>
        <v xml:space="preserve">N379DH  </v>
      </c>
      <c r="BC737">
        <v>1</v>
      </c>
      <c r="BE737">
        <v>0</v>
      </c>
      <c r="BF737">
        <v>0</v>
      </c>
      <c r="BG737">
        <v>0</v>
      </c>
      <c r="BH737">
        <v>1075</v>
      </c>
      <c r="BI737">
        <v>1</v>
      </c>
      <c r="BJ737">
        <v>0</v>
      </c>
      <c r="BK737">
        <v>0</v>
      </c>
      <c r="BL737">
        <v>0</v>
      </c>
      <c r="BO737">
        <v>0</v>
      </c>
      <c r="BP737">
        <v>0</v>
      </c>
      <c r="BW737" t="str">
        <f>"21:51:53.204"</f>
        <v>21:51:53.204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1</v>
      </c>
      <c r="CP737" t="s">
        <v>119</v>
      </c>
      <c r="CQ737">
        <v>259</v>
      </c>
      <c r="CR737">
        <v>0</v>
      </c>
      <c r="CW737">
        <v>3047518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"08/10/2022 21:51:54.859"</f>
        <v>08/10/2022 21:51:54.859</v>
      </c>
      <c r="C738" t="str">
        <f t="shared" si="108"/>
        <v>FFDFD3C0</v>
      </c>
      <c r="D738" t="s">
        <v>130</v>
      </c>
      <c r="E738">
        <v>18</v>
      </c>
      <c r="F738">
        <v>1018</v>
      </c>
      <c r="G738" t="s">
        <v>114</v>
      </c>
      <c r="J738" t="s">
        <v>131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ref="S738:T740" si="120">"21:51:54.398"</f>
        <v>21:51:54.398</v>
      </c>
      <c r="T738" t="str">
        <f t="shared" si="120"/>
        <v>21:51:54.398</v>
      </c>
      <c r="U738" t="str">
        <f t="shared" si="107"/>
        <v>A4558D</v>
      </c>
      <c r="V738">
        <v>0</v>
      </c>
      <c r="W738">
        <v>0</v>
      </c>
      <c r="X738">
        <v>2</v>
      </c>
      <c r="Z738">
        <v>1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780</v>
      </c>
      <c r="AJ738">
        <v>48.282443999999998</v>
      </c>
      <c r="AK738" t="s">
        <v>781</v>
      </c>
      <c r="AL738">
        <v>-122.99685700000001</v>
      </c>
      <c r="AM738">
        <v>25</v>
      </c>
      <c r="AN738">
        <v>1100</v>
      </c>
      <c r="AO738" t="s">
        <v>118</v>
      </c>
      <c r="AP738">
        <v>14</v>
      </c>
      <c r="AQ738">
        <v>-138</v>
      </c>
      <c r="AR738">
        <v>-64</v>
      </c>
      <c r="AZ738">
        <v>1200</v>
      </c>
      <c r="BA738">
        <v>1</v>
      </c>
      <c r="BB738" t="str">
        <f t="shared" si="109"/>
        <v xml:space="preserve">N379DH  </v>
      </c>
      <c r="BC738">
        <v>1</v>
      </c>
      <c r="BE738">
        <v>0</v>
      </c>
      <c r="BF738">
        <v>0</v>
      </c>
      <c r="BG738">
        <v>0</v>
      </c>
      <c r="BH738">
        <v>1075</v>
      </c>
      <c r="BI738">
        <v>1</v>
      </c>
      <c r="BJ738">
        <v>0</v>
      </c>
      <c r="BK738">
        <v>0</v>
      </c>
      <c r="BL738">
        <v>0</v>
      </c>
      <c r="BO738">
        <v>0</v>
      </c>
      <c r="BP738">
        <v>0</v>
      </c>
      <c r="BW738" t="str">
        <f>"21:51:54.585"</f>
        <v>21:51:54.585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1</v>
      </c>
      <c r="CP738" t="s">
        <v>119</v>
      </c>
      <c r="CQ738">
        <v>259</v>
      </c>
      <c r="CR738">
        <v>0</v>
      </c>
      <c r="CW738">
        <v>3047613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"08/10/2022 21:51:54.859"</f>
        <v>08/10/2022 21:51:54.859</v>
      </c>
      <c r="C739" t="str">
        <f t="shared" si="108"/>
        <v>FFDFD3C0</v>
      </c>
      <c r="D739" t="s">
        <v>611</v>
      </c>
      <c r="E739">
        <v>10</v>
      </c>
      <c r="H739">
        <v>37</v>
      </c>
      <c r="I739" t="s">
        <v>612</v>
      </c>
      <c r="J739" t="s">
        <v>613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120"/>
        <v>21:51:54.398</v>
      </c>
      <c r="T739" t="str">
        <f t="shared" si="120"/>
        <v>21:51:54.398</v>
      </c>
      <c r="U739" t="str">
        <f t="shared" si="107"/>
        <v>A4558D</v>
      </c>
      <c r="V739">
        <v>0</v>
      </c>
      <c r="W739">
        <v>0</v>
      </c>
      <c r="X739">
        <v>2</v>
      </c>
      <c r="Z739">
        <v>1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780</v>
      </c>
      <c r="AJ739">
        <v>48.282443999999998</v>
      </c>
      <c r="AK739" t="s">
        <v>781</v>
      </c>
      <c r="AL739">
        <v>-122.99685700000001</v>
      </c>
      <c r="AM739">
        <v>25</v>
      </c>
      <c r="AN739">
        <v>1100</v>
      </c>
      <c r="AO739" t="s">
        <v>118</v>
      </c>
      <c r="AP739">
        <v>14</v>
      </c>
      <c r="AQ739">
        <v>-138</v>
      </c>
      <c r="AR739">
        <v>-64</v>
      </c>
      <c r="AZ739">
        <v>1200</v>
      </c>
      <c r="BA739">
        <v>1</v>
      </c>
      <c r="BB739" t="str">
        <f t="shared" si="109"/>
        <v xml:space="preserve">N379DH  </v>
      </c>
      <c r="BC739">
        <v>1</v>
      </c>
      <c r="BE739">
        <v>0</v>
      </c>
      <c r="BF739">
        <v>0</v>
      </c>
      <c r="BG739">
        <v>0</v>
      </c>
      <c r="BH739">
        <v>1075</v>
      </c>
      <c r="BI739">
        <v>1</v>
      </c>
      <c r="BJ739">
        <v>0</v>
      </c>
      <c r="BK739">
        <v>0</v>
      </c>
      <c r="BL739">
        <v>0</v>
      </c>
      <c r="BO739">
        <v>0</v>
      </c>
      <c r="BP739">
        <v>0</v>
      </c>
      <c r="BW739" t="str">
        <f>"21:51:54.585"</f>
        <v>21:51:54.585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1</v>
      </c>
      <c r="CP739" t="s">
        <v>119</v>
      </c>
      <c r="CQ739">
        <v>259</v>
      </c>
      <c r="CR739">
        <v>0</v>
      </c>
      <c r="CW739">
        <v>3047613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"08/10/2022 21:51:54.859"</f>
        <v>08/10/2022 21:51:54.859</v>
      </c>
      <c r="C740" t="str">
        <f t="shared" si="108"/>
        <v>FFDFD3C0</v>
      </c>
      <c r="D740" t="s">
        <v>113</v>
      </c>
      <c r="E740">
        <v>6</v>
      </c>
      <c r="H740">
        <v>174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120"/>
        <v>21:51:54.398</v>
      </c>
      <c r="T740" t="str">
        <f t="shared" si="120"/>
        <v>21:51:54.398</v>
      </c>
      <c r="U740" t="str">
        <f t="shared" si="107"/>
        <v>A4558D</v>
      </c>
      <c r="V740">
        <v>0</v>
      </c>
      <c r="W740">
        <v>0</v>
      </c>
      <c r="X740">
        <v>2</v>
      </c>
      <c r="Z740">
        <v>1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780</v>
      </c>
      <c r="AJ740">
        <v>48.282443999999998</v>
      </c>
      <c r="AK740" t="s">
        <v>781</v>
      </c>
      <c r="AL740">
        <v>-122.99685700000001</v>
      </c>
      <c r="AM740">
        <v>25</v>
      </c>
      <c r="AN740">
        <v>1100</v>
      </c>
      <c r="AO740" t="s">
        <v>118</v>
      </c>
      <c r="AP740">
        <v>14</v>
      </c>
      <c r="AQ740">
        <v>-138</v>
      </c>
      <c r="AR740">
        <v>-64</v>
      </c>
      <c r="AZ740">
        <v>1200</v>
      </c>
      <c r="BA740">
        <v>1</v>
      </c>
      <c r="BB740" t="str">
        <f t="shared" si="109"/>
        <v xml:space="preserve">N379DH  </v>
      </c>
      <c r="BC740">
        <v>1</v>
      </c>
      <c r="BE740">
        <v>0</v>
      </c>
      <c r="BF740">
        <v>0</v>
      </c>
      <c r="BG740">
        <v>0</v>
      </c>
      <c r="BH740">
        <v>1075</v>
      </c>
      <c r="BI740">
        <v>1</v>
      </c>
      <c r="BJ740">
        <v>0</v>
      </c>
      <c r="BK740">
        <v>0</v>
      </c>
      <c r="BL740">
        <v>0</v>
      </c>
      <c r="BO740">
        <v>0</v>
      </c>
      <c r="BP740">
        <v>0</v>
      </c>
      <c r="BW740" t="str">
        <f>"21:51:54.585"</f>
        <v>21:51:54.585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1</v>
      </c>
      <c r="CP740" t="s">
        <v>119</v>
      </c>
      <c r="CQ740">
        <v>259</v>
      </c>
      <c r="CR740">
        <v>0</v>
      </c>
      <c r="CW740">
        <v>3047613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"08/10/2022 21:51:56.062"</f>
        <v>08/10/2022 21:51:56.062</v>
      </c>
      <c r="C741" t="str">
        <f t="shared" si="108"/>
        <v>FFDFD3C0</v>
      </c>
      <c r="D741" t="s">
        <v>130</v>
      </c>
      <c r="E741">
        <v>18</v>
      </c>
      <c r="F741">
        <v>1018</v>
      </c>
      <c r="G741" t="s">
        <v>114</v>
      </c>
      <c r="J741" t="s">
        <v>131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ref="S741:T743" si="121">"21:51:55.594"</f>
        <v>21:51:55.594</v>
      </c>
      <c r="T741" t="str">
        <f t="shared" si="121"/>
        <v>21:51:55.594</v>
      </c>
      <c r="U741" t="str">
        <f t="shared" si="107"/>
        <v>A4558D</v>
      </c>
      <c r="V741">
        <v>0</v>
      </c>
      <c r="W741">
        <v>0</v>
      </c>
      <c r="X741">
        <v>2</v>
      </c>
      <c r="Z741">
        <v>1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782</v>
      </c>
      <c r="AJ741">
        <v>48.281692999999997</v>
      </c>
      <c r="AK741" t="s">
        <v>783</v>
      </c>
      <c r="AL741">
        <v>-122.99675000000001</v>
      </c>
      <c r="AM741">
        <v>25</v>
      </c>
      <c r="AN741">
        <v>1100</v>
      </c>
      <c r="AO741" t="s">
        <v>118</v>
      </c>
      <c r="AP741">
        <v>14</v>
      </c>
      <c r="AQ741">
        <v>-138</v>
      </c>
      <c r="AR741">
        <v>-64</v>
      </c>
      <c r="AZ741">
        <v>1200</v>
      </c>
      <c r="BA741">
        <v>1</v>
      </c>
      <c r="BB741" t="str">
        <f t="shared" si="109"/>
        <v xml:space="preserve">N379DH  </v>
      </c>
      <c r="BC741">
        <v>1</v>
      </c>
      <c r="BE741">
        <v>0</v>
      </c>
      <c r="BF741">
        <v>0</v>
      </c>
      <c r="BG741">
        <v>0</v>
      </c>
      <c r="BH741">
        <v>1075</v>
      </c>
      <c r="BI741">
        <v>1</v>
      </c>
      <c r="BJ741">
        <v>0</v>
      </c>
      <c r="BK741">
        <v>0</v>
      </c>
      <c r="BL741">
        <v>0</v>
      </c>
      <c r="BO741">
        <v>0</v>
      </c>
      <c r="BP741">
        <v>0</v>
      </c>
      <c r="BW741" t="str">
        <f>"21:51:55.743"</f>
        <v>21:51:55.743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1</v>
      </c>
      <c r="CP741" t="s">
        <v>119</v>
      </c>
      <c r="CQ741">
        <v>259</v>
      </c>
      <c r="CR741">
        <v>0</v>
      </c>
      <c r="CW741">
        <v>3047692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"08/10/2022 21:51:56.062"</f>
        <v>08/10/2022 21:51:56.062</v>
      </c>
      <c r="C742" t="str">
        <f t="shared" si="108"/>
        <v>FFDFD3C0</v>
      </c>
      <c r="D742" t="s">
        <v>113</v>
      </c>
      <c r="E742">
        <v>6</v>
      </c>
      <c r="H742">
        <v>174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121"/>
        <v>21:51:55.594</v>
      </c>
      <c r="T742" t="str">
        <f t="shared" si="121"/>
        <v>21:51:55.594</v>
      </c>
      <c r="U742" t="str">
        <f t="shared" si="107"/>
        <v>A4558D</v>
      </c>
      <c r="V742">
        <v>0</v>
      </c>
      <c r="W742">
        <v>0</v>
      </c>
      <c r="X742">
        <v>2</v>
      </c>
      <c r="Z742">
        <v>1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782</v>
      </c>
      <c r="AJ742">
        <v>48.281692999999997</v>
      </c>
      <c r="AK742" t="s">
        <v>783</v>
      </c>
      <c r="AL742">
        <v>-122.99675000000001</v>
      </c>
      <c r="AM742">
        <v>25</v>
      </c>
      <c r="AN742">
        <v>1100</v>
      </c>
      <c r="AO742" t="s">
        <v>118</v>
      </c>
      <c r="AP742">
        <v>14</v>
      </c>
      <c r="AQ742">
        <v>-138</v>
      </c>
      <c r="AR742">
        <v>-64</v>
      </c>
      <c r="AZ742">
        <v>1200</v>
      </c>
      <c r="BA742">
        <v>1</v>
      </c>
      <c r="BB742" t="str">
        <f t="shared" si="109"/>
        <v xml:space="preserve">N379DH  </v>
      </c>
      <c r="BC742">
        <v>1</v>
      </c>
      <c r="BE742">
        <v>0</v>
      </c>
      <c r="BF742">
        <v>0</v>
      </c>
      <c r="BG742">
        <v>0</v>
      </c>
      <c r="BH742">
        <v>1075</v>
      </c>
      <c r="BI742">
        <v>1</v>
      </c>
      <c r="BJ742">
        <v>0</v>
      </c>
      <c r="BK742">
        <v>0</v>
      </c>
      <c r="BL742">
        <v>0</v>
      </c>
      <c r="BO742">
        <v>0</v>
      </c>
      <c r="BP742">
        <v>0</v>
      </c>
      <c r="BW742" t="str">
        <f>"21:51:55.743"</f>
        <v>21:51:55.743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1</v>
      </c>
      <c r="CP742" t="s">
        <v>119</v>
      </c>
      <c r="CQ742">
        <v>259</v>
      </c>
      <c r="CR742">
        <v>0</v>
      </c>
      <c r="CW742">
        <v>3047692</v>
      </c>
      <c r="CY742">
        <v>0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"08/10/2022 21:51:56.062"</f>
        <v>08/10/2022 21:51:56.062</v>
      </c>
      <c r="C743" t="str">
        <f t="shared" si="108"/>
        <v>FFDFD3C0</v>
      </c>
      <c r="D743" t="s">
        <v>611</v>
      </c>
      <c r="E743">
        <v>10</v>
      </c>
      <c r="H743">
        <v>37</v>
      </c>
      <c r="I743" t="s">
        <v>612</v>
      </c>
      <c r="J743" t="s">
        <v>613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si="121"/>
        <v>21:51:55.594</v>
      </c>
      <c r="T743" t="str">
        <f t="shared" si="121"/>
        <v>21:51:55.594</v>
      </c>
      <c r="U743" t="str">
        <f t="shared" si="107"/>
        <v>A4558D</v>
      </c>
      <c r="V743">
        <v>0</v>
      </c>
      <c r="W743">
        <v>0</v>
      </c>
      <c r="X743">
        <v>2</v>
      </c>
      <c r="Z743">
        <v>1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782</v>
      </c>
      <c r="AJ743">
        <v>48.281692999999997</v>
      </c>
      <c r="AK743" t="s">
        <v>783</v>
      </c>
      <c r="AL743">
        <v>-122.99675000000001</v>
      </c>
      <c r="AM743">
        <v>25</v>
      </c>
      <c r="AN743">
        <v>1100</v>
      </c>
      <c r="AO743" t="s">
        <v>118</v>
      </c>
      <c r="AP743">
        <v>14</v>
      </c>
      <c r="AQ743">
        <v>-138</v>
      </c>
      <c r="AR743">
        <v>-64</v>
      </c>
      <c r="AZ743">
        <v>1200</v>
      </c>
      <c r="BA743">
        <v>1</v>
      </c>
      <c r="BB743" t="str">
        <f t="shared" si="109"/>
        <v xml:space="preserve">N379DH  </v>
      </c>
      <c r="BC743">
        <v>1</v>
      </c>
      <c r="BE743">
        <v>0</v>
      </c>
      <c r="BF743">
        <v>0</v>
      </c>
      <c r="BG743">
        <v>0</v>
      </c>
      <c r="BH743">
        <v>1075</v>
      </c>
      <c r="BI743">
        <v>1</v>
      </c>
      <c r="BJ743">
        <v>0</v>
      </c>
      <c r="BK743">
        <v>0</v>
      </c>
      <c r="BL743">
        <v>0</v>
      </c>
      <c r="BO743">
        <v>0</v>
      </c>
      <c r="BP743">
        <v>0</v>
      </c>
      <c r="BW743" t="str">
        <f>"21:51:55.743"</f>
        <v>21:51:55.743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1</v>
      </c>
      <c r="CP743" t="s">
        <v>119</v>
      </c>
      <c r="CQ743">
        <v>259</v>
      </c>
      <c r="CR743">
        <v>0</v>
      </c>
      <c r="CW743">
        <v>3047692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"08/10/2022 21:51:56.812"</f>
        <v>08/10/2022 21:51:56.812</v>
      </c>
      <c r="C744" t="str">
        <f t="shared" si="108"/>
        <v>FFDFD3C0</v>
      </c>
      <c r="D744" t="s">
        <v>130</v>
      </c>
      <c r="E744">
        <v>18</v>
      </c>
      <c r="F744">
        <v>1018</v>
      </c>
      <c r="G744" t="s">
        <v>114</v>
      </c>
      <c r="J744" t="s">
        <v>131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ref="S744:T746" si="122">"21:51:56.398"</f>
        <v>21:51:56.398</v>
      </c>
      <c r="T744" t="str">
        <f t="shared" si="122"/>
        <v>21:51:56.398</v>
      </c>
      <c r="U744" t="str">
        <f t="shared" si="107"/>
        <v>A4558D</v>
      </c>
      <c r="V744">
        <v>0</v>
      </c>
      <c r="W744">
        <v>0</v>
      </c>
      <c r="X744">
        <v>2</v>
      </c>
      <c r="Z744">
        <v>1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784</v>
      </c>
      <c r="AJ744">
        <v>48.281177999999997</v>
      </c>
      <c r="AK744" t="s">
        <v>785</v>
      </c>
      <c r="AL744">
        <v>-122.996664</v>
      </c>
      <c r="AM744">
        <v>25</v>
      </c>
      <c r="AN744">
        <v>1100</v>
      </c>
      <c r="AO744" t="s">
        <v>118</v>
      </c>
      <c r="AP744">
        <v>14</v>
      </c>
      <c r="AQ744">
        <v>-139</v>
      </c>
      <c r="AR744">
        <v>-64</v>
      </c>
      <c r="AZ744">
        <v>1200</v>
      </c>
      <c r="BA744">
        <v>1</v>
      </c>
      <c r="BB744" t="str">
        <f t="shared" si="109"/>
        <v xml:space="preserve">N379DH  </v>
      </c>
      <c r="BC744">
        <v>1</v>
      </c>
      <c r="BE744">
        <v>0</v>
      </c>
      <c r="BF744">
        <v>0</v>
      </c>
      <c r="BG744">
        <v>0</v>
      </c>
      <c r="BH744">
        <v>1075</v>
      </c>
      <c r="BI744">
        <v>1</v>
      </c>
      <c r="BJ744">
        <v>0</v>
      </c>
      <c r="BK744">
        <v>0</v>
      </c>
      <c r="BL744">
        <v>0</v>
      </c>
      <c r="BO744">
        <v>0</v>
      </c>
      <c r="BP744">
        <v>0</v>
      </c>
      <c r="BW744" t="str">
        <f>"21:51:56.526"</f>
        <v>21:51:56.526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1</v>
      </c>
      <c r="CP744" t="s">
        <v>119</v>
      </c>
      <c r="CQ744">
        <v>259</v>
      </c>
      <c r="CR744">
        <v>0</v>
      </c>
      <c r="CW744">
        <v>3047743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"08/10/2022 21:51:56.812"</f>
        <v>08/10/2022 21:51:56.812</v>
      </c>
      <c r="C745" t="str">
        <f t="shared" si="108"/>
        <v>FFDFD3C0</v>
      </c>
      <c r="D745" t="s">
        <v>113</v>
      </c>
      <c r="E745">
        <v>6</v>
      </c>
      <c r="H745">
        <v>174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122"/>
        <v>21:51:56.398</v>
      </c>
      <c r="T745" t="str">
        <f t="shared" si="122"/>
        <v>21:51:56.398</v>
      </c>
      <c r="U745" t="str">
        <f t="shared" si="107"/>
        <v>A4558D</v>
      </c>
      <c r="V745">
        <v>0</v>
      </c>
      <c r="W745">
        <v>0</v>
      </c>
      <c r="X745">
        <v>2</v>
      </c>
      <c r="Z745">
        <v>1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784</v>
      </c>
      <c r="AJ745">
        <v>48.281177999999997</v>
      </c>
      <c r="AK745" t="s">
        <v>785</v>
      </c>
      <c r="AL745">
        <v>-122.996664</v>
      </c>
      <c r="AM745">
        <v>25</v>
      </c>
      <c r="AN745">
        <v>1100</v>
      </c>
      <c r="AO745" t="s">
        <v>118</v>
      </c>
      <c r="AP745">
        <v>14</v>
      </c>
      <c r="AQ745">
        <v>-139</v>
      </c>
      <c r="AR745">
        <v>-64</v>
      </c>
      <c r="AZ745">
        <v>1200</v>
      </c>
      <c r="BA745">
        <v>1</v>
      </c>
      <c r="BB745" t="str">
        <f t="shared" si="109"/>
        <v xml:space="preserve">N379DH  </v>
      </c>
      <c r="BC745">
        <v>1</v>
      </c>
      <c r="BE745">
        <v>0</v>
      </c>
      <c r="BF745">
        <v>0</v>
      </c>
      <c r="BG745">
        <v>0</v>
      </c>
      <c r="BH745">
        <v>1075</v>
      </c>
      <c r="BI745">
        <v>1</v>
      </c>
      <c r="BJ745">
        <v>0</v>
      </c>
      <c r="BK745">
        <v>0</v>
      </c>
      <c r="BL745">
        <v>0</v>
      </c>
      <c r="BO745">
        <v>0</v>
      </c>
      <c r="BP745">
        <v>0</v>
      </c>
      <c r="BW745" t="str">
        <f>"21:51:56.526"</f>
        <v>21:51:56.526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1</v>
      </c>
      <c r="CP745" t="s">
        <v>119</v>
      </c>
      <c r="CQ745">
        <v>259</v>
      </c>
      <c r="CR745">
        <v>0</v>
      </c>
      <c r="CW745">
        <v>3047743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"08/10/2022 21:51:56.812"</f>
        <v>08/10/2022 21:51:56.812</v>
      </c>
      <c r="C746" t="str">
        <f t="shared" si="108"/>
        <v>FFDFD3C0</v>
      </c>
      <c r="D746" t="s">
        <v>611</v>
      </c>
      <c r="E746">
        <v>10</v>
      </c>
      <c r="H746">
        <v>37</v>
      </c>
      <c r="I746" t="s">
        <v>612</v>
      </c>
      <c r="J746" t="s">
        <v>613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si="122"/>
        <v>21:51:56.398</v>
      </c>
      <c r="T746" t="str">
        <f t="shared" si="122"/>
        <v>21:51:56.398</v>
      </c>
      <c r="U746" t="str">
        <f t="shared" si="107"/>
        <v>A4558D</v>
      </c>
      <c r="V746">
        <v>0</v>
      </c>
      <c r="W746">
        <v>0</v>
      </c>
      <c r="X746">
        <v>2</v>
      </c>
      <c r="Z746">
        <v>1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784</v>
      </c>
      <c r="AJ746">
        <v>48.281177999999997</v>
      </c>
      <c r="AK746" t="s">
        <v>785</v>
      </c>
      <c r="AL746">
        <v>-122.996664</v>
      </c>
      <c r="AM746">
        <v>25</v>
      </c>
      <c r="AN746">
        <v>1100</v>
      </c>
      <c r="AO746" t="s">
        <v>118</v>
      </c>
      <c r="AP746">
        <v>14</v>
      </c>
      <c r="AQ746">
        <v>-139</v>
      </c>
      <c r="AR746">
        <v>-64</v>
      </c>
      <c r="AZ746">
        <v>1200</v>
      </c>
      <c r="BA746">
        <v>1</v>
      </c>
      <c r="BB746" t="str">
        <f t="shared" si="109"/>
        <v xml:space="preserve">N379DH  </v>
      </c>
      <c r="BC746">
        <v>1</v>
      </c>
      <c r="BE746">
        <v>0</v>
      </c>
      <c r="BF746">
        <v>0</v>
      </c>
      <c r="BG746">
        <v>0</v>
      </c>
      <c r="BH746">
        <v>1075</v>
      </c>
      <c r="BI746">
        <v>1</v>
      </c>
      <c r="BJ746">
        <v>0</v>
      </c>
      <c r="BK746">
        <v>0</v>
      </c>
      <c r="BL746">
        <v>0</v>
      </c>
      <c r="BO746">
        <v>0</v>
      </c>
      <c r="BP746">
        <v>0</v>
      </c>
      <c r="BW746" t="str">
        <f>"21:51:56.526"</f>
        <v>21:51:56.526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1</v>
      </c>
      <c r="CP746" t="s">
        <v>119</v>
      </c>
      <c r="CQ746">
        <v>259</v>
      </c>
      <c r="CR746">
        <v>0</v>
      </c>
      <c r="CW746">
        <v>3047743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"08/10/2022 21:51:57.515"</f>
        <v>08/10/2022 21:51:57.515</v>
      </c>
      <c r="C747" t="str">
        <f t="shared" si="108"/>
        <v>FFDFD3C0</v>
      </c>
      <c r="D747" t="s">
        <v>611</v>
      </c>
      <c r="E747">
        <v>10</v>
      </c>
      <c r="H747">
        <v>37</v>
      </c>
      <c r="I747" t="s">
        <v>612</v>
      </c>
      <c r="J747" t="s">
        <v>613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ref="S747:T749" si="123">"21:51:57.195"</f>
        <v>21:51:57.195</v>
      </c>
      <c r="T747" t="str">
        <f t="shared" si="123"/>
        <v>21:51:57.195</v>
      </c>
      <c r="U747" t="str">
        <f t="shared" si="107"/>
        <v>A4558D</v>
      </c>
      <c r="V747">
        <v>0</v>
      </c>
      <c r="W747">
        <v>0</v>
      </c>
      <c r="X747">
        <v>2</v>
      </c>
      <c r="Z747">
        <v>1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786</v>
      </c>
      <c r="AJ747">
        <v>48.280662999999997</v>
      </c>
      <c r="AK747" t="s">
        <v>787</v>
      </c>
      <c r="AL747">
        <v>-122.9966</v>
      </c>
      <c r="AM747">
        <v>25</v>
      </c>
      <c r="AN747">
        <v>1100</v>
      </c>
      <c r="AO747" t="s">
        <v>118</v>
      </c>
      <c r="AP747">
        <v>14</v>
      </c>
      <c r="AQ747">
        <v>-139</v>
      </c>
      <c r="AR747">
        <v>-64</v>
      </c>
      <c r="AZ747">
        <v>1200</v>
      </c>
      <c r="BA747">
        <v>1</v>
      </c>
      <c r="BB747" t="str">
        <f t="shared" si="109"/>
        <v xml:space="preserve">N379DH  </v>
      </c>
      <c r="BC747">
        <v>1</v>
      </c>
      <c r="BE747">
        <v>0</v>
      </c>
      <c r="BF747">
        <v>0</v>
      </c>
      <c r="BG747">
        <v>0</v>
      </c>
      <c r="BH747">
        <v>1075</v>
      </c>
      <c r="BI747">
        <v>1</v>
      </c>
      <c r="BJ747">
        <v>0</v>
      </c>
      <c r="BK747">
        <v>0</v>
      </c>
      <c r="BL747">
        <v>0</v>
      </c>
      <c r="BO747">
        <v>0</v>
      </c>
      <c r="BP747">
        <v>0</v>
      </c>
      <c r="BW747" t="str">
        <f>"21:51:57.270"</f>
        <v>21:51:57.270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2</v>
      </c>
      <c r="CP747" t="s">
        <v>119</v>
      </c>
      <c r="CQ747">
        <v>259</v>
      </c>
      <c r="CR747">
        <v>0</v>
      </c>
      <c r="CW747">
        <v>3047780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"08/10/2022 21:51:57.625"</f>
        <v>08/10/2022 21:51:57.625</v>
      </c>
      <c r="C748" t="str">
        <f t="shared" si="108"/>
        <v>FFDFD3C0</v>
      </c>
      <c r="D748" t="s">
        <v>130</v>
      </c>
      <c r="E748">
        <v>18</v>
      </c>
      <c r="F748">
        <v>1018</v>
      </c>
      <c r="G748" t="s">
        <v>114</v>
      </c>
      <c r="J748" t="s">
        <v>131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123"/>
        <v>21:51:57.195</v>
      </c>
      <c r="T748" t="str">
        <f t="shared" si="123"/>
        <v>21:51:57.195</v>
      </c>
      <c r="U748" t="str">
        <f t="shared" si="107"/>
        <v>A4558D</v>
      </c>
      <c r="V748">
        <v>0</v>
      </c>
      <c r="W748">
        <v>0</v>
      </c>
      <c r="X748">
        <v>2</v>
      </c>
      <c r="Z748">
        <v>1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786</v>
      </c>
      <c r="AJ748">
        <v>48.280662999999997</v>
      </c>
      <c r="AK748" t="s">
        <v>787</v>
      </c>
      <c r="AL748">
        <v>-122.9966</v>
      </c>
      <c r="AM748">
        <v>25</v>
      </c>
      <c r="AN748">
        <v>1100</v>
      </c>
      <c r="AO748" t="s">
        <v>118</v>
      </c>
      <c r="AP748">
        <v>14</v>
      </c>
      <c r="AQ748">
        <v>-139</v>
      </c>
      <c r="AR748">
        <v>-64</v>
      </c>
      <c r="AZ748">
        <v>1200</v>
      </c>
      <c r="BA748">
        <v>1</v>
      </c>
      <c r="BB748" t="str">
        <f t="shared" si="109"/>
        <v xml:space="preserve">N379DH  </v>
      </c>
      <c r="BC748">
        <v>1</v>
      </c>
      <c r="BE748">
        <v>0</v>
      </c>
      <c r="BF748">
        <v>0</v>
      </c>
      <c r="BG748">
        <v>0</v>
      </c>
      <c r="BH748">
        <v>1075</v>
      </c>
      <c r="BI748">
        <v>1</v>
      </c>
      <c r="BJ748">
        <v>0</v>
      </c>
      <c r="BK748">
        <v>0</v>
      </c>
      <c r="BL748">
        <v>0</v>
      </c>
      <c r="BO748">
        <v>0</v>
      </c>
      <c r="BP748">
        <v>0</v>
      </c>
      <c r="BW748" t="str">
        <f>"21:51:57.270"</f>
        <v>21:51:57.270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2</v>
      </c>
      <c r="CP748" t="s">
        <v>119</v>
      </c>
      <c r="CQ748">
        <v>259</v>
      </c>
      <c r="CR748">
        <v>0</v>
      </c>
      <c r="CW748">
        <v>3047780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"08/10/2022 21:51:57.625"</f>
        <v>08/10/2022 21:51:57.625</v>
      </c>
      <c r="C749" t="str">
        <f t="shared" si="108"/>
        <v>FFDFD3C0</v>
      </c>
      <c r="D749" t="s">
        <v>113</v>
      </c>
      <c r="E749">
        <v>6</v>
      </c>
      <c r="H749">
        <v>174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123"/>
        <v>21:51:57.195</v>
      </c>
      <c r="T749" t="str">
        <f t="shared" si="123"/>
        <v>21:51:57.195</v>
      </c>
      <c r="U749" t="str">
        <f t="shared" si="107"/>
        <v>A4558D</v>
      </c>
      <c r="V749">
        <v>0</v>
      </c>
      <c r="W749">
        <v>0</v>
      </c>
      <c r="X749">
        <v>2</v>
      </c>
      <c r="Z749">
        <v>1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786</v>
      </c>
      <c r="AJ749">
        <v>48.280662999999997</v>
      </c>
      <c r="AK749" t="s">
        <v>787</v>
      </c>
      <c r="AL749">
        <v>-122.9966</v>
      </c>
      <c r="AM749">
        <v>25</v>
      </c>
      <c r="AN749">
        <v>1100</v>
      </c>
      <c r="AO749" t="s">
        <v>118</v>
      </c>
      <c r="AP749">
        <v>14</v>
      </c>
      <c r="AQ749">
        <v>-139</v>
      </c>
      <c r="AR749">
        <v>-64</v>
      </c>
      <c r="AZ749">
        <v>1200</v>
      </c>
      <c r="BA749">
        <v>1</v>
      </c>
      <c r="BB749" t="str">
        <f t="shared" si="109"/>
        <v xml:space="preserve">N379DH  </v>
      </c>
      <c r="BC749">
        <v>1</v>
      </c>
      <c r="BE749">
        <v>0</v>
      </c>
      <c r="BF749">
        <v>0</v>
      </c>
      <c r="BG749">
        <v>0</v>
      </c>
      <c r="BH749">
        <v>1075</v>
      </c>
      <c r="BI749">
        <v>1</v>
      </c>
      <c r="BJ749">
        <v>0</v>
      </c>
      <c r="BK749">
        <v>0</v>
      </c>
      <c r="BL749">
        <v>0</v>
      </c>
      <c r="BO749">
        <v>0</v>
      </c>
      <c r="BP749">
        <v>0</v>
      </c>
      <c r="BW749" t="str">
        <f>"21:51:57.270"</f>
        <v>21:51:57.270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2</v>
      </c>
      <c r="CP749" t="s">
        <v>119</v>
      </c>
      <c r="CQ749">
        <v>259</v>
      </c>
      <c r="CR749">
        <v>0</v>
      </c>
      <c r="CW749">
        <v>3047780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"08/10/2022 21:51:58.891"</f>
        <v>08/10/2022 21:51:58.891</v>
      </c>
      <c r="C750" t="str">
        <f t="shared" si="108"/>
        <v>FFDFD3C0</v>
      </c>
      <c r="D750" t="s">
        <v>130</v>
      </c>
      <c r="E750">
        <v>18</v>
      </c>
      <c r="F750">
        <v>1018</v>
      </c>
      <c r="G750" t="s">
        <v>114</v>
      </c>
      <c r="J750" t="s">
        <v>131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ref="S750:T752" si="124">"21:51:58.594"</f>
        <v>21:51:58.594</v>
      </c>
      <c r="T750" t="str">
        <f t="shared" si="124"/>
        <v>21:51:58.594</v>
      </c>
      <c r="U750" t="str">
        <f t="shared" si="107"/>
        <v>A4558D</v>
      </c>
      <c r="V750">
        <v>0</v>
      </c>
      <c r="W750">
        <v>0</v>
      </c>
      <c r="X750">
        <v>2</v>
      </c>
      <c r="Z750">
        <v>1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788</v>
      </c>
      <c r="AJ750">
        <v>48.279761999999998</v>
      </c>
      <c r="AK750" t="s">
        <v>789</v>
      </c>
      <c r="AL750">
        <v>-122.996449</v>
      </c>
      <c r="AM750">
        <v>25</v>
      </c>
      <c r="AN750">
        <v>1100</v>
      </c>
      <c r="AO750" t="s">
        <v>118</v>
      </c>
      <c r="AP750">
        <v>14</v>
      </c>
      <c r="AQ750">
        <v>-139</v>
      </c>
      <c r="AR750">
        <v>0</v>
      </c>
      <c r="AZ750">
        <v>1200</v>
      </c>
      <c r="BA750">
        <v>1</v>
      </c>
      <c r="BB750" t="str">
        <f t="shared" si="109"/>
        <v xml:space="preserve">N379DH  </v>
      </c>
      <c r="BC750">
        <v>1</v>
      </c>
      <c r="BE750">
        <v>0</v>
      </c>
      <c r="BF750">
        <v>0</v>
      </c>
      <c r="BG750">
        <v>0</v>
      </c>
      <c r="BH750">
        <v>1050</v>
      </c>
      <c r="BI750">
        <v>1</v>
      </c>
      <c r="BJ750">
        <v>0</v>
      </c>
      <c r="BK750">
        <v>0</v>
      </c>
      <c r="BL750">
        <v>0</v>
      </c>
      <c r="BO750">
        <v>0</v>
      </c>
      <c r="BP750">
        <v>0</v>
      </c>
      <c r="BW750" t="str">
        <f>"21:51:58.655"</f>
        <v>21:51:58.655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1</v>
      </c>
      <c r="CP750" t="s">
        <v>119</v>
      </c>
      <c r="CQ750">
        <v>259</v>
      </c>
      <c r="CR750">
        <v>0</v>
      </c>
      <c r="CW750">
        <v>3047887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"08/10/2022 21:51:58.891"</f>
        <v>08/10/2022 21:51:58.891</v>
      </c>
      <c r="C751" t="str">
        <f t="shared" si="108"/>
        <v>FFDFD3C0</v>
      </c>
      <c r="D751" t="s">
        <v>113</v>
      </c>
      <c r="E751">
        <v>6</v>
      </c>
      <c r="H751">
        <v>174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124"/>
        <v>21:51:58.594</v>
      </c>
      <c r="T751" t="str">
        <f t="shared" si="124"/>
        <v>21:51:58.594</v>
      </c>
      <c r="U751" t="str">
        <f t="shared" si="107"/>
        <v>A4558D</v>
      </c>
      <c r="V751">
        <v>0</v>
      </c>
      <c r="W751">
        <v>0</v>
      </c>
      <c r="X751">
        <v>2</v>
      </c>
      <c r="Z751">
        <v>1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788</v>
      </c>
      <c r="AJ751">
        <v>48.279761999999998</v>
      </c>
      <c r="AK751" t="s">
        <v>789</v>
      </c>
      <c r="AL751">
        <v>-122.996449</v>
      </c>
      <c r="AM751">
        <v>25</v>
      </c>
      <c r="AN751">
        <v>1100</v>
      </c>
      <c r="AO751" t="s">
        <v>118</v>
      </c>
      <c r="AP751">
        <v>14</v>
      </c>
      <c r="AQ751">
        <v>-139</v>
      </c>
      <c r="AR751">
        <v>0</v>
      </c>
      <c r="AZ751">
        <v>1200</v>
      </c>
      <c r="BA751">
        <v>1</v>
      </c>
      <c r="BB751" t="str">
        <f t="shared" si="109"/>
        <v xml:space="preserve">N379DH  </v>
      </c>
      <c r="BC751">
        <v>1</v>
      </c>
      <c r="BE751">
        <v>0</v>
      </c>
      <c r="BF751">
        <v>0</v>
      </c>
      <c r="BG751">
        <v>0</v>
      </c>
      <c r="BH751">
        <v>1050</v>
      </c>
      <c r="BI751">
        <v>1</v>
      </c>
      <c r="BJ751">
        <v>0</v>
      </c>
      <c r="BK751">
        <v>0</v>
      </c>
      <c r="BL751">
        <v>0</v>
      </c>
      <c r="BO751">
        <v>0</v>
      </c>
      <c r="BP751">
        <v>0</v>
      </c>
      <c r="BW751" t="str">
        <f>"21:51:58.655"</f>
        <v>21:51:58.655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1</v>
      </c>
      <c r="CP751" t="s">
        <v>119</v>
      </c>
      <c r="CQ751">
        <v>259</v>
      </c>
      <c r="CR751">
        <v>0</v>
      </c>
      <c r="CW751">
        <v>3047887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"08/10/2022 21:51:58.891"</f>
        <v>08/10/2022 21:51:58.891</v>
      </c>
      <c r="C752" t="str">
        <f t="shared" si="108"/>
        <v>FFDFD3C0</v>
      </c>
      <c r="D752" t="s">
        <v>611</v>
      </c>
      <c r="E752">
        <v>10</v>
      </c>
      <c r="H752">
        <v>37</v>
      </c>
      <c r="I752" t="s">
        <v>612</v>
      </c>
      <c r="J752" t="s">
        <v>613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124"/>
        <v>21:51:58.594</v>
      </c>
      <c r="T752" t="str">
        <f t="shared" si="124"/>
        <v>21:51:58.594</v>
      </c>
      <c r="U752" t="str">
        <f t="shared" si="107"/>
        <v>A4558D</v>
      </c>
      <c r="V752">
        <v>0</v>
      </c>
      <c r="W752">
        <v>0</v>
      </c>
      <c r="X752">
        <v>2</v>
      </c>
      <c r="Z752">
        <v>1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788</v>
      </c>
      <c r="AJ752">
        <v>48.279761999999998</v>
      </c>
      <c r="AK752" t="s">
        <v>789</v>
      </c>
      <c r="AL752">
        <v>-122.996449</v>
      </c>
      <c r="AM752">
        <v>25</v>
      </c>
      <c r="AN752">
        <v>1100</v>
      </c>
      <c r="AO752" t="s">
        <v>118</v>
      </c>
      <c r="AP752">
        <v>14</v>
      </c>
      <c r="AQ752">
        <v>-139</v>
      </c>
      <c r="AR752">
        <v>0</v>
      </c>
      <c r="AZ752">
        <v>1200</v>
      </c>
      <c r="BA752">
        <v>1</v>
      </c>
      <c r="BB752" t="str">
        <f t="shared" si="109"/>
        <v xml:space="preserve">N379DH  </v>
      </c>
      <c r="BC752">
        <v>1</v>
      </c>
      <c r="BE752">
        <v>0</v>
      </c>
      <c r="BF752">
        <v>0</v>
      </c>
      <c r="BG752">
        <v>0</v>
      </c>
      <c r="BH752">
        <v>1050</v>
      </c>
      <c r="BI752">
        <v>1</v>
      </c>
      <c r="BJ752">
        <v>0</v>
      </c>
      <c r="BK752">
        <v>0</v>
      </c>
      <c r="BL752">
        <v>0</v>
      </c>
      <c r="BO752">
        <v>0</v>
      </c>
      <c r="BP752">
        <v>0</v>
      </c>
      <c r="BW752" t="str">
        <f>"21:51:58.655"</f>
        <v>21:51:58.655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1</v>
      </c>
      <c r="CP752" t="s">
        <v>119</v>
      </c>
      <c r="CQ752">
        <v>259</v>
      </c>
      <c r="CR752">
        <v>0</v>
      </c>
      <c r="CW752">
        <v>3047887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"08/10/2022 21:51:59.625"</f>
        <v>08/10/2022 21:51:59.625</v>
      </c>
      <c r="C753" t="str">
        <f t="shared" si="108"/>
        <v>FFDFD3C0</v>
      </c>
      <c r="D753" t="s">
        <v>130</v>
      </c>
      <c r="E753">
        <v>18</v>
      </c>
      <c r="F753">
        <v>1018</v>
      </c>
      <c r="G753" t="s">
        <v>114</v>
      </c>
      <c r="J753" t="s">
        <v>131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ref="S753:T755" si="125">"21:51:59.195"</f>
        <v>21:51:59.195</v>
      </c>
      <c r="T753" t="str">
        <f t="shared" si="125"/>
        <v>21:51:59.195</v>
      </c>
      <c r="U753" t="str">
        <f t="shared" si="107"/>
        <v>A4558D</v>
      </c>
      <c r="V753">
        <v>0</v>
      </c>
      <c r="W753">
        <v>0</v>
      </c>
      <c r="X753">
        <v>2</v>
      </c>
      <c r="Z753">
        <v>1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790</v>
      </c>
      <c r="AJ753">
        <v>48.279375999999999</v>
      </c>
      <c r="AK753" t="s">
        <v>791</v>
      </c>
      <c r="AL753">
        <v>-122.996385</v>
      </c>
      <c r="AM753">
        <v>25</v>
      </c>
      <c r="AN753">
        <v>1100</v>
      </c>
      <c r="AO753" t="s">
        <v>118</v>
      </c>
      <c r="AP753">
        <v>15</v>
      </c>
      <c r="AQ753">
        <v>-139</v>
      </c>
      <c r="AR753">
        <v>64</v>
      </c>
      <c r="AZ753">
        <v>1200</v>
      </c>
      <c r="BA753">
        <v>1</v>
      </c>
      <c r="BB753" t="str">
        <f t="shared" si="109"/>
        <v xml:space="preserve">N379DH  </v>
      </c>
      <c r="BC753">
        <v>1</v>
      </c>
      <c r="BE753">
        <v>0</v>
      </c>
      <c r="BF753">
        <v>0</v>
      </c>
      <c r="BG753">
        <v>0</v>
      </c>
      <c r="BH753">
        <v>1050</v>
      </c>
      <c r="BI753">
        <v>1</v>
      </c>
      <c r="BJ753">
        <v>0</v>
      </c>
      <c r="BK753">
        <v>0</v>
      </c>
      <c r="BL753">
        <v>0</v>
      </c>
      <c r="BO753">
        <v>0</v>
      </c>
      <c r="BP753">
        <v>0</v>
      </c>
      <c r="BW753" t="str">
        <f>"21:51:59.384"</f>
        <v>21:51:59.384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1</v>
      </c>
      <c r="CP753" t="s">
        <v>119</v>
      </c>
      <c r="CQ753">
        <v>259</v>
      </c>
      <c r="CR753">
        <v>0</v>
      </c>
      <c r="CW753">
        <v>3047937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"08/10/2022 21:51:59.640"</f>
        <v>08/10/2022 21:51:59.640</v>
      </c>
      <c r="C754" t="str">
        <f t="shared" si="108"/>
        <v>FFDFD3C0</v>
      </c>
      <c r="D754" t="s">
        <v>113</v>
      </c>
      <c r="E754">
        <v>6</v>
      </c>
      <c r="H754">
        <v>174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125"/>
        <v>21:51:59.195</v>
      </c>
      <c r="T754" t="str">
        <f t="shared" si="125"/>
        <v>21:51:59.195</v>
      </c>
      <c r="U754" t="str">
        <f t="shared" si="107"/>
        <v>A4558D</v>
      </c>
      <c r="V754">
        <v>0</v>
      </c>
      <c r="W754">
        <v>0</v>
      </c>
      <c r="X754">
        <v>2</v>
      </c>
      <c r="Z754">
        <v>1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790</v>
      </c>
      <c r="AJ754">
        <v>48.279375999999999</v>
      </c>
      <c r="AK754" t="s">
        <v>791</v>
      </c>
      <c r="AL754">
        <v>-122.996385</v>
      </c>
      <c r="AM754">
        <v>25</v>
      </c>
      <c r="AN754">
        <v>1100</v>
      </c>
      <c r="AO754" t="s">
        <v>118</v>
      </c>
      <c r="AP754">
        <v>15</v>
      </c>
      <c r="AQ754">
        <v>-139</v>
      </c>
      <c r="AR754">
        <v>64</v>
      </c>
      <c r="AZ754">
        <v>1200</v>
      </c>
      <c r="BA754">
        <v>1</v>
      </c>
      <c r="BB754" t="str">
        <f t="shared" si="109"/>
        <v xml:space="preserve">N379DH  </v>
      </c>
      <c r="BC754">
        <v>1</v>
      </c>
      <c r="BE754">
        <v>0</v>
      </c>
      <c r="BF754">
        <v>0</v>
      </c>
      <c r="BG754">
        <v>0</v>
      </c>
      <c r="BH754">
        <v>1050</v>
      </c>
      <c r="BI754">
        <v>1</v>
      </c>
      <c r="BJ754">
        <v>0</v>
      </c>
      <c r="BK754">
        <v>0</v>
      </c>
      <c r="BL754">
        <v>0</v>
      </c>
      <c r="BO754">
        <v>0</v>
      </c>
      <c r="BP754">
        <v>0</v>
      </c>
      <c r="BW754" t="str">
        <f>"21:51:59.384"</f>
        <v>21:51:59.384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1</v>
      </c>
      <c r="CP754" t="s">
        <v>119</v>
      </c>
      <c r="CQ754">
        <v>259</v>
      </c>
      <c r="CR754">
        <v>0</v>
      </c>
      <c r="CW754">
        <v>3047937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"08/10/2022 21:51:59.640"</f>
        <v>08/10/2022 21:51:59.640</v>
      </c>
      <c r="C755" t="str">
        <f t="shared" si="108"/>
        <v>FFDFD3C0</v>
      </c>
      <c r="D755" t="s">
        <v>611</v>
      </c>
      <c r="E755">
        <v>10</v>
      </c>
      <c r="H755">
        <v>37</v>
      </c>
      <c r="I755" t="s">
        <v>612</v>
      </c>
      <c r="J755" t="s">
        <v>613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125"/>
        <v>21:51:59.195</v>
      </c>
      <c r="T755" t="str">
        <f t="shared" si="125"/>
        <v>21:51:59.195</v>
      </c>
      <c r="U755" t="str">
        <f t="shared" si="107"/>
        <v>A4558D</v>
      </c>
      <c r="V755">
        <v>0</v>
      </c>
      <c r="W755">
        <v>0</v>
      </c>
      <c r="X755">
        <v>2</v>
      </c>
      <c r="Z755">
        <v>1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790</v>
      </c>
      <c r="AJ755">
        <v>48.279375999999999</v>
      </c>
      <c r="AK755" t="s">
        <v>791</v>
      </c>
      <c r="AL755">
        <v>-122.996385</v>
      </c>
      <c r="AM755">
        <v>25</v>
      </c>
      <c r="AN755">
        <v>1100</v>
      </c>
      <c r="AO755" t="s">
        <v>118</v>
      </c>
      <c r="AP755">
        <v>15</v>
      </c>
      <c r="AQ755">
        <v>-139</v>
      </c>
      <c r="AR755">
        <v>64</v>
      </c>
      <c r="AZ755">
        <v>1200</v>
      </c>
      <c r="BA755">
        <v>1</v>
      </c>
      <c r="BB755" t="str">
        <f t="shared" si="109"/>
        <v xml:space="preserve">N379DH  </v>
      </c>
      <c r="BC755">
        <v>1</v>
      </c>
      <c r="BE755">
        <v>0</v>
      </c>
      <c r="BF755">
        <v>0</v>
      </c>
      <c r="BG755">
        <v>0</v>
      </c>
      <c r="BH755">
        <v>1050</v>
      </c>
      <c r="BI755">
        <v>1</v>
      </c>
      <c r="BJ755">
        <v>0</v>
      </c>
      <c r="BK755">
        <v>0</v>
      </c>
      <c r="BL755">
        <v>0</v>
      </c>
      <c r="BO755">
        <v>0</v>
      </c>
      <c r="BP755">
        <v>0</v>
      </c>
      <c r="BW755" t="str">
        <f>"21:51:59.384"</f>
        <v>21:51:59.384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1</v>
      </c>
      <c r="CP755" t="s">
        <v>119</v>
      </c>
      <c r="CQ755">
        <v>259</v>
      </c>
      <c r="CR755">
        <v>0</v>
      </c>
      <c r="CW755">
        <v>3047937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"08/10/2022 21:52:01.000"</f>
        <v>08/10/2022 21:52:01.000</v>
      </c>
      <c r="C756" t="str">
        <f t="shared" si="108"/>
        <v>FFDFD3C0</v>
      </c>
      <c r="D756" t="s">
        <v>611</v>
      </c>
      <c r="E756">
        <v>10</v>
      </c>
      <c r="H756">
        <v>37</v>
      </c>
      <c r="I756" t="s">
        <v>612</v>
      </c>
      <c r="J756" t="s">
        <v>613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ref="S756:T758" si="126">"21:52:00.594"</f>
        <v>21:52:00.594</v>
      </c>
      <c r="T756" t="str">
        <f t="shared" si="126"/>
        <v>21:52:00.594</v>
      </c>
      <c r="U756" t="str">
        <f t="shared" si="107"/>
        <v>A4558D</v>
      </c>
      <c r="V756">
        <v>0</v>
      </c>
      <c r="W756">
        <v>0</v>
      </c>
      <c r="X756">
        <v>2</v>
      </c>
      <c r="Z756">
        <v>1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792</v>
      </c>
      <c r="AJ756">
        <v>48.278475</v>
      </c>
      <c r="AK756" t="s">
        <v>793</v>
      </c>
      <c r="AL756">
        <v>-122.996256</v>
      </c>
      <c r="AM756">
        <v>25</v>
      </c>
      <c r="AN756">
        <v>1100</v>
      </c>
      <c r="AO756" t="s">
        <v>118</v>
      </c>
      <c r="AP756">
        <v>15</v>
      </c>
      <c r="AQ756">
        <v>-139</v>
      </c>
      <c r="AR756">
        <v>64</v>
      </c>
      <c r="AZ756">
        <v>1200</v>
      </c>
      <c r="BA756">
        <v>1</v>
      </c>
      <c r="BB756" t="str">
        <f t="shared" si="109"/>
        <v xml:space="preserve">N379DH  </v>
      </c>
      <c r="BC756">
        <v>1</v>
      </c>
      <c r="BE756">
        <v>0</v>
      </c>
      <c r="BF756">
        <v>0</v>
      </c>
      <c r="BG756">
        <v>0</v>
      </c>
      <c r="BH756">
        <v>1075</v>
      </c>
      <c r="BI756">
        <v>1</v>
      </c>
      <c r="BJ756">
        <v>0</v>
      </c>
      <c r="BK756">
        <v>0</v>
      </c>
      <c r="BL756">
        <v>0</v>
      </c>
      <c r="BO756">
        <v>0</v>
      </c>
      <c r="BP756">
        <v>0</v>
      </c>
      <c r="BW756" t="str">
        <f>"21:52:00.772"</f>
        <v>21:52:00.772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1</v>
      </c>
      <c r="CP756" t="s">
        <v>119</v>
      </c>
      <c r="CQ756">
        <v>259</v>
      </c>
      <c r="CR756">
        <v>0</v>
      </c>
      <c r="CW756">
        <v>3048054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"08/10/2022 21:52:01.000"</f>
        <v>08/10/2022 21:52:01.000</v>
      </c>
      <c r="C757" t="str">
        <f t="shared" si="108"/>
        <v>FFDFD3C0</v>
      </c>
      <c r="D757" t="s">
        <v>130</v>
      </c>
      <c r="E757">
        <v>18</v>
      </c>
      <c r="F757">
        <v>1018</v>
      </c>
      <c r="G757" t="s">
        <v>114</v>
      </c>
      <c r="J757" t="s">
        <v>131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126"/>
        <v>21:52:00.594</v>
      </c>
      <c r="T757" t="str">
        <f t="shared" si="126"/>
        <v>21:52:00.594</v>
      </c>
      <c r="U757" t="str">
        <f t="shared" si="107"/>
        <v>A4558D</v>
      </c>
      <c r="V757">
        <v>0</v>
      </c>
      <c r="W757">
        <v>0</v>
      </c>
      <c r="X757">
        <v>2</v>
      </c>
      <c r="Z757">
        <v>1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792</v>
      </c>
      <c r="AJ757">
        <v>48.278475</v>
      </c>
      <c r="AK757" t="s">
        <v>793</v>
      </c>
      <c r="AL757">
        <v>-122.996256</v>
      </c>
      <c r="AM757">
        <v>25</v>
      </c>
      <c r="AN757">
        <v>1100</v>
      </c>
      <c r="AO757" t="s">
        <v>118</v>
      </c>
      <c r="AP757">
        <v>15</v>
      </c>
      <c r="AQ757">
        <v>-139</v>
      </c>
      <c r="AR757">
        <v>64</v>
      </c>
      <c r="AZ757">
        <v>1200</v>
      </c>
      <c r="BA757">
        <v>1</v>
      </c>
      <c r="BB757" t="str">
        <f t="shared" si="109"/>
        <v xml:space="preserve">N379DH  </v>
      </c>
      <c r="BC757">
        <v>1</v>
      </c>
      <c r="BE757">
        <v>0</v>
      </c>
      <c r="BF757">
        <v>0</v>
      </c>
      <c r="BG757">
        <v>0</v>
      </c>
      <c r="BH757">
        <v>1075</v>
      </c>
      <c r="BI757">
        <v>1</v>
      </c>
      <c r="BJ757">
        <v>0</v>
      </c>
      <c r="BK757">
        <v>0</v>
      </c>
      <c r="BL757">
        <v>0</v>
      </c>
      <c r="BO757">
        <v>0</v>
      </c>
      <c r="BP757">
        <v>0</v>
      </c>
      <c r="BW757" t="str">
        <f>"21:52:00.772"</f>
        <v>21:52:00.772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1</v>
      </c>
      <c r="CP757" t="s">
        <v>119</v>
      </c>
      <c r="CQ757">
        <v>259</v>
      </c>
      <c r="CR757">
        <v>0</v>
      </c>
      <c r="CW757">
        <v>3048054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"08/10/2022 21:52:01.000"</f>
        <v>08/10/2022 21:52:01.000</v>
      </c>
      <c r="C758" t="str">
        <f t="shared" si="108"/>
        <v>FFDFD3C0</v>
      </c>
      <c r="D758" t="s">
        <v>113</v>
      </c>
      <c r="E758">
        <v>6</v>
      </c>
      <c r="H758">
        <v>174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si="126"/>
        <v>21:52:00.594</v>
      </c>
      <c r="T758" t="str">
        <f t="shared" si="126"/>
        <v>21:52:00.594</v>
      </c>
      <c r="U758" t="str">
        <f t="shared" si="107"/>
        <v>A4558D</v>
      </c>
      <c r="V758">
        <v>0</v>
      </c>
      <c r="W758">
        <v>0</v>
      </c>
      <c r="X758">
        <v>2</v>
      </c>
      <c r="Z758">
        <v>1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792</v>
      </c>
      <c r="AJ758">
        <v>48.278475</v>
      </c>
      <c r="AK758" t="s">
        <v>793</v>
      </c>
      <c r="AL758">
        <v>-122.996256</v>
      </c>
      <c r="AM758">
        <v>25</v>
      </c>
      <c r="AN758">
        <v>1100</v>
      </c>
      <c r="AO758" t="s">
        <v>118</v>
      </c>
      <c r="AP758">
        <v>15</v>
      </c>
      <c r="AQ758">
        <v>-139</v>
      </c>
      <c r="AR758">
        <v>64</v>
      </c>
      <c r="AZ758">
        <v>1200</v>
      </c>
      <c r="BA758">
        <v>1</v>
      </c>
      <c r="BB758" t="str">
        <f t="shared" si="109"/>
        <v xml:space="preserve">N379DH  </v>
      </c>
      <c r="BC758">
        <v>1</v>
      </c>
      <c r="BE758">
        <v>0</v>
      </c>
      <c r="BF758">
        <v>0</v>
      </c>
      <c r="BG758">
        <v>0</v>
      </c>
      <c r="BH758">
        <v>1075</v>
      </c>
      <c r="BI758">
        <v>1</v>
      </c>
      <c r="BJ758">
        <v>0</v>
      </c>
      <c r="BK758">
        <v>0</v>
      </c>
      <c r="BL758">
        <v>0</v>
      </c>
      <c r="BO758">
        <v>0</v>
      </c>
      <c r="BP758">
        <v>0</v>
      </c>
      <c r="BW758" t="str">
        <f>"21:52:00.772"</f>
        <v>21:52:00.772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1</v>
      </c>
      <c r="CP758" t="s">
        <v>119</v>
      </c>
      <c r="CQ758">
        <v>259</v>
      </c>
      <c r="CR758">
        <v>0</v>
      </c>
      <c r="CW758">
        <v>3048054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"08/10/2022 21:52:02.087"</f>
        <v>08/10/2022 21:52:02.087</v>
      </c>
      <c r="C759" t="str">
        <f t="shared" si="108"/>
        <v>FFDFD3C0</v>
      </c>
      <c r="D759" t="s">
        <v>611</v>
      </c>
      <c r="E759">
        <v>10</v>
      </c>
      <c r="H759">
        <v>37</v>
      </c>
      <c r="I759" t="s">
        <v>612</v>
      </c>
      <c r="J759" t="s">
        <v>613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ref="S759:T761" si="127">"21:52:01.797"</f>
        <v>21:52:01.797</v>
      </c>
      <c r="T759" t="str">
        <f t="shared" si="127"/>
        <v>21:52:01.797</v>
      </c>
      <c r="U759" t="str">
        <f t="shared" si="107"/>
        <v>A4558D</v>
      </c>
      <c r="V759">
        <v>0</v>
      </c>
      <c r="W759">
        <v>0</v>
      </c>
      <c r="X759">
        <v>2</v>
      </c>
      <c r="Z759">
        <v>1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794</v>
      </c>
      <c r="AJ759">
        <v>48.277701999999998</v>
      </c>
      <c r="AK759" t="s">
        <v>795</v>
      </c>
      <c r="AL759">
        <v>-122.996128</v>
      </c>
      <c r="AM759">
        <v>25</v>
      </c>
      <c r="AN759">
        <v>1100</v>
      </c>
      <c r="AO759" t="s">
        <v>118</v>
      </c>
      <c r="AP759">
        <v>15</v>
      </c>
      <c r="AQ759">
        <v>-139</v>
      </c>
      <c r="AR759">
        <v>64</v>
      </c>
      <c r="AZ759">
        <v>1200</v>
      </c>
      <c r="BA759">
        <v>1</v>
      </c>
      <c r="BB759" t="str">
        <f t="shared" si="109"/>
        <v xml:space="preserve">N379DH  </v>
      </c>
      <c r="BC759">
        <v>1</v>
      </c>
      <c r="BE759">
        <v>0</v>
      </c>
      <c r="BF759">
        <v>0</v>
      </c>
      <c r="BG759">
        <v>0</v>
      </c>
      <c r="BH759">
        <v>1075</v>
      </c>
      <c r="BI759">
        <v>1</v>
      </c>
      <c r="BJ759">
        <v>0</v>
      </c>
      <c r="BK759">
        <v>0</v>
      </c>
      <c r="BL759">
        <v>0</v>
      </c>
      <c r="BO759">
        <v>0</v>
      </c>
      <c r="BP759">
        <v>0</v>
      </c>
      <c r="BW759" t="str">
        <f>"21:52:01.885"</f>
        <v>21:52:01.885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1</v>
      </c>
      <c r="CP759" t="s">
        <v>119</v>
      </c>
      <c r="CQ759">
        <v>259</v>
      </c>
      <c r="CR759">
        <v>0</v>
      </c>
      <c r="CW759">
        <v>3048158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"08/10/2022 21:52:02.087"</f>
        <v>08/10/2022 21:52:02.087</v>
      </c>
      <c r="C760" t="str">
        <f t="shared" si="108"/>
        <v>FFDFD3C0</v>
      </c>
      <c r="D760" t="s">
        <v>130</v>
      </c>
      <c r="E760">
        <v>18</v>
      </c>
      <c r="F760">
        <v>1018</v>
      </c>
      <c r="G760" t="s">
        <v>114</v>
      </c>
      <c r="J760" t="s">
        <v>131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127"/>
        <v>21:52:01.797</v>
      </c>
      <c r="T760" t="str">
        <f t="shared" si="127"/>
        <v>21:52:01.797</v>
      </c>
      <c r="U760" t="str">
        <f t="shared" si="107"/>
        <v>A4558D</v>
      </c>
      <c r="V760">
        <v>0</v>
      </c>
      <c r="W760">
        <v>0</v>
      </c>
      <c r="X760">
        <v>2</v>
      </c>
      <c r="Z760">
        <v>1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794</v>
      </c>
      <c r="AJ760">
        <v>48.277701999999998</v>
      </c>
      <c r="AK760" t="s">
        <v>795</v>
      </c>
      <c r="AL760">
        <v>-122.996128</v>
      </c>
      <c r="AM760">
        <v>25</v>
      </c>
      <c r="AN760">
        <v>1100</v>
      </c>
      <c r="AO760" t="s">
        <v>118</v>
      </c>
      <c r="AP760">
        <v>15</v>
      </c>
      <c r="AQ760">
        <v>-139</v>
      </c>
      <c r="AR760">
        <v>64</v>
      </c>
      <c r="AZ760">
        <v>1200</v>
      </c>
      <c r="BA760">
        <v>1</v>
      </c>
      <c r="BB760" t="str">
        <f t="shared" si="109"/>
        <v xml:space="preserve">N379DH  </v>
      </c>
      <c r="BC760">
        <v>1</v>
      </c>
      <c r="BE760">
        <v>0</v>
      </c>
      <c r="BF760">
        <v>0</v>
      </c>
      <c r="BG760">
        <v>0</v>
      </c>
      <c r="BH760">
        <v>1075</v>
      </c>
      <c r="BI760">
        <v>1</v>
      </c>
      <c r="BJ760">
        <v>0</v>
      </c>
      <c r="BK760">
        <v>0</v>
      </c>
      <c r="BL760">
        <v>0</v>
      </c>
      <c r="BO760">
        <v>0</v>
      </c>
      <c r="BP760">
        <v>0</v>
      </c>
      <c r="BW760" t="str">
        <f>"21:52:01.885"</f>
        <v>21:52:01.885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1</v>
      </c>
      <c r="CP760" t="s">
        <v>119</v>
      </c>
      <c r="CQ760">
        <v>259</v>
      </c>
      <c r="CR760">
        <v>0</v>
      </c>
      <c r="CW760">
        <v>3048158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"08/10/2022 21:52:02.149"</f>
        <v>08/10/2022 21:52:02.149</v>
      </c>
      <c r="C761" t="str">
        <f t="shared" si="108"/>
        <v>FFDFD3C0</v>
      </c>
      <c r="D761" t="s">
        <v>113</v>
      </c>
      <c r="E761">
        <v>6</v>
      </c>
      <c r="H761">
        <v>174</v>
      </c>
      <c r="I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si="127"/>
        <v>21:52:01.797</v>
      </c>
      <c r="T761" t="str">
        <f t="shared" si="127"/>
        <v>21:52:01.797</v>
      </c>
      <c r="U761" t="str">
        <f t="shared" si="107"/>
        <v>A4558D</v>
      </c>
      <c r="V761">
        <v>0</v>
      </c>
      <c r="W761">
        <v>0</v>
      </c>
      <c r="X761">
        <v>2</v>
      </c>
      <c r="Z761">
        <v>1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794</v>
      </c>
      <c r="AJ761">
        <v>48.277701999999998</v>
      </c>
      <c r="AK761" t="s">
        <v>795</v>
      </c>
      <c r="AL761">
        <v>-122.996128</v>
      </c>
      <c r="AM761">
        <v>25</v>
      </c>
      <c r="AN761">
        <v>1100</v>
      </c>
      <c r="AO761" t="s">
        <v>118</v>
      </c>
      <c r="AP761">
        <v>15</v>
      </c>
      <c r="AQ761">
        <v>-139</v>
      </c>
      <c r="AR761">
        <v>64</v>
      </c>
      <c r="AZ761">
        <v>1200</v>
      </c>
      <c r="BA761">
        <v>1</v>
      </c>
      <c r="BB761" t="str">
        <f t="shared" si="109"/>
        <v xml:space="preserve">N379DH  </v>
      </c>
      <c r="BC761">
        <v>1</v>
      </c>
      <c r="BE761">
        <v>0</v>
      </c>
      <c r="BF761">
        <v>0</v>
      </c>
      <c r="BG761">
        <v>0</v>
      </c>
      <c r="BH761">
        <v>1075</v>
      </c>
      <c r="BI761">
        <v>1</v>
      </c>
      <c r="BJ761">
        <v>0</v>
      </c>
      <c r="BK761">
        <v>0</v>
      </c>
      <c r="BL761">
        <v>0</v>
      </c>
      <c r="BO761">
        <v>0</v>
      </c>
      <c r="BP761">
        <v>0</v>
      </c>
      <c r="BW761" t="str">
        <f>"21:52:01.885"</f>
        <v>21:52:01.885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1</v>
      </c>
      <c r="CP761" t="s">
        <v>119</v>
      </c>
      <c r="CQ761">
        <v>259</v>
      </c>
      <c r="CR761">
        <v>0</v>
      </c>
      <c r="CW761">
        <v>3048158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"08/10/2022 21:52:03.134"</f>
        <v>08/10/2022 21:52:03.134</v>
      </c>
      <c r="C762" t="str">
        <f t="shared" si="108"/>
        <v>FFDFD3C0</v>
      </c>
      <c r="D762" t="s">
        <v>130</v>
      </c>
      <c r="E762">
        <v>18</v>
      </c>
      <c r="F762">
        <v>1018</v>
      </c>
      <c r="G762" t="s">
        <v>114</v>
      </c>
      <c r="J762" t="s">
        <v>131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ref="S762:T764" si="128">"21:52:02.797"</f>
        <v>21:52:02.797</v>
      </c>
      <c r="T762" t="str">
        <f t="shared" si="128"/>
        <v>21:52:02.797</v>
      </c>
      <c r="U762" t="str">
        <f t="shared" si="107"/>
        <v>A4558D</v>
      </c>
      <c r="V762">
        <v>0</v>
      </c>
      <c r="W762">
        <v>0</v>
      </c>
      <c r="X762">
        <v>2</v>
      </c>
      <c r="Z762">
        <v>1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796</v>
      </c>
      <c r="AJ762">
        <v>48.277059000000001</v>
      </c>
      <c r="AK762" t="s">
        <v>797</v>
      </c>
      <c r="AL762">
        <v>-122.99602</v>
      </c>
      <c r="AM762">
        <v>25</v>
      </c>
      <c r="AN762">
        <v>1100</v>
      </c>
      <c r="AO762" t="s">
        <v>118</v>
      </c>
      <c r="AP762">
        <v>15</v>
      </c>
      <c r="AQ762">
        <v>-139</v>
      </c>
      <c r="AR762">
        <v>64</v>
      </c>
      <c r="AZ762">
        <v>1200</v>
      </c>
      <c r="BA762">
        <v>1</v>
      </c>
      <c r="BB762" t="str">
        <f t="shared" si="109"/>
        <v xml:space="preserve">N379DH  </v>
      </c>
      <c r="BC762">
        <v>1</v>
      </c>
      <c r="BE762">
        <v>0</v>
      </c>
      <c r="BF762">
        <v>0</v>
      </c>
      <c r="BG762">
        <v>0</v>
      </c>
      <c r="BH762">
        <v>1075</v>
      </c>
      <c r="BI762">
        <v>1</v>
      </c>
      <c r="BJ762">
        <v>0</v>
      </c>
      <c r="BK762">
        <v>0</v>
      </c>
      <c r="BL762">
        <v>0</v>
      </c>
      <c r="BO762">
        <v>0</v>
      </c>
      <c r="BP762">
        <v>0</v>
      </c>
      <c r="BW762" t="str">
        <f>"21:52:02.876"</f>
        <v>21:52:02.876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2</v>
      </c>
      <c r="CP762" t="s">
        <v>119</v>
      </c>
      <c r="CQ762">
        <v>259</v>
      </c>
      <c r="CR762">
        <v>0</v>
      </c>
      <c r="CW762">
        <v>3048250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"08/10/2022 21:52:03.134"</f>
        <v>08/10/2022 21:52:03.134</v>
      </c>
      <c r="C763" t="str">
        <f t="shared" si="108"/>
        <v>FFDFD3C0</v>
      </c>
      <c r="D763" t="s">
        <v>611</v>
      </c>
      <c r="E763">
        <v>10</v>
      </c>
      <c r="H763">
        <v>37</v>
      </c>
      <c r="I763" t="s">
        <v>612</v>
      </c>
      <c r="J763" t="s">
        <v>613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si="128"/>
        <v>21:52:02.797</v>
      </c>
      <c r="T763" t="str">
        <f t="shared" si="128"/>
        <v>21:52:02.797</v>
      </c>
      <c r="U763" t="str">
        <f t="shared" si="107"/>
        <v>A4558D</v>
      </c>
      <c r="V763">
        <v>0</v>
      </c>
      <c r="W763">
        <v>0</v>
      </c>
      <c r="X763">
        <v>2</v>
      </c>
      <c r="Z763">
        <v>1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796</v>
      </c>
      <c r="AJ763">
        <v>48.277059000000001</v>
      </c>
      <c r="AK763" t="s">
        <v>797</v>
      </c>
      <c r="AL763">
        <v>-122.99602</v>
      </c>
      <c r="AM763">
        <v>25</v>
      </c>
      <c r="AN763">
        <v>1100</v>
      </c>
      <c r="AO763" t="s">
        <v>118</v>
      </c>
      <c r="AP763">
        <v>15</v>
      </c>
      <c r="AQ763">
        <v>-139</v>
      </c>
      <c r="AR763">
        <v>64</v>
      </c>
      <c r="AZ763">
        <v>1200</v>
      </c>
      <c r="BA763">
        <v>1</v>
      </c>
      <c r="BB763" t="str">
        <f t="shared" si="109"/>
        <v xml:space="preserve">N379DH  </v>
      </c>
      <c r="BC763">
        <v>1</v>
      </c>
      <c r="BE763">
        <v>0</v>
      </c>
      <c r="BF763">
        <v>0</v>
      </c>
      <c r="BG763">
        <v>0</v>
      </c>
      <c r="BH763">
        <v>1075</v>
      </c>
      <c r="BI763">
        <v>1</v>
      </c>
      <c r="BJ763">
        <v>0</v>
      </c>
      <c r="BK763">
        <v>0</v>
      </c>
      <c r="BL763">
        <v>0</v>
      </c>
      <c r="BO763">
        <v>0</v>
      </c>
      <c r="BP763">
        <v>0</v>
      </c>
      <c r="BW763" t="str">
        <f>"21:52:02.876"</f>
        <v>21:52:02.876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2</v>
      </c>
      <c r="CP763" t="s">
        <v>119</v>
      </c>
      <c r="CQ763">
        <v>259</v>
      </c>
      <c r="CR763">
        <v>0</v>
      </c>
      <c r="CW763">
        <v>3048250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"08/10/2022 21:52:03.134"</f>
        <v>08/10/2022 21:52:03.134</v>
      </c>
      <c r="C764" t="str">
        <f t="shared" si="108"/>
        <v>FFDFD3C0</v>
      </c>
      <c r="D764" t="s">
        <v>113</v>
      </c>
      <c r="E764">
        <v>6</v>
      </c>
      <c r="H764">
        <v>174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128"/>
        <v>21:52:02.797</v>
      </c>
      <c r="T764" t="str">
        <f t="shared" si="128"/>
        <v>21:52:02.797</v>
      </c>
      <c r="U764" t="str">
        <f t="shared" si="107"/>
        <v>A4558D</v>
      </c>
      <c r="V764">
        <v>0</v>
      </c>
      <c r="W764">
        <v>0</v>
      </c>
      <c r="X764">
        <v>2</v>
      </c>
      <c r="Z764">
        <v>1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796</v>
      </c>
      <c r="AJ764">
        <v>48.277059000000001</v>
      </c>
      <c r="AK764" t="s">
        <v>797</v>
      </c>
      <c r="AL764">
        <v>-122.99602</v>
      </c>
      <c r="AM764">
        <v>25</v>
      </c>
      <c r="AN764">
        <v>1100</v>
      </c>
      <c r="AO764" t="s">
        <v>118</v>
      </c>
      <c r="AP764">
        <v>15</v>
      </c>
      <c r="AQ764">
        <v>-139</v>
      </c>
      <c r="AR764">
        <v>64</v>
      </c>
      <c r="AZ764">
        <v>1200</v>
      </c>
      <c r="BA764">
        <v>1</v>
      </c>
      <c r="BB764" t="str">
        <f t="shared" si="109"/>
        <v xml:space="preserve">N379DH  </v>
      </c>
      <c r="BC764">
        <v>1</v>
      </c>
      <c r="BE764">
        <v>0</v>
      </c>
      <c r="BF764">
        <v>0</v>
      </c>
      <c r="BG764">
        <v>0</v>
      </c>
      <c r="BH764">
        <v>1075</v>
      </c>
      <c r="BI764">
        <v>1</v>
      </c>
      <c r="BJ764">
        <v>0</v>
      </c>
      <c r="BK764">
        <v>0</v>
      </c>
      <c r="BL764">
        <v>0</v>
      </c>
      <c r="BO764">
        <v>0</v>
      </c>
      <c r="BP764">
        <v>0</v>
      </c>
      <c r="BW764" t="str">
        <f>"21:52:02.876"</f>
        <v>21:52:02.876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2</v>
      </c>
      <c r="CP764" t="s">
        <v>119</v>
      </c>
      <c r="CQ764">
        <v>259</v>
      </c>
      <c r="CR764">
        <v>0</v>
      </c>
      <c r="CW764">
        <v>3048250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"08/10/2022 21:52:04.039"</f>
        <v>08/10/2022 21:52:04.039</v>
      </c>
      <c r="C765" t="str">
        <f t="shared" si="108"/>
        <v>FFDFD3C0</v>
      </c>
      <c r="D765" t="s">
        <v>113</v>
      </c>
      <c r="E765">
        <v>6</v>
      </c>
      <c r="H765">
        <v>174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ref="S765:T767" si="129">"21:52:03.594"</f>
        <v>21:52:03.594</v>
      </c>
      <c r="T765" t="str">
        <f t="shared" si="129"/>
        <v>21:52:03.594</v>
      </c>
      <c r="U765" t="str">
        <f t="shared" si="107"/>
        <v>A4558D</v>
      </c>
      <c r="V765">
        <v>0</v>
      </c>
      <c r="W765">
        <v>0</v>
      </c>
      <c r="X765">
        <v>2</v>
      </c>
      <c r="Z765">
        <v>1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798</v>
      </c>
      <c r="AJ765">
        <v>48.276544000000001</v>
      </c>
      <c r="AK765" t="s">
        <v>799</v>
      </c>
      <c r="AL765">
        <v>-122.99593400000001</v>
      </c>
      <c r="AM765">
        <v>25</v>
      </c>
      <c r="AN765">
        <v>1100</v>
      </c>
      <c r="AO765" t="s">
        <v>118</v>
      </c>
      <c r="AP765">
        <v>15</v>
      </c>
      <c r="AQ765">
        <v>-139</v>
      </c>
      <c r="AR765">
        <v>64</v>
      </c>
      <c r="AZ765">
        <v>1200</v>
      </c>
      <c r="BA765">
        <v>1</v>
      </c>
      <c r="BB765" t="str">
        <f t="shared" si="109"/>
        <v xml:space="preserve">N379DH  </v>
      </c>
      <c r="BC765">
        <v>1</v>
      </c>
      <c r="BE765">
        <v>0</v>
      </c>
      <c r="BF765">
        <v>0</v>
      </c>
      <c r="BG765">
        <v>0</v>
      </c>
      <c r="BH765">
        <v>1075</v>
      </c>
      <c r="BI765">
        <v>1</v>
      </c>
      <c r="BJ765">
        <v>0</v>
      </c>
      <c r="BK765">
        <v>0</v>
      </c>
      <c r="BL765">
        <v>0</v>
      </c>
      <c r="BO765">
        <v>0</v>
      </c>
      <c r="BP765">
        <v>0</v>
      </c>
      <c r="BW765" t="str">
        <f>"21:52:03.774"</f>
        <v>21:52:03.774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1</v>
      </c>
      <c r="CP765" t="s">
        <v>119</v>
      </c>
      <c r="CQ765">
        <v>259</v>
      </c>
      <c r="CR765">
        <v>0</v>
      </c>
      <c r="CW765">
        <v>3048332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"08/10/2022 21:52:04.039"</f>
        <v>08/10/2022 21:52:04.039</v>
      </c>
      <c r="C766" t="str">
        <f t="shared" si="108"/>
        <v>FFDFD3C0</v>
      </c>
      <c r="D766" t="s">
        <v>130</v>
      </c>
      <c r="E766">
        <v>18</v>
      </c>
      <c r="F766">
        <v>1018</v>
      </c>
      <c r="G766" t="s">
        <v>114</v>
      </c>
      <c r="J766" t="s">
        <v>131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129"/>
        <v>21:52:03.594</v>
      </c>
      <c r="T766" t="str">
        <f t="shared" si="129"/>
        <v>21:52:03.594</v>
      </c>
      <c r="U766" t="str">
        <f t="shared" si="107"/>
        <v>A4558D</v>
      </c>
      <c r="V766">
        <v>0</v>
      </c>
      <c r="W766">
        <v>0</v>
      </c>
      <c r="X766">
        <v>2</v>
      </c>
      <c r="Z766">
        <v>1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798</v>
      </c>
      <c r="AJ766">
        <v>48.276544000000001</v>
      </c>
      <c r="AK766" t="s">
        <v>799</v>
      </c>
      <c r="AL766">
        <v>-122.99593400000001</v>
      </c>
      <c r="AM766">
        <v>25</v>
      </c>
      <c r="AN766">
        <v>1100</v>
      </c>
      <c r="AO766" t="s">
        <v>118</v>
      </c>
      <c r="AP766">
        <v>15</v>
      </c>
      <c r="AQ766">
        <v>-139</v>
      </c>
      <c r="AR766">
        <v>64</v>
      </c>
      <c r="AZ766">
        <v>1200</v>
      </c>
      <c r="BA766">
        <v>1</v>
      </c>
      <c r="BB766" t="str">
        <f t="shared" si="109"/>
        <v xml:space="preserve">N379DH  </v>
      </c>
      <c r="BC766">
        <v>1</v>
      </c>
      <c r="BE766">
        <v>0</v>
      </c>
      <c r="BF766">
        <v>0</v>
      </c>
      <c r="BG766">
        <v>0</v>
      </c>
      <c r="BH766">
        <v>1075</v>
      </c>
      <c r="BI766">
        <v>1</v>
      </c>
      <c r="BJ766">
        <v>0</v>
      </c>
      <c r="BK766">
        <v>0</v>
      </c>
      <c r="BL766">
        <v>0</v>
      </c>
      <c r="BO766">
        <v>0</v>
      </c>
      <c r="BP766">
        <v>0</v>
      </c>
      <c r="BW766" t="str">
        <f>"21:52:03.774"</f>
        <v>21:52:03.774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1</v>
      </c>
      <c r="CP766" t="s">
        <v>119</v>
      </c>
      <c r="CQ766">
        <v>259</v>
      </c>
      <c r="CR766">
        <v>0</v>
      </c>
      <c r="CW766">
        <v>3048332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"08/10/2022 21:52:04.039"</f>
        <v>08/10/2022 21:52:04.039</v>
      </c>
      <c r="C767" t="str">
        <f t="shared" si="108"/>
        <v>FFDFD3C0</v>
      </c>
      <c r="D767" t="s">
        <v>611</v>
      </c>
      <c r="E767">
        <v>10</v>
      </c>
      <c r="H767">
        <v>37</v>
      </c>
      <c r="I767" t="s">
        <v>612</v>
      </c>
      <c r="J767" t="s">
        <v>613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si="129"/>
        <v>21:52:03.594</v>
      </c>
      <c r="T767" t="str">
        <f t="shared" si="129"/>
        <v>21:52:03.594</v>
      </c>
      <c r="U767" t="str">
        <f t="shared" si="107"/>
        <v>A4558D</v>
      </c>
      <c r="V767">
        <v>0</v>
      </c>
      <c r="W767">
        <v>0</v>
      </c>
      <c r="X767">
        <v>2</v>
      </c>
      <c r="Z767">
        <v>1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798</v>
      </c>
      <c r="AJ767">
        <v>48.276544000000001</v>
      </c>
      <c r="AK767" t="s">
        <v>799</v>
      </c>
      <c r="AL767">
        <v>-122.99593400000001</v>
      </c>
      <c r="AM767">
        <v>25</v>
      </c>
      <c r="AN767">
        <v>1100</v>
      </c>
      <c r="AO767" t="s">
        <v>118</v>
      </c>
      <c r="AP767">
        <v>15</v>
      </c>
      <c r="AQ767">
        <v>-139</v>
      </c>
      <c r="AR767">
        <v>64</v>
      </c>
      <c r="AZ767">
        <v>1200</v>
      </c>
      <c r="BA767">
        <v>1</v>
      </c>
      <c r="BB767" t="str">
        <f t="shared" si="109"/>
        <v xml:space="preserve">N379DH  </v>
      </c>
      <c r="BC767">
        <v>1</v>
      </c>
      <c r="BE767">
        <v>0</v>
      </c>
      <c r="BF767">
        <v>0</v>
      </c>
      <c r="BG767">
        <v>0</v>
      </c>
      <c r="BH767">
        <v>1075</v>
      </c>
      <c r="BI767">
        <v>1</v>
      </c>
      <c r="BJ767">
        <v>0</v>
      </c>
      <c r="BK767">
        <v>0</v>
      </c>
      <c r="BL767">
        <v>0</v>
      </c>
      <c r="BO767">
        <v>0</v>
      </c>
      <c r="BP767">
        <v>0</v>
      </c>
      <c r="BW767" t="str">
        <f>"21:52:03.774"</f>
        <v>21:52:03.774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1</v>
      </c>
      <c r="CP767" t="s">
        <v>119</v>
      </c>
      <c r="CQ767">
        <v>259</v>
      </c>
      <c r="CR767">
        <v>0</v>
      </c>
      <c r="CW767">
        <v>3048332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"08/10/2022 21:52:04.783"</f>
        <v>08/10/2022 21:52:04.783</v>
      </c>
      <c r="C768" t="str">
        <f t="shared" si="108"/>
        <v>FFDFD3C0</v>
      </c>
      <c r="D768" t="s">
        <v>113</v>
      </c>
      <c r="E768">
        <v>6</v>
      </c>
      <c r="H768">
        <v>174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ref="S768:T770" si="130">"21:52:04.398"</f>
        <v>21:52:04.398</v>
      </c>
      <c r="T768" t="str">
        <f t="shared" si="130"/>
        <v>21:52:04.398</v>
      </c>
      <c r="U768" t="str">
        <f t="shared" si="107"/>
        <v>A4558D</v>
      </c>
      <c r="V768">
        <v>0</v>
      </c>
      <c r="W768">
        <v>0</v>
      </c>
      <c r="X768">
        <v>2</v>
      </c>
      <c r="Z768">
        <v>1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800</v>
      </c>
      <c r="AJ768">
        <v>48.276029000000001</v>
      </c>
      <c r="AK768" t="s">
        <v>801</v>
      </c>
      <c r="AL768">
        <v>-122.99584900000001</v>
      </c>
      <c r="AM768">
        <v>25</v>
      </c>
      <c r="AN768">
        <v>1100</v>
      </c>
      <c r="AO768" t="s">
        <v>118</v>
      </c>
      <c r="AP768">
        <v>15</v>
      </c>
      <c r="AQ768">
        <v>-139</v>
      </c>
      <c r="AR768">
        <v>0</v>
      </c>
      <c r="AZ768">
        <v>1200</v>
      </c>
      <c r="BA768">
        <v>1</v>
      </c>
      <c r="BB768" t="str">
        <f t="shared" si="109"/>
        <v xml:space="preserve">N379DH  </v>
      </c>
      <c r="BC768">
        <v>1</v>
      </c>
      <c r="BE768">
        <v>0</v>
      </c>
      <c r="BF768">
        <v>0</v>
      </c>
      <c r="BG768">
        <v>0</v>
      </c>
      <c r="BH768">
        <v>1075</v>
      </c>
      <c r="BI768">
        <v>1</v>
      </c>
      <c r="BJ768">
        <v>0</v>
      </c>
      <c r="BK768">
        <v>0</v>
      </c>
      <c r="BL768">
        <v>0</v>
      </c>
      <c r="BO768">
        <v>0</v>
      </c>
      <c r="BP768">
        <v>0</v>
      </c>
      <c r="BW768" t="str">
        <f>"21:52:04.567"</f>
        <v>21:52:04.567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1</v>
      </c>
      <c r="CP768" t="s">
        <v>119</v>
      </c>
      <c r="CQ768">
        <v>259</v>
      </c>
      <c r="CR768">
        <v>0</v>
      </c>
      <c r="CW768">
        <v>3048400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"08/10/2022 21:52:04.923"</f>
        <v>08/10/2022 21:52:04.923</v>
      </c>
      <c r="C769" t="str">
        <f t="shared" si="108"/>
        <v>FFDFD3C0</v>
      </c>
      <c r="D769" t="s">
        <v>130</v>
      </c>
      <c r="E769">
        <v>18</v>
      </c>
      <c r="F769">
        <v>1018</v>
      </c>
      <c r="G769" t="s">
        <v>114</v>
      </c>
      <c r="J769" t="s">
        <v>131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si="130"/>
        <v>21:52:04.398</v>
      </c>
      <c r="T769" t="str">
        <f t="shared" si="130"/>
        <v>21:52:04.398</v>
      </c>
      <c r="U769" t="str">
        <f t="shared" si="107"/>
        <v>A4558D</v>
      </c>
      <c r="V769">
        <v>0</v>
      </c>
      <c r="W769">
        <v>0</v>
      </c>
      <c r="X769">
        <v>2</v>
      </c>
      <c r="Z769">
        <v>1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800</v>
      </c>
      <c r="AJ769">
        <v>48.276029000000001</v>
      </c>
      <c r="AK769" t="s">
        <v>801</v>
      </c>
      <c r="AL769">
        <v>-122.99584900000001</v>
      </c>
      <c r="AM769">
        <v>25</v>
      </c>
      <c r="AN769">
        <v>1100</v>
      </c>
      <c r="AO769" t="s">
        <v>118</v>
      </c>
      <c r="AP769">
        <v>15</v>
      </c>
      <c r="AQ769">
        <v>-139</v>
      </c>
      <c r="AR769">
        <v>0</v>
      </c>
      <c r="AZ769">
        <v>1200</v>
      </c>
      <c r="BA769">
        <v>1</v>
      </c>
      <c r="BB769" t="str">
        <f t="shared" si="109"/>
        <v xml:space="preserve">N379DH  </v>
      </c>
      <c r="BC769">
        <v>1</v>
      </c>
      <c r="BE769">
        <v>0</v>
      </c>
      <c r="BF769">
        <v>0</v>
      </c>
      <c r="BG769">
        <v>0</v>
      </c>
      <c r="BH769">
        <v>1075</v>
      </c>
      <c r="BI769">
        <v>1</v>
      </c>
      <c r="BJ769">
        <v>0</v>
      </c>
      <c r="BK769">
        <v>0</v>
      </c>
      <c r="BL769">
        <v>0</v>
      </c>
      <c r="BO769">
        <v>0</v>
      </c>
      <c r="BP769">
        <v>0</v>
      </c>
      <c r="BW769" t="str">
        <f>"21:52:04.567"</f>
        <v>21:52:04.567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1</v>
      </c>
      <c r="CP769" t="s">
        <v>119</v>
      </c>
      <c r="CQ769">
        <v>259</v>
      </c>
      <c r="CR769">
        <v>0</v>
      </c>
      <c r="CW769">
        <v>3048400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"08/10/2022 21:52:04.923"</f>
        <v>08/10/2022 21:52:04.923</v>
      </c>
      <c r="C770" t="str">
        <f t="shared" si="108"/>
        <v>FFDFD3C0</v>
      </c>
      <c r="D770" t="s">
        <v>611</v>
      </c>
      <c r="E770">
        <v>10</v>
      </c>
      <c r="H770">
        <v>37</v>
      </c>
      <c r="I770" t="s">
        <v>612</v>
      </c>
      <c r="J770" t="s">
        <v>613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si="130"/>
        <v>21:52:04.398</v>
      </c>
      <c r="T770" t="str">
        <f t="shared" si="130"/>
        <v>21:52:04.398</v>
      </c>
      <c r="U770" t="str">
        <f t="shared" ref="U770:U833" si="131">"A4558D"</f>
        <v>A4558D</v>
      </c>
      <c r="V770">
        <v>0</v>
      </c>
      <c r="W770">
        <v>0</v>
      </c>
      <c r="X770">
        <v>2</v>
      </c>
      <c r="Z770">
        <v>1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800</v>
      </c>
      <c r="AJ770">
        <v>48.276029000000001</v>
      </c>
      <c r="AK770" t="s">
        <v>801</v>
      </c>
      <c r="AL770">
        <v>-122.99584900000001</v>
      </c>
      <c r="AM770">
        <v>25</v>
      </c>
      <c r="AN770">
        <v>1100</v>
      </c>
      <c r="AO770" t="s">
        <v>118</v>
      </c>
      <c r="AP770">
        <v>15</v>
      </c>
      <c r="AQ770">
        <v>-139</v>
      </c>
      <c r="AR770">
        <v>0</v>
      </c>
      <c r="AZ770">
        <v>1200</v>
      </c>
      <c r="BA770">
        <v>1</v>
      </c>
      <c r="BB770" t="str">
        <f t="shared" si="109"/>
        <v xml:space="preserve">N379DH  </v>
      </c>
      <c r="BC770">
        <v>1</v>
      </c>
      <c r="BE770">
        <v>0</v>
      </c>
      <c r="BF770">
        <v>0</v>
      </c>
      <c r="BG770">
        <v>0</v>
      </c>
      <c r="BH770">
        <v>1075</v>
      </c>
      <c r="BI770">
        <v>1</v>
      </c>
      <c r="BJ770">
        <v>0</v>
      </c>
      <c r="BK770">
        <v>0</v>
      </c>
      <c r="BL770">
        <v>0</v>
      </c>
      <c r="BO770">
        <v>0</v>
      </c>
      <c r="BP770">
        <v>0</v>
      </c>
      <c r="BW770" t="str">
        <f>"21:52:04.567"</f>
        <v>21:52:04.567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1</v>
      </c>
      <c r="CP770" t="s">
        <v>119</v>
      </c>
      <c r="CQ770">
        <v>259</v>
      </c>
      <c r="CR770">
        <v>0</v>
      </c>
      <c r="CW770">
        <v>3048400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"08/10/2022 21:52:05.892"</f>
        <v>08/10/2022 21:52:05.892</v>
      </c>
      <c r="C771" t="str">
        <f t="shared" ref="C771:C834" si="132">"FFDFD3C0"</f>
        <v>FFDFD3C0</v>
      </c>
      <c r="D771" t="s">
        <v>130</v>
      </c>
      <c r="E771">
        <v>18</v>
      </c>
      <c r="F771">
        <v>1018</v>
      </c>
      <c r="G771" t="s">
        <v>114</v>
      </c>
      <c r="J771" t="s">
        <v>131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ref="S771:T773" si="133">"21:52:05.594"</f>
        <v>21:52:05.594</v>
      </c>
      <c r="T771" t="str">
        <f t="shared" si="133"/>
        <v>21:52:05.594</v>
      </c>
      <c r="U771" t="str">
        <f t="shared" si="131"/>
        <v>A4558D</v>
      </c>
      <c r="V771">
        <v>0</v>
      </c>
      <c r="W771">
        <v>0</v>
      </c>
      <c r="X771">
        <v>2</v>
      </c>
      <c r="Z771">
        <v>1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802</v>
      </c>
      <c r="AJ771">
        <v>48.275255999999999</v>
      </c>
      <c r="AK771" t="s">
        <v>803</v>
      </c>
      <c r="AL771">
        <v>-122.99572000000001</v>
      </c>
      <c r="AM771">
        <v>25</v>
      </c>
      <c r="AN771">
        <v>1100</v>
      </c>
      <c r="AO771" t="s">
        <v>118</v>
      </c>
      <c r="AP771">
        <v>15</v>
      </c>
      <c r="AQ771">
        <v>-139</v>
      </c>
      <c r="AR771">
        <v>0</v>
      </c>
      <c r="AZ771">
        <v>1200</v>
      </c>
      <c r="BA771">
        <v>1</v>
      </c>
      <c r="BB771" t="str">
        <f t="shared" ref="BB771:BB834" si="134">"N379DH  "</f>
        <v xml:space="preserve">N379DH  </v>
      </c>
      <c r="BC771">
        <v>1</v>
      </c>
      <c r="BE771">
        <v>0</v>
      </c>
      <c r="BF771">
        <v>0</v>
      </c>
      <c r="BG771">
        <v>0</v>
      </c>
      <c r="BH771">
        <v>1075</v>
      </c>
      <c r="BI771">
        <v>1</v>
      </c>
      <c r="BJ771">
        <v>0</v>
      </c>
      <c r="BK771">
        <v>0</v>
      </c>
      <c r="BL771">
        <v>0</v>
      </c>
      <c r="BO771">
        <v>0</v>
      </c>
      <c r="BP771">
        <v>0</v>
      </c>
      <c r="BW771" t="str">
        <f>"21:52:05.650"</f>
        <v>21:52:05.650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1</v>
      </c>
      <c r="CP771" t="s">
        <v>119</v>
      </c>
      <c r="CQ771">
        <v>259</v>
      </c>
      <c r="CR771">
        <v>0</v>
      </c>
      <c r="CW771">
        <v>3048487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"08/10/2022 21:52:05.892"</f>
        <v>08/10/2022 21:52:05.892</v>
      </c>
      <c r="C772" t="str">
        <f t="shared" si="132"/>
        <v>FFDFD3C0</v>
      </c>
      <c r="D772" t="s">
        <v>611</v>
      </c>
      <c r="E772">
        <v>10</v>
      </c>
      <c r="H772">
        <v>37</v>
      </c>
      <c r="I772" t="s">
        <v>612</v>
      </c>
      <c r="J772" t="s">
        <v>613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133"/>
        <v>21:52:05.594</v>
      </c>
      <c r="T772" t="str">
        <f t="shared" si="133"/>
        <v>21:52:05.594</v>
      </c>
      <c r="U772" t="str">
        <f t="shared" si="131"/>
        <v>A4558D</v>
      </c>
      <c r="V772">
        <v>0</v>
      </c>
      <c r="W772">
        <v>0</v>
      </c>
      <c r="X772">
        <v>2</v>
      </c>
      <c r="Z772">
        <v>1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802</v>
      </c>
      <c r="AJ772">
        <v>48.275255999999999</v>
      </c>
      <c r="AK772" t="s">
        <v>803</v>
      </c>
      <c r="AL772">
        <v>-122.99572000000001</v>
      </c>
      <c r="AM772">
        <v>25</v>
      </c>
      <c r="AN772">
        <v>1100</v>
      </c>
      <c r="AO772" t="s">
        <v>118</v>
      </c>
      <c r="AP772">
        <v>15</v>
      </c>
      <c r="AQ772">
        <v>-139</v>
      </c>
      <c r="AR772">
        <v>0</v>
      </c>
      <c r="AZ772">
        <v>1200</v>
      </c>
      <c r="BA772">
        <v>1</v>
      </c>
      <c r="BB772" t="str">
        <f t="shared" si="134"/>
        <v xml:space="preserve">N379DH  </v>
      </c>
      <c r="BC772">
        <v>1</v>
      </c>
      <c r="BE772">
        <v>0</v>
      </c>
      <c r="BF772">
        <v>0</v>
      </c>
      <c r="BG772">
        <v>0</v>
      </c>
      <c r="BH772">
        <v>1075</v>
      </c>
      <c r="BI772">
        <v>1</v>
      </c>
      <c r="BJ772">
        <v>0</v>
      </c>
      <c r="BK772">
        <v>0</v>
      </c>
      <c r="BL772">
        <v>0</v>
      </c>
      <c r="BO772">
        <v>0</v>
      </c>
      <c r="BP772">
        <v>0</v>
      </c>
      <c r="BW772" t="str">
        <f>"21:52:05.650"</f>
        <v>21:52:05.650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1</v>
      </c>
      <c r="CP772" t="s">
        <v>119</v>
      </c>
      <c r="CQ772">
        <v>259</v>
      </c>
      <c r="CR772">
        <v>0</v>
      </c>
      <c r="CW772">
        <v>3048487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"08/10/2022 21:52:05.892"</f>
        <v>08/10/2022 21:52:05.892</v>
      </c>
      <c r="C773" t="str">
        <f t="shared" si="132"/>
        <v>FFDFD3C0</v>
      </c>
      <c r="D773" t="s">
        <v>113</v>
      </c>
      <c r="E773">
        <v>6</v>
      </c>
      <c r="H773">
        <v>174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si="133"/>
        <v>21:52:05.594</v>
      </c>
      <c r="T773" t="str">
        <f t="shared" si="133"/>
        <v>21:52:05.594</v>
      </c>
      <c r="U773" t="str">
        <f t="shared" si="131"/>
        <v>A4558D</v>
      </c>
      <c r="V773">
        <v>0</v>
      </c>
      <c r="W773">
        <v>0</v>
      </c>
      <c r="X773">
        <v>2</v>
      </c>
      <c r="Z773">
        <v>1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802</v>
      </c>
      <c r="AJ773">
        <v>48.275255999999999</v>
      </c>
      <c r="AK773" t="s">
        <v>803</v>
      </c>
      <c r="AL773">
        <v>-122.99572000000001</v>
      </c>
      <c r="AM773">
        <v>25</v>
      </c>
      <c r="AN773">
        <v>1100</v>
      </c>
      <c r="AO773" t="s">
        <v>118</v>
      </c>
      <c r="AP773">
        <v>15</v>
      </c>
      <c r="AQ773">
        <v>-139</v>
      </c>
      <c r="AR773">
        <v>0</v>
      </c>
      <c r="AZ773">
        <v>1200</v>
      </c>
      <c r="BA773">
        <v>1</v>
      </c>
      <c r="BB773" t="str">
        <f t="shared" si="134"/>
        <v xml:space="preserve">N379DH  </v>
      </c>
      <c r="BC773">
        <v>1</v>
      </c>
      <c r="BE773">
        <v>0</v>
      </c>
      <c r="BF773">
        <v>0</v>
      </c>
      <c r="BG773">
        <v>0</v>
      </c>
      <c r="BH773">
        <v>1075</v>
      </c>
      <c r="BI773">
        <v>1</v>
      </c>
      <c r="BJ773">
        <v>0</v>
      </c>
      <c r="BK773">
        <v>0</v>
      </c>
      <c r="BL773">
        <v>0</v>
      </c>
      <c r="BO773">
        <v>0</v>
      </c>
      <c r="BP773">
        <v>0</v>
      </c>
      <c r="BW773" t="str">
        <f>"21:52:05.650"</f>
        <v>21:52:05.650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1</v>
      </c>
      <c r="CP773" t="s">
        <v>119</v>
      </c>
      <c r="CQ773">
        <v>259</v>
      </c>
      <c r="CR773">
        <v>0</v>
      </c>
      <c r="CW773">
        <v>3048487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"08/10/2022 21:52:06.831"</f>
        <v>08/10/2022 21:52:06.831</v>
      </c>
      <c r="C774" t="str">
        <f t="shared" si="132"/>
        <v>FFDFD3C0</v>
      </c>
      <c r="D774" t="s">
        <v>611</v>
      </c>
      <c r="E774">
        <v>10</v>
      </c>
      <c r="H774">
        <v>37</v>
      </c>
      <c r="I774" t="s">
        <v>612</v>
      </c>
      <c r="J774" t="s">
        <v>613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ref="S774:T776" si="135">"21:52:06.594"</f>
        <v>21:52:06.594</v>
      </c>
      <c r="T774" t="str">
        <f t="shared" si="135"/>
        <v>21:52:06.594</v>
      </c>
      <c r="U774" t="str">
        <f t="shared" si="131"/>
        <v>A4558D</v>
      </c>
      <c r="V774">
        <v>0</v>
      </c>
      <c r="W774">
        <v>0</v>
      </c>
      <c r="X774">
        <v>2</v>
      </c>
      <c r="Z774">
        <v>1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804</v>
      </c>
      <c r="AJ774">
        <v>48.274611999999998</v>
      </c>
      <c r="AK774" t="s">
        <v>805</v>
      </c>
      <c r="AL774">
        <v>-122.995591</v>
      </c>
      <c r="AM774">
        <v>25</v>
      </c>
      <c r="AN774">
        <v>1100</v>
      </c>
      <c r="AO774" t="s">
        <v>118</v>
      </c>
      <c r="AP774">
        <v>15</v>
      </c>
      <c r="AQ774">
        <v>-139</v>
      </c>
      <c r="AR774">
        <v>0</v>
      </c>
      <c r="AZ774">
        <v>1200</v>
      </c>
      <c r="BA774">
        <v>1</v>
      </c>
      <c r="BB774" t="str">
        <f t="shared" si="134"/>
        <v xml:space="preserve">N379DH  </v>
      </c>
      <c r="BC774">
        <v>1</v>
      </c>
      <c r="BE774">
        <v>0</v>
      </c>
      <c r="BF774">
        <v>0</v>
      </c>
      <c r="BG774">
        <v>0</v>
      </c>
      <c r="BH774">
        <v>1050</v>
      </c>
      <c r="BI774">
        <v>1</v>
      </c>
      <c r="BJ774">
        <v>0</v>
      </c>
      <c r="BK774">
        <v>0</v>
      </c>
      <c r="BL774">
        <v>0</v>
      </c>
      <c r="BO774">
        <v>0</v>
      </c>
      <c r="BP774">
        <v>0</v>
      </c>
      <c r="BW774" t="str">
        <f>"21:52:06.646"</f>
        <v>21:52:06.646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2</v>
      </c>
      <c r="CP774" t="s">
        <v>119</v>
      </c>
      <c r="CQ774">
        <v>259</v>
      </c>
      <c r="CR774">
        <v>0</v>
      </c>
      <c r="CW774">
        <v>3048579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"08/10/2022 21:52:06.893"</f>
        <v>08/10/2022 21:52:06.893</v>
      </c>
      <c r="C775" t="str">
        <f t="shared" si="132"/>
        <v>FFDFD3C0</v>
      </c>
      <c r="D775" t="s">
        <v>113</v>
      </c>
      <c r="E775">
        <v>6</v>
      </c>
      <c r="H775">
        <v>174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135"/>
        <v>21:52:06.594</v>
      </c>
      <c r="T775" t="str">
        <f t="shared" si="135"/>
        <v>21:52:06.594</v>
      </c>
      <c r="U775" t="str">
        <f t="shared" si="131"/>
        <v>A4558D</v>
      </c>
      <c r="V775">
        <v>0</v>
      </c>
      <c r="W775">
        <v>0</v>
      </c>
      <c r="X775">
        <v>2</v>
      </c>
      <c r="Z775">
        <v>1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804</v>
      </c>
      <c r="AJ775">
        <v>48.274611999999998</v>
      </c>
      <c r="AK775" t="s">
        <v>805</v>
      </c>
      <c r="AL775">
        <v>-122.995591</v>
      </c>
      <c r="AM775">
        <v>25</v>
      </c>
      <c r="AN775">
        <v>1100</v>
      </c>
      <c r="AO775" t="s">
        <v>118</v>
      </c>
      <c r="AP775">
        <v>15</v>
      </c>
      <c r="AQ775">
        <v>-139</v>
      </c>
      <c r="AR775">
        <v>0</v>
      </c>
      <c r="AZ775">
        <v>1200</v>
      </c>
      <c r="BA775">
        <v>1</v>
      </c>
      <c r="BB775" t="str">
        <f t="shared" si="134"/>
        <v xml:space="preserve">N379DH  </v>
      </c>
      <c r="BC775">
        <v>1</v>
      </c>
      <c r="BE775">
        <v>0</v>
      </c>
      <c r="BF775">
        <v>0</v>
      </c>
      <c r="BG775">
        <v>0</v>
      </c>
      <c r="BH775">
        <v>1050</v>
      </c>
      <c r="BI775">
        <v>1</v>
      </c>
      <c r="BJ775">
        <v>0</v>
      </c>
      <c r="BK775">
        <v>0</v>
      </c>
      <c r="BL775">
        <v>0</v>
      </c>
      <c r="BO775">
        <v>0</v>
      </c>
      <c r="BP775">
        <v>0</v>
      </c>
      <c r="BW775" t="str">
        <f>"21:52:06.646"</f>
        <v>21:52:06.646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2</v>
      </c>
      <c r="CP775" t="s">
        <v>119</v>
      </c>
      <c r="CQ775">
        <v>259</v>
      </c>
      <c r="CR775">
        <v>0</v>
      </c>
      <c r="CW775">
        <v>3048579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"08/10/2022 21:52:06.893"</f>
        <v>08/10/2022 21:52:06.893</v>
      </c>
      <c r="C776" t="str">
        <f t="shared" si="132"/>
        <v>FFDFD3C0</v>
      </c>
      <c r="D776" t="s">
        <v>130</v>
      </c>
      <c r="E776">
        <v>18</v>
      </c>
      <c r="F776">
        <v>1018</v>
      </c>
      <c r="G776" t="s">
        <v>114</v>
      </c>
      <c r="J776" t="s">
        <v>131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si="135"/>
        <v>21:52:06.594</v>
      </c>
      <c r="T776" t="str">
        <f t="shared" si="135"/>
        <v>21:52:06.594</v>
      </c>
      <c r="U776" t="str">
        <f t="shared" si="131"/>
        <v>A4558D</v>
      </c>
      <c r="V776">
        <v>0</v>
      </c>
      <c r="W776">
        <v>0</v>
      </c>
      <c r="X776">
        <v>2</v>
      </c>
      <c r="Z776">
        <v>1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804</v>
      </c>
      <c r="AJ776">
        <v>48.274611999999998</v>
      </c>
      <c r="AK776" t="s">
        <v>805</v>
      </c>
      <c r="AL776">
        <v>-122.995591</v>
      </c>
      <c r="AM776">
        <v>25</v>
      </c>
      <c r="AN776">
        <v>1100</v>
      </c>
      <c r="AO776" t="s">
        <v>118</v>
      </c>
      <c r="AP776">
        <v>15</v>
      </c>
      <c r="AQ776">
        <v>-139</v>
      </c>
      <c r="AR776">
        <v>0</v>
      </c>
      <c r="AZ776">
        <v>1200</v>
      </c>
      <c r="BA776">
        <v>1</v>
      </c>
      <c r="BB776" t="str">
        <f t="shared" si="134"/>
        <v xml:space="preserve">N379DH  </v>
      </c>
      <c r="BC776">
        <v>1</v>
      </c>
      <c r="BE776">
        <v>0</v>
      </c>
      <c r="BF776">
        <v>0</v>
      </c>
      <c r="BG776">
        <v>0</v>
      </c>
      <c r="BH776">
        <v>1050</v>
      </c>
      <c r="BI776">
        <v>1</v>
      </c>
      <c r="BJ776">
        <v>0</v>
      </c>
      <c r="BK776">
        <v>0</v>
      </c>
      <c r="BL776">
        <v>0</v>
      </c>
      <c r="BO776">
        <v>0</v>
      </c>
      <c r="BP776">
        <v>0</v>
      </c>
      <c r="BW776" t="str">
        <f>"21:52:06.646"</f>
        <v>21:52:06.646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2</v>
      </c>
      <c r="CP776" t="s">
        <v>119</v>
      </c>
      <c r="CQ776">
        <v>259</v>
      </c>
      <c r="CR776">
        <v>0</v>
      </c>
      <c r="CW776">
        <v>3048579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"08/10/2022 21:52:07.800"</f>
        <v>08/10/2022 21:52:07.800</v>
      </c>
      <c r="C777" t="str">
        <f t="shared" si="132"/>
        <v>FFDFD3C0</v>
      </c>
      <c r="D777" t="s">
        <v>611</v>
      </c>
      <c r="E777">
        <v>10</v>
      </c>
      <c r="H777">
        <v>37</v>
      </c>
      <c r="I777" t="s">
        <v>612</v>
      </c>
      <c r="J777" t="s">
        <v>613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ref="S777:T779" si="136">"21:52:07.398"</f>
        <v>21:52:07.398</v>
      </c>
      <c r="T777" t="str">
        <f t="shared" si="136"/>
        <v>21:52:07.398</v>
      </c>
      <c r="U777" t="str">
        <f t="shared" si="131"/>
        <v>A4558D</v>
      </c>
      <c r="V777">
        <v>0</v>
      </c>
      <c r="W777">
        <v>0</v>
      </c>
      <c r="X777">
        <v>2</v>
      </c>
      <c r="Z777">
        <v>1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806</v>
      </c>
      <c r="AJ777">
        <v>48.274096999999998</v>
      </c>
      <c r="AK777" t="s">
        <v>807</v>
      </c>
      <c r="AL777">
        <v>-122.995527</v>
      </c>
      <c r="AM777">
        <v>25</v>
      </c>
      <c r="AN777">
        <v>1100</v>
      </c>
      <c r="AO777" t="s">
        <v>118</v>
      </c>
      <c r="AP777">
        <v>15</v>
      </c>
      <c r="AQ777">
        <v>-139</v>
      </c>
      <c r="AR777">
        <v>0</v>
      </c>
      <c r="AZ777">
        <v>1200</v>
      </c>
      <c r="BA777">
        <v>1</v>
      </c>
      <c r="BB777" t="str">
        <f t="shared" si="134"/>
        <v xml:space="preserve">N379DH  </v>
      </c>
      <c r="BC777">
        <v>1</v>
      </c>
      <c r="BE777">
        <v>0</v>
      </c>
      <c r="BF777">
        <v>0</v>
      </c>
      <c r="BG777">
        <v>0</v>
      </c>
      <c r="BH777">
        <v>1050</v>
      </c>
      <c r="BI777">
        <v>1</v>
      </c>
      <c r="BJ777">
        <v>0</v>
      </c>
      <c r="BK777">
        <v>0</v>
      </c>
      <c r="BL777">
        <v>0</v>
      </c>
      <c r="BO777">
        <v>0</v>
      </c>
      <c r="BP777">
        <v>0</v>
      </c>
      <c r="BW777" t="str">
        <f>"21:52:07.514"</f>
        <v>21:52:07.514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1</v>
      </c>
      <c r="CP777" t="s">
        <v>119</v>
      </c>
      <c r="CQ777">
        <v>259</v>
      </c>
      <c r="CR777">
        <v>0</v>
      </c>
      <c r="CW777">
        <v>3048642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"08/10/2022 21:52:07.800"</f>
        <v>08/10/2022 21:52:07.800</v>
      </c>
      <c r="C778" t="str">
        <f t="shared" si="132"/>
        <v>FFDFD3C0</v>
      </c>
      <c r="D778" t="s">
        <v>113</v>
      </c>
      <c r="E778">
        <v>6</v>
      </c>
      <c r="H778">
        <v>174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si="136"/>
        <v>21:52:07.398</v>
      </c>
      <c r="T778" t="str">
        <f t="shared" si="136"/>
        <v>21:52:07.398</v>
      </c>
      <c r="U778" t="str">
        <f t="shared" si="131"/>
        <v>A4558D</v>
      </c>
      <c r="V778">
        <v>0</v>
      </c>
      <c r="W778">
        <v>0</v>
      </c>
      <c r="X778">
        <v>2</v>
      </c>
      <c r="Z778">
        <v>1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806</v>
      </c>
      <c r="AJ778">
        <v>48.274096999999998</v>
      </c>
      <c r="AK778" t="s">
        <v>807</v>
      </c>
      <c r="AL778">
        <v>-122.995527</v>
      </c>
      <c r="AM778">
        <v>25</v>
      </c>
      <c r="AN778">
        <v>1100</v>
      </c>
      <c r="AO778" t="s">
        <v>118</v>
      </c>
      <c r="AP778">
        <v>15</v>
      </c>
      <c r="AQ778">
        <v>-139</v>
      </c>
      <c r="AR778">
        <v>0</v>
      </c>
      <c r="AZ778">
        <v>1200</v>
      </c>
      <c r="BA778">
        <v>1</v>
      </c>
      <c r="BB778" t="str">
        <f t="shared" si="134"/>
        <v xml:space="preserve">N379DH  </v>
      </c>
      <c r="BC778">
        <v>1</v>
      </c>
      <c r="BE778">
        <v>0</v>
      </c>
      <c r="BF778">
        <v>0</v>
      </c>
      <c r="BG778">
        <v>0</v>
      </c>
      <c r="BH778">
        <v>1050</v>
      </c>
      <c r="BI778">
        <v>1</v>
      </c>
      <c r="BJ778">
        <v>0</v>
      </c>
      <c r="BK778">
        <v>0</v>
      </c>
      <c r="BL778">
        <v>0</v>
      </c>
      <c r="BO778">
        <v>0</v>
      </c>
      <c r="BP778">
        <v>0</v>
      </c>
      <c r="BW778" t="str">
        <f>"21:52:07.514"</f>
        <v>21:52:07.514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1</v>
      </c>
      <c r="CP778" t="s">
        <v>119</v>
      </c>
      <c r="CQ778">
        <v>259</v>
      </c>
      <c r="CR778">
        <v>0</v>
      </c>
      <c r="CW778">
        <v>3048642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"08/10/2022 21:52:07.800"</f>
        <v>08/10/2022 21:52:07.800</v>
      </c>
      <c r="C779" t="str">
        <f t="shared" si="132"/>
        <v>FFDFD3C0</v>
      </c>
      <c r="D779" t="s">
        <v>130</v>
      </c>
      <c r="E779">
        <v>18</v>
      </c>
      <c r="F779">
        <v>1018</v>
      </c>
      <c r="G779" t="s">
        <v>114</v>
      </c>
      <c r="J779" t="s">
        <v>131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si="136"/>
        <v>21:52:07.398</v>
      </c>
      <c r="T779" t="str">
        <f t="shared" si="136"/>
        <v>21:52:07.398</v>
      </c>
      <c r="U779" t="str">
        <f t="shared" si="131"/>
        <v>A4558D</v>
      </c>
      <c r="V779">
        <v>0</v>
      </c>
      <c r="W779">
        <v>0</v>
      </c>
      <c r="X779">
        <v>2</v>
      </c>
      <c r="Z779">
        <v>1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806</v>
      </c>
      <c r="AJ779">
        <v>48.274096999999998</v>
      </c>
      <c r="AK779" t="s">
        <v>807</v>
      </c>
      <c r="AL779">
        <v>-122.995527</v>
      </c>
      <c r="AM779">
        <v>25</v>
      </c>
      <c r="AN779">
        <v>1100</v>
      </c>
      <c r="AO779" t="s">
        <v>118</v>
      </c>
      <c r="AP779">
        <v>15</v>
      </c>
      <c r="AQ779">
        <v>-139</v>
      </c>
      <c r="AR779">
        <v>0</v>
      </c>
      <c r="AZ779">
        <v>1200</v>
      </c>
      <c r="BA779">
        <v>1</v>
      </c>
      <c r="BB779" t="str">
        <f t="shared" si="134"/>
        <v xml:space="preserve">N379DH  </v>
      </c>
      <c r="BC779">
        <v>1</v>
      </c>
      <c r="BE779">
        <v>0</v>
      </c>
      <c r="BF779">
        <v>0</v>
      </c>
      <c r="BG779">
        <v>0</v>
      </c>
      <c r="BH779">
        <v>1050</v>
      </c>
      <c r="BI779">
        <v>1</v>
      </c>
      <c r="BJ779">
        <v>0</v>
      </c>
      <c r="BK779">
        <v>0</v>
      </c>
      <c r="BL779">
        <v>0</v>
      </c>
      <c r="BO779">
        <v>0</v>
      </c>
      <c r="BP779">
        <v>0</v>
      </c>
      <c r="BW779" t="str">
        <f>"21:52:07.514"</f>
        <v>21:52:07.514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1</v>
      </c>
      <c r="CP779" t="s">
        <v>119</v>
      </c>
      <c r="CQ779">
        <v>259</v>
      </c>
      <c r="CR779">
        <v>0</v>
      </c>
      <c r="CW779">
        <v>3048642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"08/10/2022 21:52:08.565"</f>
        <v>08/10/2022 21:52:08.565</v>
      </c>
      <c r="C780" t="str">
        <f t="shared" si="132"/>
        <v>FFDFD3C0</v>
      </c>
      <c r="D780" t="s">
        <v>611</v>
      </c>
      <c r="E780">
        <v>10</v>
      </c>
      <c r="H780">
        <v>37</v>
      </c>
      <c r="I780" t="s">
        <v>612</v>
      </c>
      <c r="J780" t="s">
        <v>613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ref="S780:T782" si="137">"21:52:08.195"</f>
        <v>21:52:08.195</v>
      </c>
      <c r="T780" t="str">
        <f t="shared" si="137"/>
        <v>21:52:08.195</v>
      </c>
      <c r="U780" t="str">
        <f t="shared" si="131"/>
        <v>A4558D</v>
      </c>
      <c r="V780">
        <v>0</v>
      </c>
      <c r="W780">
        <v>0</v>
      </c>
      <c r="X780">
        <v>2</v>
      </c>
      <c r="Z780">
        <v>1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808</v>
      </c>
      <c r="AJ780">
        <v>48.273581999999998</v>
      </c>
      <c r="AK780" t="s">
        <v>809</v>
      </c>
      <c r="AL780">
        <v>-122.995462</v>
      </c>
      <c r="AM780">
        <v>25</v>
      </c>
      <c r="AN780">
        <v>1100</v>
      </c>
      <c r="AO780" t="s">
        <v>118</v>
      </c>
      <c r="AP780">
        <v>15</v>
      </c>
      <c r="AQ780">
        <v>-139</v>
      </c>
      <c r="AR780">
        <v>-64</v>
      </c>
      <c r="AZ780">
        <v>1200</v>
      </c>
      <c r="BA780">
        <v>1</v>
      </c>
      <c r="BB780" t="str">
        <f t="shared" si="134"/>
        <v xml:space="preserve">N379DH  </v>
      </c>
      <c r="BC780">
        <v>1</v>
      </c>
      <c r="BE780">
        <v>0</v>
      </c>
      <c r="BF780">
        <v>0</v>
      </c>
      <c r="BG780">
        <v>0</v>
      </c>
      <c r="BH780">
        <v>1075</v>
      </c>
      <c r="BI780">
        <v>1</v>
      </c>
      <c r="BJ780">
        <v>0</v>
      </c>
      <c r="BK780">
        <v>0</v>
      </c>
      <c r="BL780">
        <v>0</v>
      </c>
      <c r="BO780">
        <v>0</v>
      </c>
      <c r="BP780">
        <v>0</v>
      </c>
      <c r="BW780" t="str">
        <f>"21:52:08.312"</f>
        <v>21:52:08.312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1</v>
      </c>
      <c r="CP780" t="s">
        <v>119</v>
      </c>
      <c r="CQ780">
        <v>259</v>
      </c>
      <c r="CR780">
        <v>0</v>
      </c>
      <c r="CW780">
        <v>3048708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"08/10/2022 21:52:08.597"</f>
        <v>08/10/2022 21:52:08.597</v>
      </c>
      <c r="C781" t="str">
        <f t="shared" si="132"/>
        <v>FFDFD3C0</v>
      </c>
      <c r="D781" t="s">
        <v>113</v>
      </c>
      <c r="E781">
        <v>6</v>
      </c>
      <c r="H781">
        <v>174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si="137"/>
        <v>21:52:08.195</v>
      </c>
      <c r="T781" t="str">
        <f t="shared" si="137"/>
        <v>21:52:08.195</v>
      </c>
      <c r="U781" t="str">
        <f t="shared" si="131"/>
        <v>A4558D</v>
      </c>
      <c r="V781">
        <v>0</v>
      </c>
      <c r="W781">
        <v>0</v>
      </c>
      <c r="X781">
        <v>2</v>
      </c>
      <c r="Z781">
        <v>1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808</v>
      </c>
      <c r="AJ781">
        <v>48.273581999999998</v>
      </c>
      <c r="AK781" t="s">
        <v>809</v>
      </c>
      <c r="AL781">
        <v>-122.995462</v>
      </c>
      <c r="AM781">
        <v>25</v>
      </c>
      <c r="AN781">
        <v>1100</v>
      </c>
      <c r="AO781" t="s">
        <v>118</v>
      </c>
      <c r="AP781">
        <v>15</v>
      </c>
      <c r="AQ781">
        <v>-139</v>
      </c>
      <c r="AR781">
        <v>-64</v>
      </c>
      <c r="AZ781">
        <v>1200</v>
      </c>
      <c r="BA781">
        <v>1</v>
      </c>
      <c r="BB781" t="str">
        <f t="shared" si="134"/>
        <v xml:space="preserve">N379DH  </v>
      </c>
      <c r="BC781">
        <v>1</v>
      </c>
      <c r="BE781">
        <v>0</v>
      </c>
      <c r="BF781">
        <v>0</v>
      </c>
      <c r="BG781">
        <v>0</v>
      </c>
      <c r="BH781">
        <v>1075</v>
      </c>
      <c r="BI781">
        <v>1</v>
      </c>
      <c r="BJ781">
        <v>0</v>
      </c>
      <c r="BK781">
        <v>0</v>
      </c>
      <c r="BL781">
        <v>0</v>
      </c>
      <c r="BO781">
        <v>0</v>
      </c>
      <c r="BP781">
        <v>0</v>
      </c>
      <c r="BW781" t="str">
        <f>"21:52:08.312"</f>
        <v>21:52:08.312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1</v>
      </c>
      <c r="CP781" t="s">
        <v>119</v>
      </c>
      <c r="CQ781">
        <v>259</v>
      </c>
      <c r="CR781">
        <v>0</v>
      </c>
      <c r="CW781">
        <v>3048708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"08/10/2022 21:52:08.659"</f>
        <v>08/10/2022 21:52:08.659</v>
      </c>
      <c r="C782" t="str">
        <f t="shared" si="132"/>
        <v>FFDFD3C0</v>
      </c>
      <c r="D782" t="s">
        <v>130</v>
      </c>
      <c r="E782">
        <v>18</v>
      </c>
      <c r="F782">
        <v>1018</v>
      </c>
      <c r="G782" t="s">
        <v>114</v>
      </c>
      <c r="J782" t="s">
        <v>131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si="137"/>
        <v>21:52:08.195</v>
      </c>
      <c r="T782" t="str">
        <f t="shared" si="137"/>
        <v>21:52:08.195</v>
      </c>
      <c r="U782" t="str">
        <f t="shared" si="131"/>
        <v>A4558D</v>
      </c>
      <c r="V782">
        <v>0</v>
      </c>
      <c r="W782">
        <v>0</v>
      </c>
      <c r="X782">
        <v>2</v>
      </c>
      <c r="Z782">
        <v>1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808</v>
      </c>
      <c r="AJ782">
        <v>48.273581999999998</v>
      </c>
      <c r="AK782" t="s">
        <v>809</v>
      </c>
      <c r="AL782">
        <v>-122.995462</v>
      </c>
      <c r="AM782">
        <v>25</v>
      </c>
      <c r="AN782">
        <v>1100</v>
      </c>
      <c r="AO782" t="s">
        <v>118</v>
      </c>
      <c r="AP782">
        <v>15</v>
      </c>
      <c r="AQ782">
        <v>-139</v>
      </c>
      <c r="AR782">
        <v>-64</v>
      </c>
      <c r="AZ782">
        <v>1200</v>
      </c>
      <c r="BA782">
        <v>1</v>
      </c>
      <c r="BB782" t="str">
        <f t="shared" si="134"/>
        <v xml:space="preserve">N379DH  </v>
      </c>
      <c r="BC782">
        <v>1</v>
      </c>
      <c r="BE782">
        <v>0</v>
      </c>
      <c r="BF782">
        <v>0</v>
      </c>
      <c r="BG782">
        <v>0</v>
      </c>
      <c r="BH782">
        <v>1075</v>
      </c>
      <c r="BI782">
        <v>1</v>
      </c>
      <c r="BJ782">
        <v>0</v>
      </c>
      <c r="BK782">
        <v>0</v>
      </c>
      <c r="BL782">
        <v>0</v>
      </c>
      <c r="BO782">
        <v>0</v>
      </c>
      <c r="BP782">
        <v>0</v>
      </c>
      <c r="BW782" t="str">
        <f>"21:52:08.312"</f>
        <v>21:52:08.312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1</v>
      </c>
      <c r="CP782" t="s">
        <v>119</v>
      </c>
      <c r="CQ782">
        <v>259</v>
      </c>
      <c r="CR782">
        <v>0</v>
      </c>
      <c r="CW782">
        <v>3048708</v>
      </c>
      <c r="CY782">
        <v>0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"08/10/2022 21:52:09.704"</f>
        <v>08/10/2022 21:52:09.704</v>
      </c>
      <c r="C783" t="str">
        <f t="shared" si="132"/>
        <v>FFDFD3C0</v>
      </c>
      <c r="D783" t="s">
        <v>611</v>
      </c>
      <c r="E783">
        <v>10</v>
      </c>
      <c r="H783">
        <v>37</v>
      </c>
      <c r="I783" t="s">
        <v>612</v>
      </c>
      <c r="J783" t="s">
        <v>613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ref="S783:T785" si="138">"21:52:09.195"</f>
        <v>21:52:09.195</v>
      </c>
      <c r="T783" t="str">
        <f t="shared" si="138"/>
        <v>21:52:09.195</v>
      </c>
      <c r="U783" t="str">
        <f t="shared" si="131"/>
        <v>A4558D</v>
      </c>
      <c r="V783">
        <v>0</v>
      </c>
      <c r="W783">
        <v>0</v>
      </c>
      <c r="X783">
        <v>2</v>
      </c>
      <c r="Z783">
        <v>1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810</v>
      </c>
      <c r="AJ783">
        <v>48.272939000000001</v>
      </c>
      <c r="AK783" t="s">
        <v>811</v>
      </c>
      <c r="AL783">
        <v>-122.995355</v>
      </c>
      <c r="AM783">
        <v>25</v>
      </c>
      <c r="AN783">
        <v>1100</v>
      </c>
      <c r="AO783" t="s">
        <v>118</v>
      </c>
      <c r="AP783">
        <v>15</v>
      </c>
      <c r="AQ783">
        <v>-139</v>
      </c>
      <c r="AR783">
        <v>0</v>
      </c>
      <c r="AZ783">
        <v>1200</v>
      </c>
      <c r="BA783">
        <v>1</v>
      </c>
      <c r="BB783" t="str">
        <f t="shared" si="134"/>
        <v xml:space="preserve">N379DH  </v>
      </c>
      <c r="BC783">
        <v>1</v>
      </c>
      <c r="BE783">
        <v>0</v>
      </c>
      <c r="BF783">
        <v>0</v>
      </c>
      <c r="BG783">
        <v>0</v>
      </c>
      <c r="BH783">
        <v>1075</v>
      </c>
      <c r="BI783">
        <v>1</v>
      </c>
      <c r="BJ783">
        <v>0</v>
      </c>
      <c r="BK783">
        <v>0</v>
      </c>
      <c r="BL783">
        <v>0</v>
      </c>
      <c r="BO783">
        <v>0</v>
      </c>
      <c r="BP783">
        <v>0</v>
      </c>
      <c r="BW783" t="str">
        <f>"21:52:09.365"</f>
        <v>21:52:09.365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2</v>
      </c>
      <c r="CP783" t="s">
        <v>119</v>
      </c>
      <c r="CQ783">
        <v>259</v>
      </c>
      <c r="CR783">
        <v>0</v>
      </c>
      <c r="CW783">
        <v>3048794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"08/10/2022 21:52:09.704"</f>
        <v>08/10/2022 21:52:09.704</v>
      </c>
      <c r="C784" t="str">
        <f t="shared" si="132"/>
        <v>FFDFD3C0</v>
      </c>
      <c r="D784" t="s">
        <v>113</v>
      </c>
      <c r="E784">
        <v>6</v>
      </c>
      <c r="H784">
        <v>174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138"/>
        <v>21:52:09.195</v>
      </c>
      <c r="T784" t="str">
        <f t="shared" si="138"/>
        <v>21:52:09.195</v>
      </c>
      <c r="U784" t="str">
        <f t="shared" si="131"/>
        <v>A4558D</v>
      </c>
      <c r="V784">
        <v>0</v>
      </c>
      <c r="W784">
        <v>0</v>
      </c>
      <c r="X784">
        <v>2</v>
      </c>
      <c r="Z784">
        <v>1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810</v>
      </c>
      <c r="AJ784">
        <v>48.272939000000001</v>
      </c>
      <c r="AK784" t="s">
        <v>811</v>
      </c>
      <c r="AL784">
        <v>-122.995355</v>
      </c>
      <c r="AM784">
        <v>25</v>
      </c>
      <c r="AN784">
        <v>1100</v>
      </c>
      <c r="AO784" t="s">
        <v>118</v>
      </c>
      <c r="AP784">
        <v>15</v>
      </c>
      <c r="AQ784">
        <v>-139</v>
      </c>
      <c r="AR784">
        <v>0</v>
      </c>
      <c r="AZ784">
        <v>1200</v>
      </c>
      <c r="BA784">
        <v>1</v>
      </c>
      <c r="BB784" t="str">
        <f t="shared" si="134"/>
        <v xml:space="preserve">N379DH  </v>
      </c>
      <c r="BC784">
        <v>1</v>
      </c>
      <c r="BE784">
        <v>0</v>
      </c>
      <c r="BF784">
        <v>0</v>
      </c>
      <c r="BG784">
        <v>0</v>
      </c>
      <c r="BH784">
        <v>1075</v>
      </c>
      <c r="BI784">
        <v>1</v>
      </c>
      <c r="BJ784">
        <v>0</v>
      </c>
      <c r="BK784">
        <v>0</v>
      </c>
      <c r="BL784">
        <v>0</v>
      </c>
      <c r="BO784">
        <v>0</v>
      </c>
      <c r="BP784">
        <v>0</v>
      </c>
      <c r="BW784" t="str">
        <f>"21:52:09.365"</f>
        <v>21:52:09.365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2</v>
      </c>
      <c r="CP784" t="s">
        <v>119</v>
      </c>
      <c r="CQ784">
        <v>259</v>
      </c>
      <c r="CR784">
        <v>0</v>
      </c>
      <c r="CW784">
        <v>3048794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"08/10/2022 21:52:09.704"</f>
        <v>08/10/2022 21:52:09.704</v>
      </c>
      <c r="C785" t="str">
        <f t="shared" si="132"/>
        <v>FFDFD3C0</v>
      </c>
      <c r="D785" t="s">
        <v>130</v>
      </c>
      <c r="E785">
        <v>18</v>
      </c>
      <c r="F785">
        <v>1018</v>
      </c>
      <c r="G785" t="s">
        <v>114</v>
      </c>
      <c r="J785" t="s">
        <v>131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si="138"/>
        <v>21:52:09.195</v>
      </c>
      <c r="T785" t="str">
        <f t="shared" si="138"/>
        <v>21:52:09.195</v>
      </c>
      <c r="U785" t="str">
        <f t="shared" si="131"/>
        <v>A4558D</v>
      </c>
      <c r="V785">
        <v>0</v>
      </c>
      <c r="W785">
        <v>0</v>
      </c>
      <c r="X785">
        <v>2</v>
      </c>
      <c r="Z785">
        <v>1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810</v>
      </c>
      <c r="AJ785">
        <v>48.272939000000001</v>
      </c>
      <c r="AK785" t="s">
        <v>811</v>
      </c>
      <c r="AL785">
        <v>-122.995355</v>
      </c>
      <c r="AM785">
        <v>25</v>
      </c>
      <c r="AN785">
        <v>1100</v>
      </c>
      <c r="AO785" t="s">
        <v>118</v>
      </c>
      <c r="AP785">
        <v>15</v>
      </c>
      <c r="AQ785">
        <v>-139</v>
      </c>
      <c r="AR785">
        <v>0</v>
      </c>
      <c r="AZ785">
        <v>1200</v>
      </c>
      <c r="BA785">
        <v>1</v>
      </c>
      <c r="BB785" t="str">
        <f t="shared" si="134"/>
        <v xml:space="preserve">N379DH  </v>
      </c>
      <c r="BC785">
        <v>1</v>
      </c>
      <c r="BE785">
        <v>0</v>
      </c>
      <c r="BF785">
        <v>0</v>
      </c>
      <c r="BG785">
        <v>0</v>
      </c>
      <c r="BH785">
        <v>1075</v>
      </c>
      <c r="BI785">
        <v>1</v>
      </c>
      <c r="BJ785">
        <v>0</v>
      </c>
      <c r="BK785">
        <v>0</v>
      </c>
      <c r="BL785">
        <v>0</v>
      </c>
      <c r="BO785">
        <v>0</v>
      </c>
      <c r="BP785">
        <v>0</v>
      </c>
      <c r="BW785" t="str">
        <f>"21:52:09.365"</f>
        <v>21:52:09.365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2</v>
      </c>
      <c r="CP785" t="s">
        <v>119</v>
      </c>
      <c r="CQ785">
        <v>259</v>
      </c>
      <c r="CR785">
        <v>0</v>
      </c>
      <c r="CW785">
        <v>3048794</v>
      </c>
      <c r="CY785">
        <v>0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"08/10/2022 21:52:10.579"</f>
        <v>08/10/2022 21:52:10.579</v>
      </c>
      <c r="C786" t="str">
        <f t="shared" si="132"/>
        <v>FFDFD3C0</v>
      </c>
      <c r="D786" t="s">
        <v>611</v>
      </c>
      <c r="E786">
        <v>10</v>
      </c>
      <c r="H786">
        <v>37</v>
      </c>
      <c r="I786" t="s">
        <v>612</v>
      </c>
      <c r="J786" t="s">
        <v>613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ref="S786:T788" si="139">"21:52:10.195"</f>
        <v>21:52:10.195</v>
      </c>
      <c r="T786" t="str">
        <f t="shared" si="139"/>
        <v>21:52:10.195</v>
      </c>
      <c r="U786" t="str">
        <f t="shared" si="131"/>
        <v>A4558D</v>
      </c>
      <c r="V786">
        <v>0</v>
      </c>
      <c r="W786">
        <v>0</v>
      </c>
      <c r="X786">
        <v>2</v>
      </c>
      <c r="Z786">
        <v>1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812</v>
      </c>
      <c r="AJ786">
        <v>48.272295</v>
      </c>
      <c r="AK786" t="s">
        <v>813</v>
      </c>
      <c r="AL786">
        <v>-122.995248</v>
      </c>
      <c r="AM786">
        <v>25</v>
      </c>
      <c r="AN786">
        <v>1100</v>
      </c>
      <c r="AO786" t="s">
        <v>118</v>
      </c>
      <c r="AP786">
        <v>15</v>
      </c>
      <c r="AQ786">
        <v>-139</v>
      </c>
      <c r="AR786">
        <v>-64</v>
      </c>
      <c r="AZ786">
        <v>1200</v>
      </c>
      <c r="BA786">
        <v>1</v>
      </c>
      <c r="BB786" t="str">
        <f t="shared" si="134"/>
        <v xml:space="preserve">N379DH  </v>
      </c>
      <c r="BC786">
        <v>1</v>
      </c>
      <c r="BE786">
        <v>0</v>
      </c>
      <c r="BF786">
        <v>0</v>
      </c>
      <c r="BG786">
        <v>0</v>
      </c>
      <c r="BH786">
        <v>1075</v>
      </c>
      <c r="BI786">
        <v>1</v>
      </c>
      <c r="BJ786">
        <v>0</v>
      </c>
      <c r="BK786">
        <v>0</v>
      </c>
      <c r="BL786">
        <v>0</v>
      </c>
      <c r="BO786">
        <v>0</v>
      </c>
      <c r="BP786">
        <v>0</v>
      </c>
      <c r="BW786" t="str">
        <f>"21:52:10.365"</f>
        <v>21:52:10.365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1</v>
      </c>
      <c r="CP786" t="s">
        <v>119</v>
      </c>
      <c r="CQ786">
        <v>259</v>
      </c>
      <c r="CR786">
        <v>0</v>
      </c>
      <c r="CW786">
        <v>3048871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"08/10/2022 21:52:10.579"</f>
        <v>08/10/2022 21:52:10.579</v>
      </c>
      <c r="C787" t="str">
        <f t="shared" si="132"/>
        <v>FFDFD3C0</v>
      </c>
      <c r="D787" t="s">
        <v>113</v>
      </c>
      <c r="E787">
        <v>6</v>
      </c>
      <c r="H787">
        <v>174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139"/>
        <v>21:52:10.195</v>
      </c>
      <c r="T787" t="str">
        <f t="shared" si="139"/>
        <v>21:52:10.195</v>
      </c>
      <c r="U787" t="str">
        <f t="shared" si="131"/>
        <v>A4558D</v>
      </c>
      <c r="V787">
        <v>0</v>
      </c>
      <c r="W787">
        <v>0</v>
      </c>
      <c r="X787">
        <v>2</v>
      </c>
      <c r="Z787">
        <v>1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812</v>
      </c>
      <c r="AJ787">
        <v>48.272295</v>
      </c>
      <c r="AK787" t="s">
        <v>813</v>
      </c>
      <c r="AL787">
        <v>-122.995248</v>
      </c>
      <c r="AM787">
        <v>25</v>
      </c>
      <c r="AN787">
        <v>1100</v>
      </c>
      <c r="AO787" t="s">
        <v>118</v>
      </c>
      <c r="AP787">
        <v>15</v>
      </c>
      <c r="AQ787">
        <v>-139</v>
      </c>
      <c r="AR787">
        <v>-64</v>
      </c>
      <c r="AZ787">
        <v>1200</v>
      </c>
      <c r="BA787">
        <v>1</v>
      </c>
      <c r="BB787" t="str">
        <f t="shared" si="134"/>
        <v xml:space="preserve">N379DH  </v>
      </c>
      <c r="BC787">
        <v>1</v>
      </c>
      <c r="BE787">
        <v>0</v>
      </c>
      <c r="BF787">
        <v>0</v>
      </c>
      <c r="BG787">
        <v>0</v>
      </c>
      <c r="BH787">
        <v>1075</v>
      </c>
      <c r="BI787">
        <v>1</v>
      </c>
      <c r="BJ787">
        <v>0</v>
      </c>
      <c r="BK787">
        <v>0</v>
      </c>
      <c r="BL787">
        <v>0</v>
      </c>
      <c r="BO787">
        <v>0</v>
      </c>
      <c r="BP787">
        <v>0</v>
      </c>
      <c r="BW787" t="str">
        <f>"21:52:10.365"</f>
        <v>21:52:10.365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1</v>
      </c>
      <c r="CP787" t="s">
        <v>119</v>
      </c>
      <c r="CQ787">
        <v>259</v>
      </c>
      <c r="CR787">
        <v>0</v>
      </c>
      <c r="CW787">
        <v>3048871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"08/10/2022 21:52:10.610"</f>
        <v>08/10/2022 21:52:10.610</v>
      </c>
      <c r="C788" t="str">
        <f t="shared" si="132"/>
        <v>FFDFD3C0</v>
      </c>
      <c r="D788" t="s">
        <v>130</v>
      </c>
      <c r="E788">
        <v>18</v>
      </c>
      <c r="F788">
        <v>1018</v>
      </c>
      <c r="G788" t="s">
        <v>114</v>
      </c>
      <c r="J788" t="s">
        <v>131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si="139"/>
        <v>21:52:10.195</v>
      </c>
      <c r="T788" t="str">
        <f t="shared" si="139"/>
        <v>21:52:10.195</v>
      </c>
      <c r="U788" t="str">
        <f t="shared" si="131"/>
        <v>A4558D</v>
      </c>
      <c r="V788">
        <v>0</v>
      </c>
      <c r="W788">
        <v>0</v>
      </c>
      <c r="X788">
        <v>2</v>
      </c>
      <c r="Z788">
        <v>1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812</v>
      </c>
      <c r="AJ788">
        <v>48.272295</v>
      </c>
      <c r="AK788" t="s">
        <v>813</v>
      </c>
      <c r="AL788">
        <v>-122.995248</v>
      </c>
      <c r="AM788">
        <v>25</v>
      </c>
      <c r="AN788">
        <v>1100</v>
      </c>
      <c r="AO788" t="s">
        <v>118</v>
      </c>
      <c r="AP788">
        <v>15</v>
      </c>
      <c r="AQ788">
        <v>-139</v>
      </c>
      <c r="AR788">
        <v>-64</v>
      </c>
      <c r="AZ788">
        <v>1200</v>
      </c>
      <c r="BA788">
        <v>1</v>
      </c>
      <c r="BB788" t="str">
        <f t="shared" si="134"/>
        <v xml:space="preserve">N379DH  </v>
      </c>
      <c r="BC788">
        <v>1</v>
      </c>
      <c r="BE788">
        <v>0</v>
      </c>
      <c r="BF788">
        <v>0</v>
      </c>
      <c r="BG788">
        <v>0</v>
      </c>
      <c r="BH788">
        <v>1075</v>
      </c>
      <c r="BI788">
        <v>1</v>
      </c>
      <c r="BJ788">
        <v>0</v>
      </c>
      <c r="BK788">
        <v>0</v>
      </c>
      <c r="BL788">
        <v>0</v>
      </c>
      <c r="BO788">
        <v>0</v>
      </c>
      <c r="BP788">
        <v>0</v>
      </c>
      <c r="BW788" t="str">
        <f>"21:52:10.365"</f>
        <v>21:52:10.365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1</v>
      </c>
      <c r="CP788" t="s">
        <v>119</v>
      </c>
      <c r="CQ788">
        <v>259</v>
      </c>
      <c r="CR788">
        <v>0</v>
      </c>
      <c r="CW788">
        <v>3048871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"08/10/2022 21:52:12.048"</f>
        <v>08/10/2022 21:52:12.048</v>
      </c>
      <c r="C789" t="str">
        <f t="shared" si="132"/>
        <v>FFDFD3C0</v>
      </c>
      <c r="D789" t="s">
        <v>113</v>
      </c>
      <c r="E789">
        <v>6</v>
      </c>
      <c r="H789">
        <v>174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ref="S789:T791" si="140">"21:52:11.797"</f>
        <v>21:52:11.797</v>
      </c>
      <c r="T789" t="str">
        <f t="shared" si="140"/>
        <v>21:52:11.797</v>
      </c>
      <c r="U789" t="str">
        <f t="shared" si="131"/>
        <v>A4558D</v>
      </c>
      <c r="V789">
        <v>0</v>
      </c>
      <c r="W789">
        <v>0</v>
      </c>
      <c r="X789">
        <v>2</v>
      </c>
      <c r="Z789">
        <v>1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814</v>
      </c>
      <c r="AJ789">
        <v>48.271265</v>
      </c>
      <c r="AK789" t="s">
        <v>815</v>
      </c>
      <c r="AL789">
        <v>-122.995076</v>
      </c>
      <c r="AM789">
        <v>25</v>
      </c>
      <c r="AN789">
        <v>1100</v>
      </c>
      <c r="AO789" t="s">
        <v>118</v>
      </c>
      <c r="AP789">
        <v>15</v>
      </c>
      <c r="AQ789">
        <v>-140</v>
      </c>
      <c r="AR789">
        <v>0</v>
      </c>
      <c r="AZ789">
        <v>1200</v>
      </c>
      <c r="BA789">
        <v>1</v>
      </c>
      <c r="BB789" t="str">
        <f t="shared" si="134"/>
        <v xml:space="preserve">N379DH  </v>
      </c>
      <c r="BC789">
        <v>1</v>
      </c>
      <c r="BE789">
        <v>0</v>
      </c>
      <c r="BF789">
        <v>0</v>
      </c>
      <c r="BG789">
        <v>0</v>
      </c>
      <c r="BH789">
        <v>1075</v>
      </c>
      <c r="BI789">
        <v>1</v>
      </c>
      <c r="BJ789">
        <v>0</v>
      </c>
      <c r="BK789">
        <v>0</v>
      </c>
      <c r="BL789">
        <v>0</v>
      </c>
      <c r="BO789">
        <v>0</v>
      </c>
      <c r="BP789">
        <v>0</v>
      </c>
      <c r="BW789" t="str">
        <f>"21:52:11.804"</f>
        <v>21:52:11.804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1</v>
      </c>
      <c r="CP789" t="s">
        <v>119</v>
      </c>
      <c r="CQ789">
        <v>259</v>
      </c>
      <c r="CR789">
        <v>0</v>
      </c>
      <c r="CW789">
        <v>3048991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"08/10/2022 21:52:12.048"</f>
        <v>08/10/2022 21:52:12.048</v>
      </c>
      <c r="C790" t="str">
        <f t="shared" si="132"/>
        <v>FFDFD3C0</v>
      </c>
      <c r="D790" t="s">
        <v>611</v>
      </c>
      <c r="E790">
        <v>10</v>
      </c>
      <c r="H790">
        <v>37</v>
      </c>
      <c r="I790" t="s">
        <v>612</v>
      </c>
      <c r="J790" t="s">
        <v>613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140"/>
        <v>21:52:11.797</v>
      </c>
      <c r="T790" t="str">
        <f t="shared" si="140"/>
        <v>21:52:11.797</v>
      </c>
      <c r="U790" t="str">
        <f t="shared" si="131"/>
        <v>A4558D</v>
      </c>
      <c r="V790">
        <v>0</v>
      </c>
      <c r="W790">
        <v>0</v>
      </c>
      <c r="X790">
        <v>2</v>
      </c>
      <c r="Z790">
        <v>1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814</v>
      </c>
      <c r="AJ790">
        <v>48.271265</v>
      </c>
      <c r="AK790" t="s">
        <v>815</v>
      </c>
      <c r="AL790">
        <v>-122.995076</v>
      </c>
      <c r="AM790">
        <v>25</v>
      </c>
      <c r="AN790">
        <v>1100</v>
      </c>
      <c r="AO790" t="s">
        <v>118</v>
      </c>
      <c r="AP790">
        <v>15</v>
      </c>
      <c r="AQ790">
        <v>-140</v>
      </c>
      <c r="AR790">
        <v>0</v>
      </c>
      <c r="AZ790">
        <v>1200</v>
      </c>
      <c r="BA790">
        <v>1</v>
      </c>
      <c r="BB790" t="str">
        <f t="shared" si="134"/>
        <v xml:space="preserve">N379DH  </v>
      </c>
      <c r="BC790">
        <v>1</v>
      </c>
      <c r="BE790">
        <v>0</v>
      </c>
      <c r="BF790">
        <v>0</v>
      </c>
      <c r="BG790">
        <v>0</v>
      </c>
      <c r="BH790">
        <v>1075</v>
      </c>
      <c r="BI790">
        <v>1</v>
      </c>
      <c r="BJ790">
        <v>0</v>
      </c>
      <c r="BK790">
        <v>0</v>
      </c>
      <c r="BL790">
        <v>0</v>
      </c>
      <c r="BO790">
        <v>0</v>
      </c>
      <c r="BP790">
        <v>0</v>
      </c>
      <c r="BW790" t="str">
        <f>"21:52:11.804"</f>
        <v>21:52:11.804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1</v>
      </c>
      <c r="CP790" t="s">
        <v>119</v>
      </c>
      <c r="CQ790">
        <v>259</v>
      </c>
      <c r="CR790">
        <v>0</v>
      </c>
      <c r="CW790">
        <v>3048991</v>
      </c>
      <c r="CY790">
        <v>0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"08/10/2022 21:52:12.048"</f>
        <v>08/10/2022 21:52:12.048</v>
      </c>
      <c r="C791" t="str">
        <f t="shared" si="132"/>
        <v>FFDFD3C0</v>
      </c>
      <c r="D791" t="s">
        <v>130</v>
      </c>
      <c r="E791">
        <v>18</v>
      </c>
      <c r="F791">
        <v>1018</v>
      </c>
      <c r="G791" t="s">
        <v>114</v>
      </c>
      <c r="J791" t="s">
        <v>131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si="140"/>
        <v>21:52:11.797</v>
      </c>
      <c r="T791" t="str">
        <f t="shared" si="140"/>
        <v>21:52:11.797</v>
      </c>
      <c r="U791" t="str">
        <f t="shared" si="131"/>
        <v>A4558D</v>
      </c>
      <c r="V791">
        <v>0</v>
      </c>
      <c r="W791">
        <v>0</v>
      </c>
      <c r="X791">
        <v>2</v>
      </c>
      <c r="Z791">
        <v>1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814</v>
      </c>
      <c r="AJ791">
        <v>48.271265</v>
      </c>
      <c r="AK791" t="s">
        <v>815</v>
      </c>
      <c r="AL791">
        <v>-122.995076</v>
      </c>
      <c r="AM791">
        <v>25</v>
      </c>
      <c r="AN791">
        <v>1100</v>
      </c>
      <c r="AO791" t="s">
        <v>118</v>
      </c>
      <c r="AP791">
        <v>15</v>
      </c>
      <c r="AQ791">
        <v>-140</v>
      </c>
      <c r="AR791">
        <v>0</v>
      </c>
      <c r="AZ791">
        <v>1200</v>
      </c>
      <c r="BA791">
        <v>1</v>
      </c>
      <c r="BB791" t="str">
        <f t="shared" si="134"/>
        <v xml:space="preserve">N379DH  </v>
      </c>
      <c r="BC791">
        <v>1</v>
      </c>
      <c r="BE791">
        <v>0</v>
      </c>
      <c r="BF791">
        <v>0</v>
      </c>
      <c r="BG791">
        <v>0</v>
      </c>
      <c r="BH791">
        <v>1075</v>
      </c>
      <c r="BI791">
        <v>1</v>
      </c>
      <c r="BJ791">
        <v>0</v>
      </c>
      <c r="BK791">
        <v>0</v>
      </c>
      <c r="BL791">
        <v>0</v>
      </c>
      <c r="BO791">
        <v>0</v>
      </c>
      <c r="BP791">
        <v>0</v>
      </c>
      <c r="BW791" t="str">
        <f>"21:52:11.804"</f>
        <v>21:52:11.804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1</v>
      </c>
      <c r="CP791" t="s">
        <v>119</v>
      </c>
      <c r="CQ791">
        <v>259</v>
      </c>
      <c r="CR791">
        <v>0</v>
      </c>
      <c r="CW791">
        <v>3048991</v>
      </c>
      <c r="CY791">
        <v>0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"08/10/2022 21:52:14.079"</f>
        <v>08/10/2022 21:52:14.079</v>
      </c>
      <c r="C792" t="str">
        <f t="shared" si="132"/>
        <v>FFDFD3C0</v>
      </c>
      <c r="D792" t="s">
        <v>130</v>
      </c>
      <c r="E792">
        <v>18</v>
      </c>
      <c r="F792">
        <v>1018</v>
      </c>
      <c r="G792" t="s">
        <v>114</v>
      </c>
      <c r="J792" t="s">
        <v>131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ref="S792:T794" si="141">"21:52:13.797"</f>
        <v>21:52:13.797</v>
      </c>
      <c r="T792" t="str">
        <f t="shared" si="141"/>
        <v>21:52:13.797</v>
      </c>
      <c r="U792" t="str">
        <f t="shared" si="131"/>
        <v>A4558D</v>
      </c>
      <c r="V792">
        <v>0</v>
      </c>
      <c r="W792">
        <v>0</v>
      </c>
      <c r="X792">
        <v>2</v>
      </c>
      <c r="Z792">
        <v>1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816</v>
      </c>
      <c r="AJ792">
        <v>48.269978000000002</v>
      </c>
      <c r="AK792" t="s">
        <v>817</v>
      </c>
      <c r="AL792">
        <v>-122.994883</v>
      </c>
      <c r="AM792">
        <v>25</v>
      </c>
      <c r="AN792">
        <v>1100</v>
      </c>
      <c r="AO792" t="s">
        <v>118</v>
      </c>
      <c r="AP792">
        <v>14</v>
      </c>
      <c r="AQ792">
        <v>-140</v>
      </c>
      <c r="AR792">
        <v>0</v>
      </c>
      <c r="AZ792">
        <v>1200</v>
      </c>
      <c r="BA792">
        <v>1</v>
      </c>
      <c r="BB792" t="str">
        <f t="shared" si="134"/>
        <v xml:space="preserve">N379DH  </v>
      </c>
      <c r="BC792">
        <v>1</v>
      </c>
      <c r="BE792">
        <v>0</v>
      </c>
      <c r="BF792">
        <v>0</v>
      </c>
      <c r="BG792">
        <v>0</v>
      </c>
      <c r="BH792">
        <v>1075</v>
      </c>
      <c r="BI792">
        <v>1</v>
      </c>
      <c r="BJ792">
        <v>0</v>
      </c>
      <c r="BK792">
        <v>0</v>
      </c>
      <c r="BL792">
        <v>0</v>
      </c>
      <c r="BO792">
        <v>0</v>
      </c>
      <c r="BP792">
        <v>0</v>
      </c>
      <c r="BW792" t="str">
        <f>"21:52:13.830"</f>
        <v>21:52:13.830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2</v>
      </c>
      <c r="CP792" t="s">
        <v>119</v>
      </c>
      <c r="CQ792">
        <v>259</v>
      </c>
      <c r="CR792">
        <v>0</v>
      </c>
      <c r="CW792">
        <v>3049156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"08/10/2022 21:52:14.079"</f>
        <v>08/10/2022 21:52:14.079</v>
      </c>
      <c r="C793" t="str">
        <f t="shared" si="132"/>
        <v>FFDFD3C0</v>
      </c>
      <c r="D793" t="s">
        <v>113</v>
      </c>
      <c r="E793">
        <v>6</v>
      </c>
      <c r="H793">
        <v>174</v>
      </c>
      <c r="I793" t="s">
        <v>114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si="141"/>
        <v>21:52:13.797</v>
      </c>
      <c r="T793" t="str">
        <f t="shared" si="141"/>
        <v>21:52:13.797</v>
      </c>
      <c r="U793" t="str">
        <f t="shared" si="131"/>
        <v>A4558D</v>
      </c>
      <c r="V793">
        <v>0</v>
      </c>
      <c r="W793">
        <v>0</v>
      </c>
      <c r="X793">
        <v>2</v>
      </c>
      <c r="Z793">
        <v>1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816</v>
      </c>
      <c r="AJ793">
        <v>48.269978000000002</v>
      </c>
      <c r="AK793" t="s">
        <v>817</v>
      </c>
      <c r="AL793">
        <v>-122.994883</v>
      </c>
      <c r="AM793">
        <v>25</v>
      </c>
      <c r="AN793">
        <v>1100</v>
      </c>
      <c r="AO793" t="s">
        <v>118</v>
      </c>
      <c r="AP793">
        <v>14</v>
      </c>
      <c r="AQ793">
        <v>-140</v>
      </c>
      <c r="AR793">
        <v>0</v>
      </c>
      <c r="AZ793">
        <v>1200</v>
      </c>
      <c r="BA793">
        <v>1</v>
      </c>
      <c r="BB793" t="str">
        <f t="shared" si="134"/>
        <v xml:space="preserve">N379DH  </v>
      </c>
      <c r="BC793">
        <v>1</v>
      </c>
      <c r="BE793">
        <v>0</v>
      </c>
      <c r="BF793">
        <v>0</v>
      </c>
      <c r="BG793">
        <v>0</v>
      </c>
      <c r="BH793">
        <v>1075</v>
      </c>
      <c r="BI793">
        <v>1</v>
      </c>
      <c r="BJ793">
        <v>0</v>
      </c>
      <c r="BK793">
        <v>0</v>
      </c>
      <c r="BL793">
        <v>0</v>
      </c>
      <c r="BO793">
        <v>0</v>
      </c>
      <c r="BP793">
        <v>0</v>
      </c>
      <c r="BW793" t="str">
        <f>"21:52:13.830"</f>
        <v>21:52:13.830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2</v>
      </c>
      <c r="CP793" t="s">
        <v>119</v>
      </c>
      <c r="CQ793">
        <v>259</v>
      </c>
      <c r="CR793">
        <v>0</v>
      </c>
      <c r="CW793">
        <v>3049156</v>
      </c>
      <c r="CY793">
        <v>0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"08/10/2022 21:52:14.079"</f>
        <v>08/10/2022 21:52:14.079</v>
      </c>
      <c r="C794" t="str">
        <f t="shared" si="132"/>
        <v>FFDFD3C0</v>
      </c>
      <c r="D794" t="s">
        <v>611</v>
      </c>
      <c r="E794">
        <v>10</v>
      </c>
      <c r="H794">
        <v>37</v>
      </c>
      <c r="I794" t="s">
        <v>612</v>
      </c>
      <c r="J794" t="s">
        <v>613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si="141"/>
        <v>21:52:13.797</v>
      </c>
      <c r="T794" t="str">
        <f t="shared" si="141"/>
        <v>21:52:13.797</v>
      </c>
      <c r="U794" t="str">
        <f t="shared" si="131"/>
        <v>A4558D</v>
      </c>
      <c r="V794">
        <v>0</v>
      </c>
      <c r="W794">
        <v>0</v>
      </c>
      <c r="X794">
        <v>2</v>
      </c>
      <c r="Z794">
        <v>1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816</v>
      </c>
      <c r="AJ794">
        <v>48.269978000000002</v>
      </c>
      <c r="AK794" t="s">
        <v>817</v>
      </c>
      <c r="AL794">
        <v>-122.994883</v>
      </c>
      <c r="AM794">
        <v>25</v>
      </c>
      <c r="AN794">
        <v>1100</v>
      </c>
      <c r="AO794" t="s">
        <v>118</v>
      </c>
      <c r="AP794">
        <v>14</v>
      </c>
      <c r="AQ794">
        <v>-140</v>
      </c>
      <c r="AR794">
        <v>0</v>
      </c>
      <c r="AZ794">
        <v>1200</v>
      </c>
      <c r="BA794">
        <v>1</v>
      </c>
      <c r="BB794" t="str">
        <f t="shared" si="134"/>
        <v xml:space="preserve">N379DH  </v>
      </c>
      <c r="BC794">
        <v>1</v>
      </c>
      <c r="BE794">
        <v>0</v>
      </c>
      <c r="BF794">
        <v>0</v>
      </c>
      <c r="BG794">
        <v>0</v>
      </c>
      <c r="BH794">
        <v>1075</v>
      </c>
      <c r="BI794">
        <v>1</v>
      </c>
      <c r="BJ794">
        <v>0</v>
      </c>
      <c r="BK794">
        <v>0</v>
      </c>
      <c r="BL794">
        <v>0</v>
      </c>
      <c r="BO794">
        <v>0</v>
      </c>
      <c r="BP794">
        <v>0</v>
      </c>
      <c r="BW794" t="str">
        <f>"21:52:13.830"</f>
        <v>21:52:13.830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2</v>
      </c>
      <c r="CP794" t="s">
        <v>119</v>
      </c>
      <c r="CQ794">
        <v>259</v>
      </c>
      <c r="CR794">
        <v>0</v>
      </c>
      <c r="CW794">
        <v>3049156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"08/10/2022 21:52:14.688"</f>
        <v>08/10/2022 21:52:14.688</v>
      </c>
      <c r="C795" t="str">
        <f t="shared" si="132"/>
        <v>FFDFD3C0</v>
      </c>
      <c r="D795" t="s">
        <v>611</v>
      </c>
      <c r="E795">
        <v>10</v>
      </c>
      <c r="H795">
        <v>37</v>
      </c>
      <c r="I795" t="s">
        <v>612</v>
      </c>
      <c r="J795" t="s">
        <v>613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ref="S795:T797" si="142">"21:52:14.398"</f>
        <v>21:52:14.398</v>
      </c>
      <c r="T795" t="str">
        <f t="shared" si="142"/>
        <v>21:52:14.398</v>
      </c>
      <c r="U795" t="str">
        <f t="shared" si="131"/>
        <v>A4558D</v>
      </c>
      <c r="V795">
        <v>0</v>
      </c>
      <c r="W795">
        <v>0</v>
      </c>
      <c r="X795">
        <v>2</v>
      </c>
      <c r="Z795">
        <v>1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818</v>
      </c>
      <c r="AJ795">
        <v>48.269570000000002</v>
      </c>
      <c r="AK795" t="s">
        <v>819</v>
      </c>
      <c r="AL795">
        <v>-122.99481900000001</v>
      </c>
      <c r="AM795">
        <v>25</v>
      </c>
      <c r="AN795">
        <v>1100</v>
      </c>
      <c r="AO795" t="s">
        <v>118</v>
      </c>
      <c r="AP795">
        <v>14</v>
      </c>
      <c r="AQ795">
        <v>-140</v>
      </c>
      <c r="AR795">
        <v>0</v>
      </c>
      <c r="AZ795">
        <v>1200</v>
      </c>
      <c r="BA795">
        <v>1</v>
      </c>
      <c r="BB795" t="str">
        <f t="shared" si="134"/>
        <v xml:space="preserve">N379DH  </v>
      </c>
      <c r="BC795">
        <v>1</v>
      </c>
      <c r="BE795">
        <v>0</v>
      </c>
      <c r="BF795">
        <v>0</v>
      </c>
      <c r="BG795">
        <v>0</v>
      </c>
      <c r="BH795">
        <v>1075</v>
      </c>
      <c r="BI795">
        <v>1</v>
      </c>
      <c r="BJ795">
        <v>0</v>
      </c>
      <c r="BK795">
        <v>0</v>
      </c>
      <c r="BL795">
        <v>0</v>
      </c>
      <c r="BO795">
        <v>0</v>
      </c>
      <c r="BP795">
        <v>0</v>
      </c>
      <c r="BW795" t="str">
        <f>"21:52:14.435"</f>
        <v>21:52:14.435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3</v>
      </c>
      <c r="CP795" t="s">
        <v>119</v>
      </c>
      <c r="CQ795">
        <v>259</v>
      </c>
      <c r="CR795">
        <v>0</v>
      </c>
      <c r="CW795">
        <v>3049203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"08/10/2022 21:52:14.688"</f>
        <v>08/10/2022 21:52:14.688</v>
      </c>
      <c r="C796" t="str">
        <f t="shared" si="132"/>
        <v>FFDFD3C0</v>
      </c>
      <c r="D796" t="s">
        <v>130</v>
      </c>
      <c r="E796">
        <v>18</v>
      </c>
      <c r="F796">
        <v>1018</v>
      </c>
      <c r="G796" t="s">
        <v>114</v>
      </c>
      <c r="J796" t="s">
        <v>131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si="142"/>
        <v>21:52:14.398</v>
      </c>
      <c r="T796" t="str">
        <f t="shared" si="142"/>
        <v>21:52:14.398</v>
      </c>
      <c r="U796" t="str">
        <f t="shared" si="131"/>
        <v>A4558D</v>
      </c>
      <c r="V796">
        <v>0</v>
      </c>
      <c r="W796">
        <v>0</v>
      </c>
      <c r="X796">
        <v>2</v>
      </c>
      <c r="Z796">
        <v>1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818</v>
      </c>
      <c r="AJ796">
        <v>48.269570000000002</v>
      </c>
      <c r="AK796" t="s">
        <v>819</v>
      </c>
      <c r="AL796">
        <v>-122.99481900000001</v>
      </c>
      <c r="AM796">
        <v>25</v>
      </c>
      <c r="AN796">
        <v>1100</v>
      </c>
      <c r="AO796" t="s">
        <v>118</v>
      </c>
      <c r="AP796">
        <v>14</v>
      </c>
      <c r="AQ796">
        <v>-140</v>
      </c>
      <c r="AR796">
        <v>0</v>
      </c>
      <c r="AZ796">
        <v>1200</v>
      </c>
      <c r="BA796">
        <v>1</v>
      </c>
      <c r="BB796" t="str">
        <f t="shared" si="134"/>
        <v xml:space="preserve">N379DH  </v>
      </c>
      <c r="BC796">
        <v>1</v>
      </c>
      <c r="BE796">
        <v>0</v>
      </c>
      <c r="BF796">
        <v>0</v>
      </c>
      <c r="BG796">
        <v>0</v>
      </c>
      <c r="BH796">
        <v>1075</v>
      </c>
      <c r="BI796">
        <v>1</v>
      </c>
      <c r="BJ796">
        <v>0</v>
      </c>
      <c r="BK796">
        <v>0</v>
      </c>
      <c r="BL796">
        <v>0</v>
      </c>
      <c r="BO796">
        <v>0</v>
      </c>
      <c r="BP796">
        <v>0</v>
      </c>
      <c r="BW796" t="str">
        <f>"21:52:14.435"</f>
        <v>21:52:14.435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3</v>
      </c>
      <c r="CP796" t="s">
        <v>119</v>
      </c>
      <c r="CQ796">
        <v>259</v>
      </c>
      <c r="CR796">
        <v>0</v>
      </c>
      <c r="CW796">
        <v>3049203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"08/10/2022 21:52:14.688"</f>
        <v>08/10/2022 21:52:14.688</v>
      </c>
      <c r="C797" t="str">
        <f t="shared" si="132"/>
        <v>FFDFD3C0</v>
      </c>
      <c r="D797" t="s">
        <v>113</v>
      </c>
      <c r="E797">
        <v>6</v>
      </c>
      <c r="H797">
        <v>174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si="142"/>
        <v>21:52:14.398</v>
      </c>
      <c r="T797" t="str">
        <f t="shared" si="142"/>
        <v>21:52:14.398</v>
      </c>
      <c r="U797" t="str">
        <f t="shared" si="131"/>
        <v>A4558D</v>
      </c>
      <c r="V797">
        <v>0</v>
      </c>
      <c r="W797">
        <v>0</v>
      </c>
      <c r="X797">
        <v>2</v>
      </c>
      <c r="Z797">
        <v>1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818</v>
      </c>
      <c r="AJ797">
        <v>48.269570000000002</v>
      </c>
      <c r="AK797" t="s">
        <v>819</v>
      </c>
      <c r="AL797">
        <v>-122.99481900000001</v>
      </c>
      <c r="AM797">
        <v>25</v>
      </c>
      <c r="AN797">
        <v>1100</v>
      </c>
      <c r="AO797" t="s">
        <v>118</v>
      </c>
      <c r="AP797">
        <v>14</v>
      </c>
      <c r="AQ797">
        <v>-140</v>
      </c>
      <c r="AR797">
        <v>0</v>
      </c>
      <c r="AZ797">
        <v>1200</v>
      </c>
      <c r="BA797">
        <v>1</v>
      </c>
      <c r="BB797" t="str">
        <f t="shared" si="134"/>
        <v xml:space="preserve">N379DH  </v>
      </c>
      <c r="BC797">
        <v>1</v>
      </c>
      <c r="BE797">
        <v>0</v>
      </c>
      <c r="BF797">
        <v>0</v>
      </c>
      <c r="BG797">
        <v>0</v>
      </c>
      <c r="BH797">
        <v>1075</v>
      </c>
      <c r="BI797">
        <v>1</v>
      </c>
      <c r="BJ797">
        <v>0</v>
      </c>
      <c r="BK797">
        <v>0</v>
      </c>
      <c r="BL797">
        <v>0</v>
      </c>
      <c r="BO797">
        <v>0</v>
      </c>
      <c r="BP797">
        <v>0</v>
      </c>
      <c r="BW797" t="str">
        <f>"21:52:14.435"</f>
        <v>21:52:14.435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3</v>
      </c>
      <c r="CP797" t="s">
        <v>119</v>
      </c>
      <c r="CQ797">
        <v>259</v>
      </c>
      <c r="CR797">
        <v>0</v>
      </c>
      <c r="CW797">
        <v>3049203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"08/10/2022 21:52:15.704"</f>
        <v>08/10/2022 21:52:15.704</v>
      </c>
      <c r="C798" t="str">
        <f t="shared" si="132"/>
        <v>FFDFD3C0</v>
      </c>
      <c r="D798" t="s">
        <v>130</v>
      </c>
      <c r="E798">
        <v>18</v>
      </c>
      <c r="F798">
        <v>1018</v>
      </c>
      <c r="G798" t="s">
        <v>114</v>
      </c>
      <c r="J798" t="s">
        <v>131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ref="S798:T800" si="143">"21:52:15.398"</f>
        <v>21:52:15.398</v>
      </c>
      <c r="T798" t="str">
        <f t="shared" si="143"/>
        <v>21:52:15.398</v>
      </c>
      <c r="U798" t="str">
        <f t="shared" si="131"/>
        <v>A4558D</v>
      </c>
      <c r="V798">
        <v>0</v>
      </c>
      <c r="W798">
        <v>0</v>
      </c>
      <c r="X798">
        <v>2</v>
      </c>
      <c r="Z798">
        <v>1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820</v>
      </c>
      <c r="AJ798">
        <v>48.268926</v>
      </c>
      <c r="AK798" t="s">
        <v>821</v>
      </c>
      <c r="AL798">
        <v>-122.994733</v>
      </c>
      <c r="AM798">
        <v>25</v>
      </c>
      <c r="AN798">
        <v>1100</v>
      </c>
      <c r="AO798" t="s">
        <v>118</v>
      </c>
      <c r="AP798">
        <v>14</v>
      </c>
      <c r="AQ798">
        <v>-140</v>
      </c>
      <c r="AR798">
        <v>0</v>
      </c>
      <c r="AZ798">
        <v>1200</v>
      </c>
      <c r="BA798">
        <v>1</v>
      </c>
      <c r="BB798" t="str">
        <f t="shared" si="134"/>
        <v xml:space="preserve">N379DH  </v>
      </c>
      <c r="BC798">
        <v>1</v>
      </c>
      <c r="BE798">
        <v>0</v>
      </c>
      <c r="BF798">
        <v>0</v>
      </c>
      <c r="BG798">
        <v>0</v>
      </c>
      <c r="BH798">
        <v>1075</v>
      </c>
      <c r="BI798">
        <v>1</v>
      </c>
      <c r="BJ798">
        <v>0</v>
      </c>
      <c r="BK798">
        <v>0</v>
      </c>
      <c r="BL798">
        <v>0</v>
      </c>
      <c r="BO798">
        <v>0</v>
      </c>
      <c r="BP798">
        <v>0</v>
      </c>
      <c r="BW798" t="str">
        <f>"21:52:15.443"</f>
        <v>21:52:15.443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2</v>
      </c>
      <c r="CP798" t="s">
        <v>119</v>
      </c>
      <c r="CQ798">
        <v>259</v>
      </c>
      <c r="CR798">
        <v>0</v>
      </c>
      <c r="CW798">
        <v>3049286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"08/10/2022 21:52:15.704"</f>
        <v>08/10/2022 21:52:15.704</v>
      </c>
      <c r="C799" t="str">
        <f t="shared" si="132"/>
        <v>FFDFD3C0</v>
      </c>
      <c r="D799" t="s">
        <v>113</v>
      </c>
      <c r="E799">
        <v>6</v>
      </c>
      <c r="H799">
        <v>174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143"/>
        <v>21:52:15.398</v>
      </c>
      <c r="T799" t="str">
        <f t="shared" si="143"/>
        <v>21:52:15.398</v>
      </c>
      <c r="U799" t="str">
        <f t="shared" si="131"/>
        <v>A4558D</v>
      </c>
      <c r="V799">
        <v>0</v>
      </c>
      <c r="W799">
        <v>0</v>
      </c>
      <c r="X799">
        <v>2</v>
      </c>
      <c r="Z799">
        <v>1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820</v>
      </c>
      <c r="AJ799">
        <v>48.268926</v>
      </c>
      <c r="AK799" t="s">
        <v>821</v>
      </c>
      <c r="AL799">
        <v>-122.994733</v>
      </c>
      <c r="AM799">
        <v>25</v>
      </c>
      <c r="AN799">
        <v>1100</v>
      </c>
      <c r="AO799" t="s">
        <v>118</v>
      </c>
      <c r="AP799">
        <v>14</v>
      </c>
      <c r="AQ799">
        <v>-140</v>
      </c>
      <c r="AR799">
        <v>0</v>
      </c>
      <c r="AZ799">
        <v>1200</v>
      </c>
      <c r="BA799">
        <v>1</v>
      </c>
      <c r="BB799" t="str">
        <f t="shared" si="134"/>
        <v xml:space="preserve">N379DH  </v>
      </c>
      <c r="BC799">
        <v>1</v>
      </c>
      <c r="BE799">
        <v>0</v>
      </c>
      <c r="BF799">
        <v>0</v>
      </c>
      <c r="BG799">
        <v>0</v>
      </c>
      <c r="BH799">
        <v>1075</v>
      </c>
      <c r="BI799">
        <v>1</v>
      </c>
      <c r="BJ799">
        <v>0</v>
      </c>
      <c r="BK799">
        <v>0</v>
      </c>
      <c r="BL799">
        <v>0</v>
      </c>
      <c r="BO799">
        <v>0</v>
      </c>
      <c r="BP799">
        <v>0</v>
      </c>
      <c r="BW799" t="str">
        <f>"21:52:15.443"</f>
        <v>21:52:15.443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2</v>
      </c>
      <c r="CP799" t="s">
        <v>119</v>
      </c>
      <c r="CQ799">
        <v>259</v>
      </c>
      <c r="CR799">
        <v>0</v>
      </c>
      <c r="CW799">
        <v>3049286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"08/10/2022 21:52:15.704"</f>
        <v>08/10/2022 21:52:15.704</v>
      </c>
      <c r="C800" t="str">
        <f t="shared" si="132"/>
        <v>FFDFD3C0</v>
      </c>
      <c r="D800" t="s">
        <v>611</v>
      </c>
      <c r="E800">
        <v>10</v>
      </c>
      <c r="H800">
        <v>37</v>
      </c>
      <c r="I800" t="s">
        <v>612</v>
      </c>
      <c r="J800" t="s">
        <v>613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143"/>
        <v>21:52:15.398</v>
      </c>
      <c r="T800" t="str">
        <f t="shared" si="143"/>
        <v>21:52:15.398</v>
      </c>
      <c r="U800" t="str">
        <f t="shared" si="131"/>
        <v>A4558D</v>
      </c>
      <c r="V800">
        <v>0</v>
      </c>
      <c r="W800">
        <v>0</v>
      </c>
      <c r="X800">
        <v>2</v>
      </c>
      <c r="Z800">
        <v>1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820</v>
      </c>
      <c r="AJ800">
        <v>48.268926</v>
      </c>
      <c r="AK800" t="s">
        <v>821</v>
      </c>
      <c r="AL800">
        <v>-122.994733</v>
      </c>
      <c r="AM800">
        <v>25</v>
      </c>
      <c r="AN800">
        <v>1100</v>
      </c>
      <c r="AO800" t="s">
        <v>118</v>
      </c>
      <c r="AP800">
        <v>14</v>
      </c>
      <c r="AQ800">
        <v>-140</v>
      </c>
      <c r="AR800">
        <v>0</v>
      </c>
      <c r="AZ800">
        <v>1200</v>
      </c>
      <c r="BA800">
        <v>1</v>
      </c>
      <c r="BB800" t="str">
        <f t="shared" si="134"/>
        <v xml:space="preserve">N379DH  </v>
      </c>
      <c r="BC800">
        <v>1</v>
      </c>
      <c r="BE800">
        <v>0</v>
      </c>
      <c r="BF800">
        <v>0</v>
      </c>
      <c r="BG800">
        <v>0</v>
      </c>
      <c r="BH800">
        <v>1075</v>
      </c>
      <c r="BI800">
        <v>1</v>
      </c>
      <c r="BJ800">
        <v>0</v>
      </c>
      <c r="BK800">
        <v>0</v>
      </c>
      <c r="BL800">
        <v>0</v>
      </c>
      <c r="BO800">
        <v>0</v>
      </c>
      <c r="BP800">
        <v>0</v>
      </c>
      <c r="BW800" t="str">
        <f>"21:52:15.443"</f>
        <v>21:52:15.443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2</v>
      </c>
      <c r="CP800" t="s">
        <v>119</v>
      </c>
      <c r="CQ800">
        <v>259</v>
      </c>
      <c r="CR800">
        <v>0</v>
      </c>
      <c r="CW800">
        <v>3049286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"08/10/2022 21:52:16.501"</f>
        <v>08/10/2022 21:52:16.501</v>
      </c>
      <c r="C801" t="str">
        <f t="shared" si="132"/>
        <v>FFDFD3C0</v>
      </c>
      <c r="D801" t="s">
        <v>611</v>
      </c>
      <c r="E801">
        <v>10</v>
      </c>
      <c r="H801">
        <v>37</v>
      </c>
      <c r="I801" t="s">
        <v>612</v>
      </c>
      <c r="J801" t="s">
        <v>613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ref="S801:T803" si="144">"21:52:16.195"</f>
        <v>21:52:16.195</v>
      </c>
      <c r="T801" t="str">
        <f t="shared" si="144"/>
        <v>21:52:16.195</v>
      </c>
      <c r="U801" t="str">
        <f t="shared" si="131"/>
        <v>A4558D</v>
      </c>
      <c r="V801">
        <v>0</v>
      </c>
      <c r="W801">
        <v>0</v>
      </c>
      <c r="X801">
        <v>2</v>
      </c>
      <c r="Z801">
        <v>1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822</v>
      </c>
      <c r="AJ801">
        <v>48.268411</v>
      </c>
      <c r="AK801" t="s">
        <v>823</v>
      </c>
      <c r="AL801">
        <v>-122.994668</v>
      </c>
      <c r="AM801">
        <v>25</v>
      </c>
      <c r="AN801">
        <v>1100</v>
      </c>
      <c r="AO801" t="s">
        <v>118</v>
      </c>
      <c r="AP801">
        <v>13</v>
      </c>
      <c r="AQ801">
        <v>-140</v>
      </c>
      <c r="AR801">
        <v>0</v>
      </c>
      <c r="AZ801">
        <v>1200</v>
      </c>
      <c r="BA801">
        <v>1</v>
      </c>
      <c r="BB801" t="str">
        <f t="shared" si="134"/>
        <v xml:space="preserve">N379DH  </v>
      </c>
      <c r="BC801">
        <v>1</v>
      </c>
      <c r="BE801">
        <v>0</v>
      </c>
      <c r="BF801">
        <v>0</v>
      </c>
      <c r="BG801">
        <v>0</v>
      </c>
      <c r="BH801">
        <v>1075</v>
      </c>
      <c r="BI801">
        <v>1</v>
      </c>
      <c r="BJ801">
        <v>0</v>
      </c>
      <c r="BK801">
        <v>0</v>
      </c>
      <c r="BL801">
        <v>0</v>
      </c>
      <c r="BO801">
        <v>0</v>
      </c>
      <c r="BP801">
        <v>0</v>
      </c>
      <c r="BW801" t="str">
        <f>"21:52:16.250"</f>
        <v>21:52:16.250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3</v>
      </c>
      <c r="CP801" t="s">
        <v>119</v>
      </c>
      <c r="CQ801">
        <v>259</v>
      </c>
      <c r="CR801">
        <v>0</v>
      </c>
      <c r="CW801">
        <v>3049362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"08/10/2022 21:52:16.532"</f>
        <v>08/10/2022 21:52:16.532</v>
      </c>
      <c r="C802" t="str">
        <f t="shared" si="132"/>
        <v>FFDFD3C0</v>
      </c>
      <c r="D802" t="s">
        <v>130</v>
      </c>
      <c r="E802">
        <v>18</v>
      </c>
      <c r="F802">
        <v>1018</v>
      </c>
      <c r="G802" t="s">
        <v>114</v>
      </c>
      <c r="J802" t="s">
        <v>131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si="144"/>
        <v>21:52:16.195</v>
      </c>
      <c r="T802" t="str">
        <f t="shared" si="144"/>
        <v>21:52:16.195</v>
      </c>
      <c r="U802" t="str">
        <f t="shared" si="131"/>
        <v>A4558D</v>
      </c>
      <c r="V802">
        <v>0</v>
      </c>
      <c r="W802">
        <v>0</v>
      </c>
      <c r="X802">
        <v>2</v>
      </c>
      <c r="Z802">
        <v>1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822</v>
      </c>
      <c r="AJ802">
        <v>48.268411</v>
      </c>
      <c r="AK802" t="s">
        <v>823</v>
      </c>
      <c r="AL802">
        <v>-122.994668</v>
      </c>
      <c r="AM802">
        <v>25</v>
      </c>
      <c r="AN802">
        <v>1100</v>
      </c>
      <c r="AO802" t="s">
        <v>118</v>
      </c>
      <c r="AP802">
        <v>13</v>
      </c>
      <c r="AQ802">
        <v>-140</v>
      </c>
      <c r="AR802">
        <v>0</v>
      </c>
      <c r="AZ802">
        <v>1200</v>
      </c>
      <c r="BA802">
        <v>1</v>
      </c>
      <c r="BB802" t="str">
        <f t="shared" si="134"/>
        <v xml:space="preserve">N379DH  </v>
      </c>
      <c r="BC802">
        <v>1</v>
      </c>
      <c r="BE802">
        <v>0</v>
      </c>
      <c r="BF802">
        <v>0</v>
      </c>
      <c r="BG802">
        <v>0</v>
      </c>
      <c r="BH802">
        <v>1075</v>
      </c>
      <c r="BI802">
        <v>1</v>
      </c>
      <c r="BJ802">
        <v>0</v>
      </c>
      <c r="BK802">
        <v>0</v>
      </c>
      <c r="BL802">
        <v>0</v>
      </c>
      <c r="BO802">
        <v>0</v>
      </c>
      <c r="BP802">
        <v>0</v>
      </c>
      <c r="BW802" t="str">
        <f>"21:52:16.250"</f>
        <v>21:52:16.250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3</v>
      </c>
      <c r="CP802" t="s">
        <v>119</v>
      </c>
      <c r="CQ802">
        <v>259</v>
      </c>
      <c r="CR802">
        <v>0</v>
      </c>
      <c r="CW802">
        <v>3049362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"08/10/2022 21:52:16.595"</f>
        <v>08/10/2022 21:52:16.595</v>
      </c>
      <c r="C803" t="str">
        <f t="shared" si="132"/>
        <v>FFDFD3C0</v>
      </c>
      <c r="D803" t="s">
        <v>113</v>
      </c>
      <c r="E803">
        <v>6</v>
      </c>
      <c r="H803">
        <v>174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si="144"/>
        <v>21:52:16.195</v>
      </c>
      <c r="T803" t="str">
        <f t="shared" si="144"/>
        <v>21:52:16.195</v>
      </c>
      <c r="U803" t="str">
        <f t="shared" si="131"/>
        <v>A4558D</v>
      </c>
      <c r="V803">
        <v>0</v>
      </c>
      <c r="W803">
        <v>0</v>
      </c>
      <c r="X803">
        <v>2</v>
      </c>
      <c r="Z803">
        <v>1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822</v>
      </c>
      <c r="AJ803">
        <v>48.268411</v>
      </c>
      <c r="AK803" t="s">
        <v>823</v>
      </c>
      <c r="AL803">
        <v>-122.994668</v>
      </c>
      <c r="AM803">
        <v>25</v>
      </c>
      <c r="AN803">
        <v>1100</v>
      </c>
      <c r="AO803" t="s">
        <v>118</v>
      </c>
      <c r="AP803">
        <v>13</v>
      </c>
      <c r="AQ803">
        <v>-140</v>
      </c>
      <c r="AR803">
        <v>0</v>
      </c>
      <c r="AZ803">
        <v>1200</v>
      </c>
      <c r="BA803">
        <v>1</v>
      </c>
      <c r="BB803" t="str">
        <f t="shared" si="134"/>
        <v xml:space="preserve">N379DH  </v>
      </c>
      <c r="BC803">
        <v>1</v>
      </c>
      <c r="BE803">
        <v>0</v>
      </c>
      <c r="BF803">
        <v>0</v>
      </c>
      <c r="BG803">
        <v>0</v>
      </c>
      <c r="BH803">
        <v>1075</v>
      </c>
      <c r="BI803">
        <v>1</v>
      </c>
      <c r="BJ803">
        <v>0</v>
      </c>
      <c r="BK803">
        <v>0</v>
      </c>
      <c r="BL803">
        <v>0</v>
      </c>
      <c r="BO803">
        <v>0</v>
      </c>
      <c r="BP803">
        <v>0</v>
      </c>
      <c r="BW803" t="str">
        <f>"21:52:16.250"</f>
        <v>21:52:16.250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3</v>
      </c>
      <c r="CP803" t="s">
        <v>119</v>
      </c>
      <c r="CQ803">
        <v>259</v>
      </c>
      <c r="CR803">
        <v>0</v>
      </c>
      <c r="CW803">
        <v>3049362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"08/10/2022 21:52:17.845"</f>
        <v>08/10/2022 21:52:17.845</v>
      </c>
      <c r="C804" t="str">
        <f t="shared" si="132"/>
        <v>FFDFD3C0</v>
      </c>
      <c r="D804" t="s">
        <v>130</v>
      </c>
      <c r="E804">
        <v>18</v>
      </c>
      <c r="F804">
        <v>1018</v>
      </c>
      <c r="G804" t="s">
        <v>114</v>
      </c>
      <c r="J804" t="s">
        <v>131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ref="S804:T806" si="145">"21:52:17.594"</f>
        <v>21:52:17.594</v>
      </c>
      <c r="T804" t="str">
        <f t="shared" si="145"/>
        <v>21:52:17.594</v>
      </c>
      <c r="U804" t="str">
        <f t="shared" si="131"/>
        <v>A4558D</v>
      </c>
      <c r="V804">
        <v>0</v>
      </c>
      <c r="W804">
        <v>0</v>
      </c>
      <c r="X804">
        <v>2</v>
      </c>
      <c r="Z804">
        <v>1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824</v>
      </c>
      <c r="AJ804">
        <v>48.267510000000001</v>
      </c>
      <c r="AK804" t="s">
        <v>825</v>
      </c>
      <c r="AL804">
        <v>-122.99454</v>
      </c>
      <c r="AM804">
        <v>25</v>
      </c>
      <c r="AN804">
        <v>1100</v>
      </c>
      <c r="AO804" t="s">
        <v>118</v>
      </c>
      <c r="AP804">
        <v>13</v>
      </c>
      <c r="AQ804">
        <v>-140</v>
      </c>
      <c r="AR804">
        <v>64</v>
      </c>
      <c r="AZ804">
        <v>1200</v>
      </c>
      <c r="BA804">
        <v>1</v>
      </c>
      <c r="BB804" t="str">
        <f t="shared" si="134"/>
        <v xml:space="preserve">N379DH  </v>
      </c>
      <c r="BC804">
        <v>1</v>
      </c>
      <c r="BE804">
        <v>0</v>
      </c>
      <c r="BF804">
        <v>0</v>
      </c>
      <c r="BG804">
        <v>0</v>
      </c>
      <c r="BH804">
        <v>1075</v>
      </c>
      <c r="BI804">
        <v>1</v>
      </c>
      <c r="BJ804">
        <v>0</v>
      </c>
      <c r="BK804">
        <v>0</v>
      </c>
      <c r="BL804">
        <v>0</v>
      </c>
      <c r="BO804">
        <v>0</v>
      </c>
      <c r="BP804">
        <v>0</v>
      </c>
      <c r="BW804" t="str">
        <f>"21:52:17.644"</f>
        <v>21:52:17.644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2</v>
      </c>
      <c r="CP804" t="s">
        <v>119</v>
      </c>
      <c r="CQ804">
        <v>259</v>
      </c>
      <c r="CR804">
        <v>0</v>
      </c>
      <c r="CW804">
        <v>3049464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"08/10/2022 21:52:17.923"</f>
        <v>08/10/2022 21:52:17.923</v>
      </c>
      <c r="C805" t="str">
        <f t="shared" si="132"/>
        <v>FFDFD3C0</v>
      </c>
      <c r="D805" t="s">
        <v>113</v>
      </c>
      <c r="E805">
        <v>6</v>
      </c>
      <c r="H805">
        <v>174</v>
      </c>
      <c r="I805" t="s">
        <v>114</v>
      </c>
      <c r="J805" t="s">
        <v>115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si="145"/>
        <v>21:52:17.594</v>
      </c>
      <c r="T805" t="str">
        <f t="shared" si="145"/>
        <v>21:52:17.594</v>
      </c>
      <c r="U805" t="str">
        <f t="shared" si="131"/>
        <v>A4558D</v>
      </c>
      <c r="V805">
        <v>0</v>
      </c>
      <c r="W805">
        <v>0</v>
      </c>
      <c r="X805">
        <v>2</v>
      </c>
      <c r="Z805">
        <v>1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824</v>
      </c>
      <c r="AJ805">
        <v>48.267510000000001</v>
      </c>
      <c r="AK805" t="s">
        <v>825</v>
      </c>
      <c r="AL805">
        <v>-122.99454</v>
      </c>
      <c r="AM805">
        <v>25</v>
      </c>
      <c r="AN805">
        <v>1100</v>
      </c>
      <c r="AO805" t="s">
        <v>118</v>
      </c>
      <c r="AP805">
        <v>13</v>
      </c>
      <c r="AQ805">
        <v>-140</v>
      </c>
      <c r="AR805">
        <v>64</v>
      </c>
      <c r="AZ805">
        <v>1200</v>
      </c>
      <c r="BA805">
        <v>1</v>
      </c>
      <c r="BB805" t="str">
        <f t="shared" si="134"/>
        <v xml:space="preserve">N379DH  </v>
      </c>
      <c r="BC805">
        <v>1</v>
      </c>
      <c r="BE805">
        <v>0</v>
      </c>
      <c r="BF805">
        <v>0</v>
      </c>
      <c r="BG805">
        <v>0</v>
      </c>
      <c r="BH805">
        <v>1075</v>
      </c>
      <c r="BI805">
        <v>1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>"21:52:17.644"</f>
        <v>21:52:17.644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2</v>
      </c>
      <c r="CP805" t="s">
        <v>119</v>
      </c>
      <c r="CQ805">
        <v>259</v>
      </c>
      <c r="CR805">
        <v>0</v>
      </c>
      <c r="CW805">
        <v>3049464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"08/10/2022 21:52:17.923"</f>
        <v>08/10/2022 21:52:17.923</v>
      </c>
      <c r="C806" t="str">
        <f t="shared" si="132"/>
        <v>FFDFD3C0</v>
      </c>
      <c r="D806" t="s">
        <v>611</v>
      </c>
      <c r="E806">
        <v>10</v>
      </c>
      <c r="H806">
        <v>37</v>
      </c>
      <c r="I806" t="s">
        <v>612</v>
      </c>
      <c r="J806" t="s">
        <v>613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si="145"/>
        <v>21:52:17.594</v>
      </c>
      <c r="T806" t="str">
        <f t="shared" si="145"/>
        <v>21:52:17.594</v>
      </c>
      <c r="U806" t="str">
        <f t="shared" si="131"/>
        <v>A4558D</v>
      </c>
      <c r="V806">
        <v>0</v>
      </c>
      <c r="W806">
        <v>0</v>
      </c>
      <c r="X806">
        <v>2</v>
      </c>
      <c r="Z806">
        <v>1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824</v>
      </c>
      <c r="AJ806">
        <v>48.267510000000001</v>
      </c>
      <c r="AK806" t="s">
        <v>825</v>
      </c>
      <c r="AL806">
        <v>-122.99454</v>
      </c>
      <c r="AM806">
        <v>25</v>
      </c>
      <c r="AN806">
        <v>1100</v>
      </c>
      <c r="AO806" t="s">
        <v>118</v>
      </c>
      <c r="AP806">
        <v>13</v>
      </c>
      <c r="AQ806">
        <v>-140</v>
      </c>
      <c r="AR806">
        <v>64</v>
      </c>
      <c r="AZ806">
        <v>1200</v>
      </c>
      <c r="BA806">
        <v>1</v>
      </c>
      <c r="BB806" t="str">
        <f t="shared" si="134"/>
        <v xml:space="preserve">N379DH  </v>
      </c>
      <c r="BC806">
        <v>1</v>
      </c>
      <c r="BE806">
        <v>0</v>
      </c>
      <c r="BF806">
        <v>0</v>
      </c>
      <c r="BG806">
        <v>0</v>
      </c>
      <c r="BH806">
        <v>1075</v>
      </c>
      <c r="BI806">
        <v>1</v>
      </c>
      <c r="BJ806">
        <v>0</v>
      </c>
      <c r="BK806">
        <v>0</v>
      </c>
      <c r="BL806">
        <v>0</v>
      </c>
      <c r="BO806">
        <v>0</v>
      </c>
      <c r="BP806">
        <v>0</v>
      </c>
      <c r="BW806" t="str">
        <f>"21:52:17.644"</f>
        <v>21:52:17.644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2</v>
      </c>
      <c r="CP806" t="s">
        <v>119</v>
      </c>
      <c r="CQ806">
        <v>259</v>
      </c>
      <c r="CR806">
        <v>0</v>
      </c>
      <c r="CW806">
        <v>3049464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"08/10/2022 21:52:19.047"</f>
        <v>08/10/2022 21:52:19.047</v>
      </c>
      <c r="C807" t="str">
        <f t="shared" si="132"/>
        <v>FFDFD3C0</v>
      </c>
      <c r="D807" t="s">
        <v>611</v>
      </c>
      <c r="E807">
        <v>10</v>
      </c>
      <c r="H807">
        <v>37</v>
      </c>
      <c r="I807" t="s">
        <v>612</v>
      </c>
      <c r="J807" t="s">
        <v>613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ref="S807:T809" si="146">"21:52:18.797"</f>
        <v>21:52:18.797</v>
      </c>
      <c r="T807" t="str">
        <f t="shared" si="146"/>
        <v>21:52:18.797</v>
      </c>
      <c r="U807" t="str">
        <f t="shared" si="131"/>
        <v>A4558D</v>
      </c>
      <c r="V807">
        <v>0</v>
      </c>
      <c r="W807">
        <v>0</v>
      </c>
      <c r="X807">
        <v>2</v>
      </c>
      <c r="Z807">
        <v>1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826</v>
      </c>
      <c r="AJ807">
        <v>48.266736999999999</v>
      </c>
      <c r="AK807" t="s">
        <v>827</v>
      </c>
      <c r="AL807">
        <v>-122.994432</v>
      </c>
      <c r="AM807">
        <v>25</v>
      </c>
      <c r="AN807">
        <v>1100</v>
      </c>
      <c r="AO807" t="s">
        <v>118</v>
      </c>
      <c r="AP807">
        <v>13</v>
      </c>
      <c r="AQ807">
        <v>-140</v>
      </c>
      <c r="AR807">
        <v>64</v>
      </c>
      <c r="AZ807">
        <v>1200</v>
      </c>
      <c r="BA807">
        <v>1</v>
      </c>
      <c r="BB807" t="str">
        <f t="shared" si="134"/>
        <v xml:space="preserve">N379DH  </v>
      </c>
      <c r="BC807">
        <v>1</v>
      </c>
      <c r="BE807">
        <v>0</v>
      </c>
      <c r="BF807">
        <v>0</v>
      </c>
      <c r="BG807">
        <v>0</v>
      </c>
      <c r="BH807">
        <v>1075</v>
      </c>
      <c r="BI807">
        <v>1</v>
      </c>
      <c r="BJ807">
        <v>0</v>
      </c>
      <c r="BK807">
        <v>0</v>
      </c>
      <c r="BL807">
        <v>0</v>
      </c>
      <c r="BO807">
        <v>0</v>
      </c>
      <c r="BP807">
        <v>0</v>
      </c>
      <c r="BW807" t="str">
        <f>"21:52:18.853"</f>
        <v>21:52:18.853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2</v>
      </c>
      <c r="CP807" t="s">
        <v>119</v>
      </c>
      <c r="CQ807">
        <v>259</v>
      </c>
      <c r="CR807">
        <v>0</v>
      </c>
      <c r="CW807">
        <v>3049559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"08/10/2022 21:52:19.079"</f>
        <v>08/10/2022 21:52:19.079</v>
      </c>
      <c r="C808" t="str">
        <f t="shared" si="132"/>
        <v>FFDFD3C0</v>
      </c>
      <c r="D808" t="s">
        <v>130</v>
      </c>
      <c r="E808">
        <v>18</v>
      </c>
      <c r="F808">
        <v>1018</v>
      </c>
      <c r="G808" t="s">
        <v>114</v>
      </c>
      <c r="J808" t="s">
        <v>131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si="146"/>
        <v>21:52:18.797</v>
      </c>
      <c r="T808" t="str">
        <f t="shared" si="146"/>
        <v>21:52:18.797</v>
      </c>
      <c r="U808" t="str">
        <f t="shared" si="131"/>
        <v>A4558D</v>
      </c>
      <c r="V808">
        <v>0</v>
      </c>
      <c r="W808">
        <v>0</v>
      </c>
      <c r="X808">
        <v>2</v>
      </c>
      <c r="Z808">
        <v>1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826</v>
      </c>
      <c r="AJ808">
        <v>48.266736999999999</v>
      </c>
      <c r="AK808" t="s">
        <v>827</v>
      </c>
      <c r="AL808">
        <v>-122.994432</v>
      </c>
      <c r="AM808">
        <v>25</v>
      </c>
      <c r="AN808">
        <v>1100</v>
      </c>
      <c r="AO808" t="s">
        <v>118</v>
      </c>
      <c r="AP808">
        <v>13</v>
      </c>
      <c r="AQ808">
        <v>-140</v>
      </c>
      <c r="AR808">
        <v>64</v>
      </c>
      <c r="AZ808">
        <v>1200</v>
      </c>
      <c r="BA808">
        <v>1</v>
      </c>
      <c r="BB808" t="str">
        <f t="shared" si="134"/>
        <v xml:space="preserve">N379DH  </v>
      </c>
      <c r="BC808">
        <v>1</v>
      </c>
      <c r="BE808">
        <v>0</v>
      </c>
      <c r="BF808">
        <v>0</v>
      </c>
      <c r="BG808">
        <v>0</v>
      </c>
      <c r="BH808">
        <v>1075</v>
      </c>
      <c r="BI808">
        <v>1</v>
      </c>
      <c r="BJ808">
        <v>0</v>
      </c>
      <c r="BK808">
        <v>0</v>
      </c>
      <c r="BL808">
        <v>0</v>
      </c>
      <c r="BO808">
        <v>0</v>
      </c>
      <c r="BP808">
        <v>0</v>
      </c>
      <c r="BW808" t="str">
        <f>"21:52:18.853"</f>
        <v>21:52:18.853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2</v>
      </c>
      <c r="CP808" t="s">
        <v>119</v>
      </c>
      <c r="CQ808">
        <v>259</v>
      </c>
      <c r="CR808">
        <v>0</v>
      </c>
      <c r="CW808">
        <v>3049559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"08/10/2022 21:52:19.110"</f>
        <v>08/10/2022 21:52:19.110</v>
      </c>
      <c r="C809" t="str">
        <f t="shared" si="132"/>
        <v>FFDFD3C0</v>
      </c>
      <c r="D809" t="s">
        <v>113</v>
      </c>
      <c r="E809">
        <v>6</v>
      </c>
      <c r="H809">
        <v>174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si="146"/>
        <v>21:52:18.797</v>
      </c>
      <c r="T809" t="str">
        <f t="shared" si="146"/>
        <v>21:52:18.797</v>
      </c>
      <c r="U809" t="str">
        <f t="shared" si="131"/>
        <v>A4558D</v>
      </c>
      <c r="V809">
        <v>0</v>
      </c>
      <c r="W809">
        <v>0</v>
      </c>
      <c r="X809">
        <v>2</v>
      </c>
      <c r="Z809">
        <v>1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826</v>
      </c>
      <c r="AJ809">
        <v>48.266736999999999</v>
      </c>
      <c r="AK809" t="s">
        <v>827</v>
      </c>
      <c r="AL809">
        <v>-122.994432</v>
      </c>
      <c r="AM809">
        <v>25</v>
      </c>
      <c r="AN809">
        <v>1100</v>
      </c>
      <c r="AO809" t="s">
        <v>118</v>
      </c>
      <c r="AP809">
        <v>13</v>
      </c>
      <c r="AQ809">
        <v>-140</v>
      </c>
      <c r="AR809">
        <v>64</v>
      </c>
      <c r="AZ809">
        <v>1200</v>
      </c>
      <c r="BA809">
        <v>1</v>
      </c>
      <c r="BB809" t="str">
        <f t="shared" si="134"/>
        <v xml:space="preserve">N379DH  </v>
      </c>
      <c r="BC809">
        <v>1</v>
      </c>
      <c r="BE809">
        <v>0</v>
      </c>
      <c r="BF809">
        <v>0</v>
      </c>
      <c r="BG809">
        <v>0</v>
      </c>
      <c r="BH809">
        <v>1075</v>
      </c>
      <c r="BI809">
        <v>1</v>
      </c>
      <c r="BJ809">
        <v>0</v>
      </c>
      <c r="BK809">
        <v>0</v>
      </c>
      <c r="BL809">
        <v>0</v>
      </c>
      <c r="BO809">
        <v>0</v>
      </c>
      <c r="BP809">
        <v>0</v>
      </c>
      <c r="BW809" t="str">
        <f>"21:52:18.853"</f>
        <v>21:52:18.853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2</v>
      </c>
      <c r="CP809" t="s">
        <v>119</v>
      </c>
      <c r="CQ809">
        <v>259</v>
      </c>
      <c r="CR809">
        <v>0</v>
      </c>
      <c r="CW809">
        <v>3049559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"08/10/2022 21:52:20.079"</f>
        <v>08/10/2022 21:52:20.079</v>
      </c>
      <c r="C810" t="str">
        <f t="shared" si="132"/>
        <v>FFDFD3C0</v>
      </c>
      <c r="D810" t="s">
        <v>611</v>
      </c>
      <c r="E810">
        <v>10</v>
      </c>
      <c r="H810">
        <v>37</v>
      </c>
      <c r="I810" t="s">
        <v>612</v>
      </c>
      <c r="J810" t="s">
        <v>613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ref="S810:T812" si="147">"21:52:19.797"</f>
        <v>21:52:19.797</v>
      </c>
      <c r="T810" t="str">
        <f t="shared" si="147"/>
        <v>21:52:19.797</v>
      </c>
      <c r="U810" t="str">
        <f t="shared" si="131"/>
        <v>A4558D</v>
      </c>
      <c r="V810">
        <v>0</v>
      </c>
      <c r="W810">
        <v>0</v>
      </c>
      <c r="X810">
        <v>2</v>
      </c>
      <c r="Z810">
        <v>1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828</v>
      </c>
      <c r="AJ810">
        <v>48.266072000000001</v>
      </c>
      <c r="AK810" t="s">
        <v>829</v>
      </c>
      <c r="AL810">
        <v>-122.994325</v>
      </c>
      <c r="AM810">
        <v>25</v>
      </c>
      <c r="AN810">
        <v>1100</v>
      </c>
      <c r="AO810" t="s">
        <v>118</v>
      </c>
      <c r="AP810">
        <v>13</v>
      </c>
      <c r="AQ810">
        <v>-140</v>
      </c>
      <c r="AR810">
        <v>0</v>
      </c>
      <c r="AZ810">
        <v>1200</v>
      </c>
      <c r="BA810">
        <v>1</v>
      </c>
      <c r="BB810" t="str">
        <f t="shared" si="134"/>
        <v xml:space="preserve">N379DH  </v>
      </c>
      <c r="BC810">
        <v>1</v>
      </c>
      <c r="BE810">
        <v>0</v>
      </c>
      <c r="BF810">
        <v>0</v>
      </c>
      <c r="BG810">
        <v>0</v>
      </c>
      <c r="BH810">
        <v>1075</v>
      </c>
      <c r="BI810">
        <v>1</v>
      </c>
      <c r="BJ810">
        <v>0</v>
      </c>
      <c r="BK810">
        <v>0</v>
      </c>
      <c r="BL810">
        <v>0</v>
      </c>
      <c r="BO810">
        <v>0</v>
      </c>
      <c r="BP810">
        <v>0</v>
      </c>
      <c r="BW810" t="str">
        <f>"21:52:19.831"</f>
        <v>21:52:19.831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3</v>
      </c>
      <c r="CP810" t="s">
        <v>119</v>
      </c>
      <c r="CQ810">
        <v>259</v>
      </c>
      <c r="CR810">
        <v>0</v>
      </c>
      <c r="CW810">
        <v>3049632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"08/10/2022 21:52:20.079"</f>
        <v>08/10/2022 21:52:20.079</v>
      </c>
      <c r="C811" t="str">
        <f t="shared" si="132"/>
        <v>FFDFD3C0</v>
      </c>
      <c r="D811" t="s">
        <v>130</v>
      </c>
      <c r="E811">
        <v>18</v>
      </c>
      <c r="F811">
        <v>1018</v>
      </c>
      <c r="G811" t="s">
        <v>114</v>
      </c>
      <c r="J811" t="s">
        <v>131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147"/>
        <v>21:52:19.797</v>
      </c>
      <c r="T811" t="str">
        <f t="shared" si="147"/>
        <v>21:52:19.797</v>
      </c>
      <c r="U811" t="str">
        <f t="shared" si="131"/>
        <v>A4558D</v>
      </c>
      <c r="V811">
        <v>0</v>
      </c>
      <c r="W811">
        <v>0</v>
      </c>
      <c r="X811">
        <v>2</v>
      </c>
      <c r="Z811">
        <v>1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828</v>
      </c>
      <c r="AJ811">
        <v>48.266072000000001</v>
      </c>
      <c r="AK811" t="s">
        <v>829</v>
      </c>
      <c r="AL811">
        <v>-122.994325</v>
      </c>
      <c r="AM811">
        <v>25</v>
      </c>
      <c r="AN811">
        <v>1100</v>
      </c>
      <c r="AO811" t="s">
        <v>118</v>
      </c>
      <c r="AP811">
        <v>13</v>
      </c>
      <c r="AQ811">
        <v>-140</v>
      </c>
      <c r="AR811">
        <v>0</v>
      </c>
      <c r="AZ811">
        <v>1200</v>
      </c>
      <c r="BA811">
        <v>1</v>
      </c>
      <c r="BB811" t="str">
        <f t="shared" si="134"/>
        <v xml:space="preserve">N379DH  </v>
      </c>
      <c r="BC811">
        <v>1</v>
      </c>
      <c r="BE811">
        <v>0</v>
      </c>
      <c r="BF811">
        <v>0</v>
      </c>
      <c r="BG811">
        <v>0</v>
      </c>
      <c r="BH811">
        <v>1075</v>
      </c>
      <c r="BI811">
        <v>1</v>
      </c>
      <c r="BJ811">
        <v>0</v>
      </c>
      <c r="BK811">
        <v>0</v>
      </c>
      <c r="BL811">
        <v>0</v>
      </c>
      <c r="BO811">
        <v>0</v>
      </c>
      <c r="BP811">
        <v>0</v>
      </c>
      <c r="BW811" t="str">
        <f>"21:52:19.831"</f>
        <v>21:52:19.831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3</v>
      </c>
      <c r="CP811" t="s">
        <v>119</v>
      </c>
      <c r="CQ811">
        <v>259</v>
      </c>
      <c r="CR811">
        <v>0</v>
      </c>
      <c r="CW811">
        <v>3049632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"08/10/2022 21:52:20.094"</f>
        <v>08/10/2022 21:52:20.094</v>
      </c>
      <c r="C812" t="str">
        <f t="shared" si="132"/>
        <v>FFDFD3C0</v>
      </c>
      <c r="D812" t="s">
        <v>113</v>
      </c>
      <c r="E812">
        <v>6</v>
      </c>
      <c r="H812">
        <v>174</v>
      </c>
      <c r="I812" t="s">
        <v>114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si="147"/>
        <v>21:52:19.797</v>
      </c>
      <c r="T812" t="str">
        <f t="shared" si="147"/>
        <v>21:52:19.797</v>
      </c>
      <c r="U812" t="str">
        <f t="shared" si="131"/>
        <v>A4558D</v>
      </c>
      <c r="V812">
        <v>0</v>
      </c>
      <c r="W812">
        <v>0</v>
      </c>
      <c r="X812">
        <v>2</v>
      </c>
      <c r="Z812">
        <v>1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828</v>
      </c>
      <c r="AJ812">
        <v>48.266072000000001</v>
      </c>
      <c r="AK812" t="s">
        <v>829</v>
      </c>
      <c r="AL812">
        <v>-122.994325</v>
      </c>
      <c r="AM812">
        <v>25</v>
      </c>
      <c r="AN812">
        <v>1100</v>
      </c>
      <c r="AO812" t="s">
        <v>118</v>
      </c>
      <c r="AP812">
        <v>13</v>
      </c>
      <c r="AQ812">
        <v>-140</v>
      </c>
      <c r="AR812">
        <v>0</v>
      </c>
      <c r="AZ812">
        <v>1200</v>
      </c>
      <c r="BA812">
        <v>1</v>
      </c>
      <c r="BB812" t="str">
        <f t="shared" si="134"/>
        <v xml:space="preserve">N379DH  </v>
      </c>
      <c r="BC812">
        <v>1</v>
      </c>
      <c r="BE812">
        <v>0</v>
      </c>
      <c r="BF812">
        <v>0</v>
      </c>
      <c r="BG812">
        <v>0</v>
      </c>
      <c r="BH812">
        <v>1075</v>
      </c>
      <c r="BI812">
        <v>1</v>
      </c>
      <c r="BJ812">
        <v>0</v>
      </c>
      <c r="BK812">
        <v>0</v>
      </c>
      <c r="BL812">
        <v>0</v>
      </c>
      <c r="BO812">
        <v>0</v>
      </c>
      <c r="BP812">
        <v>0</v>
      </c>
      <c r="BW812" t="str">
        <f>"21:52:19.831"</f>
        <v>21:52:19.831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3</v>
      </c>
      <c r="CP812" t="s">
        <v>119</v>
      </c>
      <c r="CQ812">
        <v>259</v>
      </c>
      <c r="CR812">
        <v>0</v>
      </c>
      <c r="CW812">
        <v>3049632</v>
      </c>
      <c r="CY812">
        <v>0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"08/10/2022 21:52:20.891"</f>
        <v>08/10/2022 21:52:20.891</v>
      </c>
      <c r="C813" t="str">
        <f t="shared" si="132"/>
        <v>FFDFD3C0</v>
      </c>
      <c r="D813" t="s">
        <v>611</v>
      </c>
      <c r="E813">
        <v>10</v>
      </c>
      <c r="H813">
        <v>37</v>
      </c>
      <c r="I813" t="s">
        <v>612</v>
      </c>
      <c r="J813" t="s">
        <v>613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ref="S813:T815" si="148">"21:52:20.594"</f>
        <v>21:52:20.594</v>
      </c>
      <c r="T813" t="str">
        <f t="shared" si="148"/>
        <v>21:52:20.594</v>
      </c>
      <c r="U813" t="str">
        <f t="shared" si="131"/>
        <v>A4558D</v>
      </c>
      <c r="V813">
        <v>0</v>
      </c>
      <c r="W813">
        <v>0</v>
      </c>
      <c r="X813">
        <v>2</v>
      </c>
      <c r="Z813">
        <v>1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830</v>
      </c>
      <c r="AJ813">
        <v>48.265557000000001</v>
      </c>
      <c r="AK813" t="s">
        <v>831</v>
      </c>
      <c r="AL813">
        <v>-122.99423899999999</v>
      </c>
      <c r="AM813">
        <v>25</v>
      </c>
      <c r="AN813">
        <v>1100</v>
      </c>
      <c r="AO813" t="s">
        <v>118</v>
      </c>
      <c r="AP813">
        <v>14</v>
      </c>
      <c r="AQ813">
        <v>-140</v>
      </c>
      <c r="AR813">
        <v>64</v>
      </c>
      <c r="AZ813">
        <v>1200</v>
      </c>
      <c r="BA813">
        <v>1</v>
      </c>
      <c r="BB813" t="str">
        <f t="shared" si="134"/>
        <v xml:space="preserve">N379DH  </v>
      </c>
      <c r="BC813">
        <v>1</v>
      </c>
      <c r="BE813">
        <v>0</v>
      </c>
      <c r="BF813">
        <v>0</v>
      </c>
      <c r="BG813">
        <v>0</v>
      </c>
      <c r="BH813">
        <v>1075</v>
      </c>
      <c r="BI813">
        <v>1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>"21:52:20.643"</f>
        <v>21:52:20.643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2</v>
      </c>
      <c r="CP813" t="s">
        <v>119</v>
      </c>
      <c r="CQ813">
        <v>259</v>
      </c>
      <c r="CR813">
        <v>0</v>
      </c>
      <c r="CW813">
        <v>3049692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"08/10/2022 21:52:20.891"</f>
        <v>08/10/2022 21:52:20.891</v>
      </c>
      <c r="C814" t="str">
        <f t="shared" si="132"/>
        <v>FFDFD3C0</v>
      </c>
      <c r="D814" t="s">
        <v>130</v>
      </c>
      <c r="E814">
        <v>18</v>
      </c>
      <c r="F814">
        <v>1018</v>
      </c>
      <c r="G814" t="s">
        <v>114</v>
      </c>
      <c r="J814" t="s">
        <v>131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148"/>
        <v>21:52:20.594</v>
      </c>
      <c r="T814" t="str">
        <f t="shared" si="148"/>
        <v>21:52:20.594</v>
      </c>
      <c r="U814" t="str">
        <f t="shared" si="131"/>
        <v>A4558D</v>
      </c>
      <c r="V814">
        <v>0</v>
      </c>
      <c r="W814">
        <v>0</v>
      </c>
      <c r="X814">
        <v>2</v>
      </c>
      <c r="Z814">
        <v>1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830</v>
      </c>
      <c r="AJ814">
        <v>48.265557000000001</v>
      </c>
      <c r="AK814" t="s">
        <v>831</v>
      </c>
      <c r="AL814">
        <v>-122.99423899999999</v>
      </c>
      <c r="AM814">
        <v>25</v>
      </c>
      <c r="AN814">
        <v>1100</v>
      </c>
      <c r="AO814" t="s">
        <v>118</v>
      </c>
      <c r="AP814">
        <v>14</v>
      </c>
      <c r="AQ814">
        <v>-140</v>
      </c>
      <c r="AR814">
        <v>64</v>
      </c>
      <c r="AZ814">
        <v>1200</v>
      </c>
      <c r="BA814">
        <v>1</v>
      </c>
      <c r="BB814" t="str">
        <f t="shared" si="134"/>
        <v xml:space="preserve">N379DH  </v>
      </c>
      <c r="BC814">
        <v>1</v>
      </c>
      <c r="BE814">
        <v>0</v>
      </c>
      <c r="BF814">
        <v>0</v>
      </c>
      <c r="BG814">
        <v>0</v>
      </c>
      <c r="BH814">
        <v>1075</v>
      </c>
      <c r="BI814">
        <v>1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>"21:52:20.643"</f>
        <v>21:52:20.643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2</v>
      </c>
      <c r="CP814" t="s">
        <v>119</v>
      </c>
      <c r="CQ814">
        <v>259</v>
      </c>
      <c r="CR814">
        <v>0</v>
      </c>
      <c r="CW814">
        <v>3049692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"08/10/2022 21:52:20.891"</f>
        <v>08/10/2022 21:52:20.891</v>
      </c>
      <c r="C815" t="str">
        <f t="shared" si="132"/>
        <v>FFDFD3C0</v>
      </c>
      <c r="D815" t="s">
        <v>113</v>
      </c>
      <c r="E815">
        <v>6</v>
      </c>
      <c r="H815">
        <v>174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si="148"/>
        <v>21:52:20.594</v>
      </c>
      <c r="T815" t="str">
        <f t="shared" si="148"/>
        <v>21:52:20.594</v>
      </c>
      <c r="U815" t="str">
        <f t="shared" si="131"/>
        <v>A4558D</v>
      </c>
      <c r="V815">
        <v>0</v>
      </c>
      <c r="W815">
        <v>0</v>
      </c>
      <c r="X815">
        <v>2</v>
      </c>
      <c r="Z815">
        <v>1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830</v>
      </c>
      <c r="AJ815">
        <v>48.265557000000001</v>
      </c>
      <c r="AK815" t="s">
        <v>831</v>
      </c>
      <c r="AL815">
        <v>-122.99423899999999</v>
      </c>
      <c r="AM815">
        <v>25</v>
      </c>
      <c r="AN815">
        <v>1100</v>
      </c>
      <c r="AO815" t="s">
        <v>118</v>
      </c>
      <c r="AP815">
        <v>14</v>
      </c>
      <c r="AQ815">
        <v>-140</v>
      </c>
      <c r="AR815">
        <v>64</v>
      </c>
      <c r="AZ815">
        <v>1200</v>
      </c>
      <c r="BA815">
        <v>1</v>
      </c>
      <c r="BB815" t="str">
        <f t="shared" si="134"/>
        <v xml:space="preserve">N379DH  </v>
      </c>
      <c r="BC815">
        <v>1</v>
      </c>
      <c r="BE815">
        <v>0</v>
      </c>
      <c r="BF815">
        <v>0</v>
      </c>
      <c r="BG815">
        <v>0</v>
      </c>
      <c r="BH815">
        <v>1075</v>
      </c>
      <c r="BI815">
        <v>1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>"21:52:20.643"</f>
        <v>21:52:20.643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2</v>
      </c>
      <c r="CP815" t="s">
        <v>119</v>
      </c>
      <c r="CQ815">
        <v>259</v>
      </c>
      <c r="CR815">
        <v>0</v>
      </c>
      <c r="CW815">
        <v>3049692</v>
      </c>
      <c r="CY815">
        <v>0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"08/10/2022 21:52:21.704"</f>
        <v>08/10/2022 21:52:21.704</v>
      </c>
      <c r="C816" t="str">
        <f t="shared" si="132"/>
        <v>FFDFD3C0</v>
      </c>
      <c r="D816" t="s">
        <v>130</v>
      </c>
      <c r="E816">
        <v>18</v>
      </c>
      <c r="F816">
        <v>1018</v>
      </c>
      <c r="G816" t="s">
        <v>114</v>
      </c>
      <c r="J816" t="s">
        <v>131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ref="S816:T818" si="149">"21:52:21.398"</f>
        <v>21:52:21.398</v>
      </c>
      <c r="T816" t="str">
        <f t="shared" si="149"/>
        <v>21:52:21.398</v>
      </c>
      <c r="U816" t="str">
        <f t="shared" si="131"/>
        <v>A4558D</v>
      </c>
      <c r="V816">
        <v>0</v>
      </c>
      <c r="W816">
        <v>0</v>
      </c>
      <c r="X816">
        <v>2</v>
      </c>
      <c r="Z816">
        <v>1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832</v>
      </c>
      <c r="AJ816">
        <v>48.265042000000001</v>
      </c>
      <c r="AK816" t="s">
        <v>833</v>
      </c>
      <c r="AL816">
        <v>-122.994175</v>
      </c>
      <c r="AM816">
        <v>25</v>
      </c>
      <c r="AN816">
        <v>1100</v>
      </c>
      <c r="AO816" t="s">
        <v>118</v>
      </c>
      <c r="AP816">
        <v>14</v>
      </c>
      <c r="AQ816">
        <v>-140</v>
      </c>
      <c r="AR816">
        <v>64</v>
      </c>
      <c r="AZ816">
        <v>1200</v>
      </c>
      <c r="BA816">
        <v>1</v>
      </c>
      <c r="BB816" t="str">
        <f t="shared" si="134"/>
        <v xml:space="preserve">N379DH  </v>
      </c>
      <c r="BC816">
        <v>1</v>
      </c>
      <c r="BE816">
        <v>0</v>
      </c>
      <c r="BF816">
        <v>0</v>
      </c>
      <c r="BG816">
        <v>0</v>
      </c>
      <c r="BH816">
        <v>1075</v>
      </c>
      <c r="BI816">
        <v>1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>"21:52:21.406"</f>
        <v>21:52:21.406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3</v>
      </c>
      <c r="CP816" t="s">
        <v>119</v>
      </c>
      <c r="CQ816">
        <v>259</v>
      </c>
      <c r="CR816">
        <v>0</v>
      </c>
      <c r="CW816">
        <v>3049750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"08/10/2022 21:52:21.704"</f>
        <v>08/10/2022 21:52:21.704</v>
      </c>
      <c r="C817" t="str">
        <f t="shared" si="132"/>
        <v>FFDFD3C0</v>
      </c>
      <c r="D817" t="s">
        <v>611</v>
      </c>
      <c r="E817">
        <v>10</v>
      </c>
      <c r="H817">
        <v>37</v>
      </c>
      <c r="I817" t="s">
        <v>612</v>
      </c>
      <c r="J817" t="s">
        <v>613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149"/>
        <v>21:52:21.398</v>
      </c>
      <c r="T817" t="str">
        <f t="shared" si="149"/>
        <v>21:52:21.398</v>
      </c>
      <c r="U817" t="str">
        <f t="shared" si="131"/>
        <v>A4558D</v>
      </c>
      <c r="V817">
        <v>0</v>
      </c>
      <c r="W817">
        <v>0</v>
      </c>
      <c r="X817">
        <v>2</v>
      </c>
      <c r="Z817">
        <v>1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832</v>
      </c>
      <c r="AJ817">
        <v>48.265042000000001</v>
      </c>
      <c r="AK817" t="s">
        <v>833</v>
      </c>
      <c r="AL817">
        <v>-122.994175</v>
      </c>
      <c r="AM817">
        <v>25</v>
      </c>
      <c r="AN817">
        <v>1100</v>
      </c>
      <c r="AO817" t="s">
        <v>118</v>
      </c>
      <c r="AP817">
        <v>14</v>
      </c>
      <c r="AQ817">
        <v>-140</v>
      </c>
      <c r="AR817">
        <v>64</v>
      </c>
      <c r="AZ817">
        <v>1200</v>
      </c>
      <c r="BA817">
        <v>1</v>
      </c>
      <c r="BB817" t="str">
        <f t="shared" si="134"/>
        <v xml:space="preserve">N379DH  </v>
      </c>
      <c r="BC817">
        <v>1</v>
      </c>
      <c r="BE817">
        <v>0</v>
      </c>
      <c r="BF817">
        <v>0</v>
      </c>
      <c r="BG817">
        <v>0</v>
      </c>
      <c r="BH817">
        <v>1075</v>
      </c>
      <c r="BI817">
        <v>1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>"21:52:21.406"</f>
        <v>21:52:21.406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3</v>
      </c>
      <c r="CP817" t="s">
        <v>119</v>
      </c>
      <c r="CQ817">
        <v>259</v>
      </c>
      <c r="CR817">
        <v>0</v>
      </c>
      <c r="CW817">
        <v>3049750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"08/10/2022 21:52:21.720"</f>
        <v>08/10/2022 21:52:21.720</v>
      </c>
      <c r="C818" t="str">
        <f t="shared" si="132"/>
        <v>FFDFD3C0</v>
      </c>
      <c r="D818" t="s">
        <v>113</v>
      </c>
      <c r="E818">
        <v>6</v>
      </c>
      <c r="H818">
        <v>174</v>
      </c>
      <c r="I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si="149"/>
        <v>21:52:21.398</v>
      </c>
      <c r="T818" t="str">
        <f t="shared" si="149"/>
        <v>21:52:21.398</v>
      </c>
      <c r="U818" t="str">
        <f t="shared" si="131"/>
        <v>A4558D</v>
      </c>
      <c r="V818">
        <v>0</v>
      </c>
      <c r="W818">
        <v>0</v>
      </c>
      <c r="X818">
        <v>2</v>
      </c>
      <c r="Z818">
        <v>1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832</v>
      </c>
      <c r="AJ818">
        <v>48.265042000000001</v>
      </c>
      <c r="AK818" t="s">
        <v>833</v>
      </c>
      <c r="AL818">
        <v>-122.994175</v>
      </c>
      <c r="AM818">
        <v>25</v>
      </c>
      <c r="AN818">
        <v>1100</v>
      </c>
      <c r="AO818" t="s">
        <v>118</v>
      </c>
      <c r="AP818">
        <v>14</v>
      </c>
      <c r="AQ818">
        <v>-140</v>
      </c>
      <c r="AR818">
        <v>64</v>
      </c>
      <c r="AZ818">
        <v>1200</v>
      </c>
      <c r="BA818">
        <v>1</v>
      </c>
      <c r="BB818" t="str">
        <f t="shared" si="134"/>
        <v xml:space="preserve">N379DH  </v>
      </c>
      <c r="BC818">
        <v>1</v>
      </c>
      <c r="BE818">
        <v>0</v>
      </c>
      <c r="BF818">
        <v>0</v>
      </c>
      <c r="BG818">
        <v>0</v>
      </c>
      <c r="BH818">
        <v>1075</v>
      </c>
      <c r="BI818">
        <v>1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>"21:52:21.406"</f>
        <v>21:52:21.406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3</v>
      </c>
      <c r="CP818" t="s">
        <v>119</v>
      </c>
      <c r="CQ818">
        <v>259</v>
      </c>
      <c r="CR818">
        <v>0</v>
      </c>
      <c r="CW818">
        <v>3049750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"08/10/2022 21:52:22.938"</f>
        <v>08/10/2022 21:52:22.938</v>
      </c>
      <c r="C819" t="str">
        <f t="shared" si="132"/>
        <v>FFDFD3C0</v>
      </c>
      <c r="D819" t="s">
        <v>113</v>
      </c>
      <c r="E819">
        <v>6</v>
      </c>
      <c r="H819">
        <v>174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ref="S819:T821" si="150">"21:52:22.594"</f>
        <v>21:52:22.594</v>
      </c>
      <c r="T819" t="str">
        <f t="shared" si="150"/>
        <v>21:52:22.594</v>
      </c>
      <c r="U819" t="str">
        <f t="shared" si="131"/>
        <v>A4558D</v>
      </c>
      <c r="V819">
        <v>0</v>
      </c>
      <c r="W819">
        <v>0</v>
      </c>
      <c r="X819">
        <v>2</v>
      </c>
      <c r="Z819">
        <v>1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834</v>
      </c>
      <c r="AJ819">
        <v>48.264270000000003</v>
      </c>
      <c r="AK819" t="s">
        <v>835</v>
      </c>
      <c r="AL819">
        <v>-122.994068</v>
      </c>
      <c r="AM819">
        <v>25</v>
      </c>
      <c r="AN819">
        <v>1100</v>
      </c>
      <c r="AO819" t="s">
        <v>118</v>
      </c>
      <c r="AP819">
        <v>15</v>
      </c>
      <c r="AQ819">
        <v>-140</v>
      </c>
      <c r="AR819">
        <v>64</v>
      </c>
      <c r="AZ819">
        <v>1200</v>
      </c>
      <c r="BA819">
        <v>1</v>
      </c>
      <c r="BB819" t="str">
        <f t="shared" si="134"/>
        <v xml:space="preserve">N379DH  </v>
      </c>
      <c r="BC819">
        <v>1</v>
      </c>
      <c r="BE819">
        <v>0</v>
      </c>
      <c r="BF819">
        <v>0</v>
      </c>
      <c r="BG819">
        <v>0</v>
      </c>
      <c r="BH819">
        <v>1075</v>
      </c>
      <c r="BI819">
        <v>1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>"21:52:22.619"</f>
        <v>21:52:22.619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3</v>
      </c>
      <c r="CP819" t="s">
        <v>119</v>
      </c>
      <c r="CQ819">
        <v>259</v>
      </c>
      <c r="CR819">
        <v>0</v>
      </c>
      <c r="CW819">
        <v>3049849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"08/10/2022 21:52:22.938"</f>
        <v>08/10/2022 21:52:22.938</v>
      </c>
      <c r="C820" t="str">
        <f t="shared" si="132"/>
        <v>FFDFD3C0</v>
      </c>
      <c r="D820" t="s">
        <v>130</v>
      </c>
      <c r="E820">
        <v>18</v>
      </c>
      <c r="F820">
        <v>1018</v>
      </c>
      <c r="G820" t="s">
        <v>114</v>
      </c>
      <c r="J820" t="s">
        <v>131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si="150"/>
        <v>21:52:22.594</v>
      </c>
      <c r="T820" t="str">
        <f t="shared" si="150"/>
        <v>21:52:22.594</v>
      </c>
      <c r="U820" t="str">
        <f t="shared" si="131"/>
        <v>A4558D</v>
      </c>
      <c r="V820">
        <v>0</v>
      </c>
      <c r="W820">
        <v>0</v>
      </c>
      <c r="X820">
        <v>2</v>
      </c>
      <c r="Z820">
        <v>1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834</v>
      </c>
      <c r="AJ820">
        <v>48.264270000000003</v>
      </c>
      <c r="AK820" t="s">
        <v>835</v>
      </c>
      <c r="AL820">
        <v>-122.994068</v>
      </c>
      <c r="AM820">
        <v>25</v>
      </c>
      <c r="AN820">
        <v>1100</v>
      </c>
      <c r="AO820" t="s">
        <v>118</v>
      </c>
      <c r="AP820">
        <v>15</v>
      </c>
      <c r="AQ820">
        <v>-140</v>
      </c>
      <c r="AR820">
        <v>64</v>
      </c>
      <c r="AZ820">
        <v>1200</v>
      </c>
      <c r="BA820">
        <v>1</v>
      </c>
      <c r="BB820" t="str">
        <f t="shared" si="134"/>
        <v xml:space="preserve">N379DH  </v>
      </c>
      <c r="BC820">
        <v>1</v>
      </c>
      <c r="BE820">
        <v>0</v>
      </c>
      <c r="BF820">
        <v>0</v>
      </c>
      <c r="BG820">
        <v>0</v>
      </c>
      <c r="BH820">
        <v>1075</v>
      </c>
      <c r="BI820">
        <v>1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>"21:52:22.619"</f>
        <v>21:52:22.619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3</v>
      </c>
      <c r="CP820" t="s">
        <v>119</v>
      </c>
      <c r="CQ820">
        <v>259</v>
      </c>
      <c r="CR820">
        <v>0</v>
      </c>
      <c r="CW820">
        <v>3049849</v>
      </c>
      <c r="CY820">
        <v>0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"08/10/2022 21:52:22.938"</f>
        <v>08/10/2022 21:52:22.938</v>
      </c>
      <c r="C821" t="str">
        <f t="shared" si="132"/>
        <v>FFDFD3C0</v>
      </c>
      <c r="D821" t="s">
        <v>611</v>
      </c>
      <c r="E821">
        <v>10</v>
      </c>
      <c r="H821">
        <v>37</v>
      </c>
      <c r="I821" t="s">
        <v>612</v>
      </c>
      <c r="J821" t="s">
        <v>613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si="150"/>
        <v>21:52:22.594</v>
      </c>
      <c r="T821" t="str">
        <f t="shared" si="150"/>
        <v>21:52:22.594</v>
      </c>
      <c r="U821" t="str">
        <f t="shared" si="131"/>
        <v>A4558D</v>
      </c>
      <c r="V821">
        <v>0</v>
      </c>
      <c r="W821">
        <v>0</v>
      </c>
      <c r="X821">
        <v>2</v>
      </c>
      <c r="Z821">
        <v>1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834</v>
      </c>
      <c r="AJ821">
        <v>48.264270000000003</v>
      </c>
      <c r="AK821" t="s">
        <v>835</v>
      </c>
      <c r="AL821">
        <v>-122.994068</v>
      </c>
      <c r="AM821">
        <v>25</v>
      </c>
      <c r="AN821">
        <v>1100</v>
      </c>
      <c r="AO821" t="s">
        <v>118</v>
      </c>
      <c r="AP821">
        <v>15</v>
      </c>
      <c r="AQ821">
        <v>-140</v>
      </c>
      <c r="AR821">
        <v>64</v>
      </c>
      <c r="AZ821">
        <v>1200</v>
      </c>
      <c r="BA821">
        <v>1</v>
      </c>
      <c r="BB821" t="str">
        <f t="shared" si="134"/>
        <v xml:space="preserve">N379DH  </v>
      </c>
      <c r="BC821">
        <v>1</v>
      </c>
      <c r="BE821">
        <v>0</v>
      </c>
      <c r="BF821">
        <v>0</v>
      </c>
      <c r="BG821">
        <v>0</v>
      </c>
      <c r="BH821">
        <v>1075</v>
      </c>
      <c r="BI821">
        <v>1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>"21:52:22.619"</f>
        <v>21:52:22.619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3</v>
      </c>
      <c r="CP821" t="s">
        <v>119</v>
      </c>
      <c r="CQ821">
        <v>259</v>
      </c>
      <c r="CR821">
        <v>0</v>
      </c>
      <c r="CW821">
        <v>3049849</v>
      </c>
      <c r="CY821">
        <v>0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"08/10/2022 21:52:24.004"</f>
        <v>08/10/2022 21:52:24.004</v>
      </c>
      <c r="C822" t="str">
        <f t="shared" si="132"/>
        <v>FFDFD3C0</v>
      </c>
      <c r="D822" t="s">
        <v>130</v>
      </c>
      <c r="E822">
        <v>18</v>
      </c>
      <c r="F822">
        <v>1018</v>
      </c>
      <c r="G822" t="s">
        <v>114</v>
      </c>
      <c r="J822" t="s">
        <v>131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ref="S822:T824" si="151">"21:52:23.594"</f>
        <v>21:52:23.594</v>
      </c>
      <c r="T822" t="str">
        <f t="shared" si="151"/>
        <v>21:52:23.594</v>
      </c>
      <c r="U822" t="str">
        <f t="shared" si="131"/>
        <v>A4558D</v>
      </c>
      <c r="V822">
        <v>0</v>
      </c>
      <c r="W822">
        <v>0</v>
      </c>
      <c r="X822">
        <v>2</v>
      </c>
      <c r="Z822">
        <v>1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836</v>
      </c>
      <c r="AJ822">
        <v>48.263626000000002</v>
      </c>
      <c r="AK822" t="s">
        <v>837</v>
      </c>
      <c r="AL822">
        <v>-122.993939</v>
      </c>
      <c r="AM822">
        <v>25</v>
      </c>
      <c r="AN822">
        <v>1100</v>
      </c>
      <c r="AO822" t="s">
        <v>118</v>
      </c>
      <c r="AP822">
        <v>15</v>
      </c>
      <c r="AQ822">
        <v>-140</v>
      </c>
      <c r="AR822">
        <v>64</v>
      </c>
      <c r="AZ822">
        <v>1200</v>
      </c>
      <c r="BA822">
        <v>1</v>
      </c>
      <c r="BB822" t="str">
        <f t="shared" si="134"/>
        <v xml:space="preserve">N379DH  </v>
      </c>
      <c r="BC822">
        <v>1</v>
      </c>
      <c r="BE822">
        <v>0</v>
      </c>
      <c r="BF822">
        <v>0</v>
      </c>
      <c r="BG822">
        <v>0</v>
      </c>
      <c r="BH822">
        <v>1075</v>
      </c>
      <c r="BI822">
        <v>1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>"21:52:23.767"</f>
        <v>21:52:23.767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3</v>
      </c>
      <c r="CP822" t="s">
        <v>119</v>
      </c>
      <c r="CQ822">
        <v>259</v>
      </c>
      <c r="CR822">
        <v>0</v>
      </c>
      <c r="CW822">
        <v>3049960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"08/10/2022 21:52:24.026"</f>
        <v>08/10/2022 21:52:24.026</v>
      </c>
      <c r="C823" t="str">
        <f t="shared" si="132"/>
        <v>FFDFD3C0</v>
      </c>
      <c r="D823" t="s">
        <v>611</v>
      </c>
      <c r="E823">
        <v>10</v>
      </c>
      <c r="H823">
        <v>37</v>
      </c>
      <c r="I823" t="s">
        <v>612</v>
      </c>
      <c r="J823" t="s">
        <v>613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151"/>
        <v>21:52:23.594</v>
      </c>
      <c r="T823" t="str">
        <f t="shared" si="151"/>
        <v>21:52:23.594</v>
      </c>
      <c r="U823" t="str">
        <f t="shared" si="131"/>
        <v>A4558D</v>
      </c>
      <c r="V823">
        <v>0</v>
      </c>
      <c r="W823">
        <v>0</v>
      </c>
      <c r="X823">
        <v>2</v>
      </c>
      <c r="Z823">
        <v>1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836</v>
      </c>
      <c r="AJ823">
        <v>48.263626000000002</v>
      </c>
      <c r="AK823" t="s">
        <v>837</v>
      </c>
      <c r="AL823">
        <v>-122.993939</v>
      </c>
      <c r="AM823">
        <v>25</v>
      </c>
      <c r="AN823">
        <v>1100</v>
      </c>
      <c r="AO823" t="s">
        <v>118</v>
      </c>
      <c r="AP823">
        <v>15</v>
      </c>
      <c r="AQ823">
        <v>-140</v>
      </c>
      <c r="AR823">
        <v>64</v>
      </c>
      <c r="AZ823">
        <v>1200</v>
      </c>
      <c r="BA823">
        <v>1</v>
      </c>
      <c r="BB823" t="str">
        <f t="shared" si="134"/>
        <v xml:space="preserve">N379DH  </v>
      </c>
      <c r="BC823">
        <v>1</v>
      </c>
      <c r="BE823">
        <v>0</v>
      </c>
      <c r="BF823">
        <v>0</v>
      </c>
      <c r="BG823">
        <v>0</v>
      </c>
      <c r="BH823">
        <v>1075</v>
      </c>
      <c r="BI823">
        <v>1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>"21:52:23.767"</f>
        <v>21:52:23.767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3</v>
      </c>
      <c r="CP823" t="s">
        <v>119</v>
      </c>
      <c r="CQ823">
        <v>259</v>
      </c>
      <c r="CR823">
        <v>0</v>
      </c>
      <c r="CW823">
        <v>3049960</v>
      </c>
      <c r="CY823">
        <v>0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"08/10/2022 21:52:24.026"</f>
        <v>08/10/2022 21:52:24.026</v>
      </c>
      <c r="C824" t="str">
        <f t="shared" si="132"/>
        <v>FFDFD3C0</v>
      </c>
      <c r="D824" t="s">
        <v>113</v>
      </c>
      <c r="E824">
        <v>6</v>
      </c>
      <c r="H824">
        <v>174</v>
      </c>
      <c r="I824" t="s">
        <v>114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si="151"/>
        <v>21:52:23.594</v>
      </c>
      <c r="T824" t="str">
        <f t="shared" si="151"/>
        <v>21:52:23.594</v>
      </c>
      <c r="U824" t="str">
        <f t="shared" si="131"/>
        <v>A4558D</v>
      </c>
      <c r="V824">
        <v>0</v>
      </c>
      <c r="W824">
        <v>0</v>
      </c>
      <c r="X824">
        <v>2</v>
      </c>
      <c r="Z824">
        <v>1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836</v>
      </c>
      <c r="AJ824">
        <v>48.263626000000002</v>
      </c>
      <c r="AK824" t="s">
        <v>837</v>
      </c>
      <c r="AL824">
        <v>-122.993939</v>
      </c>
      <c r="AM824">
        <v>25</v>
      </c>
      <c r="AN824">
        <v>1100</v>
      </c>
      <c r="AO824" t="s">
        <v>118</v>
      </c>
      <c r="AP824">
        <v>15</v>
      </c>
      <c r="AQ824">
        <v>-140</v>
      </c>
      <c r="AR824">
        <v>64</v>
      </c>
      <c r="AZ824">
        <v>1200</v>
      </c>
      <c r="BA824">
        <v>1</v>
      </c>
      <c r="BB824" t="str">
        <f t="shared" si="134"/>
        <v xml:space="preserve">N379DH  </v>
      </c>
      <c r="BC824">
        <v>1</v>
      </c>
      <c r="BE824">
        <v>0</v>
      </c>
      <c r="BF824">
        <v>0</v>
      </c>
      <c r="BG824">
        <v>0</v>
      </c>
      <c r="BH824">
        <v>1075</v>
      </c>
      <c r="BI824">
        <v>1</v>
      </c>
      <c r="BJ824">
        <v>0</v>
      </c>
      <c r="BK824">
        <v>0</v>
      </c>
      <c r="BL824">
        <v>0</v>
      </c>
      <c r="BO824">
        <v>0</v>
      </c>
      <c r="BP824">
        <v>0</v>
      </c>
      <c r="BW824" t="str">
        <f>"21:52:23.767"</f>
        <v>21:52:23.767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3</v>
      </c>
      <c r="CP824" t="s">
        <v>119</v>
      </c>
      <c r="CQ824">
        <v>259</v>
      </c>
      <c r="CR824">
        <v>0</v>
      </c>
      <c r="CW824">
        <v>3049960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"08/10/2022 21:52:24.860"</f>
        <v>08/10/2022 21:52:24.860</v>
      </c>
      <c r="C825" t="str">
        <f t="shared" si="132"/>
        <v>FFDFD3C0</v>
      </c>
      <c r="D825" t="s">
        <v>130</v>
      </c>
      <c r="E825">
        <v>18</v>
      </c>
      <c r="F825">
        <v>1018</v>
      </c>
      <c r="G825" t="s">
        <v>114</v>
      </c>
      <c r="J825" t="s">
        <v>131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ref="S825:T827" si="152">"21:52:24.398"</f>
        <v>21:52:24.398</v>
      </c>
      <c r="T825" t="str">
        <f t="shared" si="152"/>
        <v>21:52:24.398</v>
      </c>
      <c r="U825" t="str">
        <f t="shared" si="131"/>
        <v>A4558D</v>
      </c>
      <c r="V825">
        <v>0</v>
      </c>
      <c r="W825">
        <v>0</v>
      </c>
      <c r="X825">
        <v>2</v>
      </c>
      <c r="Z825">
        <v>1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838</v>
      </c>
      <c r="AJ825">
        <v>48.263089999999998</v>
      </c>
      <c r="AK825" t="s">
        <v>839</v>
      </c>
      <c r="AL825">
        <v>-122.993853</v>
      </c>
      <c r="AM825">
        <v>25</v>
      </c>
      <c r="AN825">
        <v>1100</v>
      </c>
      <c r="AO825" t="s">
        <v>118</v>
      </c>
      <c r="AP825">
        <v>15</v>
      </c>
      <c r="AQ825">
        <v>-140</v>
      </c>
      <c r="AR825">
        <v>64</v>
      </c>
      <c r="AZ825">
        <v>1200</v>
      </c>
      <c r="BA825">
        <v>1</v>
      </c>
      <c r="BB825" t="str">
        <f t="shared" si="134"/>
        <v xml:space="preserve">N379DH  </v>
      </c>
      <c r="BC825">
        <v>1</v>
      </c>
      <c r="BE825">
        <v>0</v>
      </c>
      <c r="BF825">
        <v>0</v>
      </c>
      <c r="BG825">
        <v>0</v>
      </c>
      <c r="BH825">
        <v>1075</v>
      </c>
      <c r="BI825">
        <v>1</v>
      </c>
      <c r="BJ825">
        <v>0</v>
      </c>
      <c r="BK825">
        <v>0</v>
      </c>
      <c r="BL825">
        <v>0</v>
      </c>
      <c r="BO825">
        <v>0</v>
      </c>
      <c r="BP825">
        <v>0</v>
      </c>
      <c r="BW825" t="str">
        <f>"21:52:24.583"</f>
        <v>21:52:24.583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2</v>
      </c>
      <c r="CP825" t="s">
        <v>119</v>
      </c>
      <c r="CQ825">
        <v>259</v>
      </c>
      <c r="CR825">
        <v>0</v>
      </c>
      <c r="CW825">
        <v>3050026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"08/10/2022 21:52:24.876"</f>
        <v>08/10/2022 21:52:24.876</v>
      </c>
      <c r="C826" t="str">
        <f t="shared" si="132"/>
        <v>FFDFD3C0</v>
      </c>
      <c r="D826" t="s">
        <v>611</v>
      </c>
      <c r="E826">
        <v>10</v>
      </c>
      <c r="H826">
        <v>37</v>
      </c>
      <c r="I826" t="s">
        <v>612</v>
      </c>
      <c r="J826" t="s">
        <v>613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si="152"/>
        <v>21:52:24.398</v>
      </c>
      <c r="T826" t="str">
        <f t="shared" si="152"/>
        <v>21:52:24.398</v>
      </c>
      <c r="U826" t="str">
        <f t="shared" si="131"/>
        <v>A4558D</v>
      </c>
      <c r="V826">
        <v>0</v>
      </c>
      <c r="W826">
        <v>0</v>
      </c>
      <c r="X826">
        <v>2</v>
      </c>
      <c r="Z826">
        <v>1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838</v>
      </c>
      <c r="AJ826">
        <v>48.263089999999998</v>
      </c>
      <c r="AK826" t="s">
        <v>839</v>
      </c>
      <c r="AL826">
        <v>-122.993853</v>
      </c>
      <c r="AM826">
        <v>25</v>
      </c>
      <c r="AN826">
        <v>1100</v>
      </c>
      <c r="AO826" t="s">
        <v>118</v>
      </c>
      <c r="AP826">
        <v>15</v>
      </c>
      <c r="AQ826">
        <v>-140</v>
      </c>
      <c r="AR826">
        <v>64</v>
      </c>
      <c r="AZ826">
        <v>1200</v>
      </c>
      <c r="BA826">
        <v>1</v>
      </c>
      <c r="BB826" t="str">
        <f t="shared" si="134"/>
        <v xml:space="preserve">N379DH  </v>
      </c>
      <c r="BC826">
        <v>1</v>
      </c>
      <c r="BE826">
        <v>0</v>
      </c>
      <c r="BF826">
        <v>0</v>
      </c>
      <c r="BG826">
        <v>0</v>
      </c>
      <c r="BH826">
        <v>1075</v>
      </c>
      <c r="BI826">
        <v>1</v>
      </c>
      <c r="BJ826">
        <v>0</v>
      </c>
      <c r="BK826">
        <v>0</v>
      </c>
      <c r="BL826">
        <v>0</v>
      </c>
      <c r="BO826">
        <v>0</v>
      </c>
      <c r="BP826">
        <v>0</v>
      </c>
      <c r="BW826" t="str">
        <f>"21:52:24.583"</f>
        <v>21:52:24.583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2</v>
      </c>
      <c r="CP826" t="s">
        <v>119</v>
      </c>
      <c r="CQ826">
        <v>259</v>
      </c>
      <c r="CR826">
        <v>0</v>
      </c>
      <c r="CW826">
        <v>3050026</v>
      </c>
      <c r="CY826">
        <v>0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"08/10/2022 21:52:24.876"</f>
        <v>08/10/2022 21:52:24.876</v>
      </c>
      <c r="C827" t="str">
        <f t="shared" si="132"/>
        <v>FFDFD3C0</v>
      </c>
      <c r="D827" t="s">
        <v>113</v>
      </c>
      <c r="E827">
        <v>6</v>
      </c>
      <c r="H827">
        <v>174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si="152"/>
        <v>21:52:24.398</v>
      </c>
      <c r="T827" t="str">
        <f t="shared" si="152"/>
        <v>21:52:24.398</v>
      </c>
      <c r="U827" t="str">
        <f t="shared" si="131"/>
        <v>A4558D</v>
      </c>
      <c r="V827">
        <v>0</v>
      </c>
      <c r="W827">
        <v>0</v>
      </c>
      <c r="X827">
        <v>2</v>
      </c>
      <c r="Z827">
        <v>1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838</v>
      </c>
      <c r="AJ827">
        <v>48.263089999999998</v>
      </c>
      <c r="AK827" t="s">
        <v>839</v>
      </c>
      <c r="AL827">
        <v>-122.993853</v>
      </c>
      <c r="AM827">
        <v>25</v>
      </c>
      <c r="AN827">
        <v>1100</v>
      </c>
      <c r="AO827" t="s">
        <v>118</v>
      </c>
      <c r="AP827">
        <v>15</v>
      </c>
      <c r="AQ827">
        <v>-140</v>
      </c>
      <c r="AR827">
        <v>64</v>
      </c>
      <c r="AZ827">
        <v>1200</v>
      </c>
      <c r="BA827">
        <v>1</v>
      </c>
      <c r="BB827" t="str">
        <f t="shared" si="134"/>
        <v xml:space="preserve">N379DH  </v>
      </c>
      <c r="BC827">
        <v>1</v>
      </c>
      <c r="BE827">
        <v>0</v>
      </c>
      <c r="BF827">
        <v>0</v>
      </c>
      <c r="BG827">
        <v>0</v>
      </c>
      <c r="BH827">
        <v>1075</v>
      </c>
      <c r="BI827">
        <v>1</v>
      </c>
      <c r="BJ827">
        <v>0</v>
      </c>
      <c r="BK827">
        <v>0</v>
      </c>
      <c r="BL827">
        <v>0</v>
      </c>
      <c r="BO827">
        <v>0</v>
      </c>
      <c r="BP827">
        <v>0</v>
      </c>
      <c r="BW827" t="str">
        <f>"21:52:24.583"</f>
        <v>21:52:24.583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2</v>
      </c>
      <c r="CP827" t="s">
        <v>119</v>
      </c>
      <c r="CQ827">
        <v>259</v>
      </c>
      <c r="CR827">
        <v>0</v>
      </c>
      <c r="CW827">
        <v>3050026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"08/10/2022 21:52:25.954"</f>
        <v>08/10/2022 21:52:25.954</v>
      </c>
      <c r="C828" t="str">
        <f t="shared" si="132"/>
        <v>FFDFD3C0</v>
      </c>
      <c r="D828" t="s">
        <v>113</v>
      </c>
      <c r="E828">
        <v>6</v>
      </c>
      <c r="H828">
        <v>174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ref="S828:T830" si="153">"21:52:25.594"</f>
        <v>21:52:25.594</v>
      </c>
      <c r="T828" t="str">
        <f t="shared" si="153"/>
        <v>21:52:25.594</v>
      </c>
      <c r="U828" t="str">
        <f t="shared" si="131"/>
        <v>A4558D</v>
      </c>
      <c r="V828">
        <v>0</v>
      </c>
      <c r="W828">
        <v>0</v>
      </c>
      <c r="X828">
        <v>2</v>
      </c>
      <c r="Z828">
        <v>1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840</v>
      </c>
      <c r="AJ828">
        <v>48.262317000000003</v>
      </c>
      <c r="AK828" t="s">
        <v>841</v>
      </c>
      <c r="AL828">
        <v>-122.993724</v>
      </c>
      <c r="AM828">
        <v>25</v>
      </c>
      <c r="AN828">
        <v>1100</v>
      </c>
      <c r="AO828" t="s">
        <v>118</v>
      </c>
      <c r="AP828">
        <v>15</v>
      </c>
      <c r="AQ828">
        <v>-140</v>
      </c>
      <c r="AR828">
        <v>64</v>
      </c>
      <c r="AZ828">
        <v>1200</v>
      </c>
      <c r="BA828">
        <v>1</v>
      </c>
      <c r="BB828" t="str">
        <f t="shared" si="134"/>
        <v xml:space="preserve">N379DH  </v>
      </c>
      <c r="BC828">
        <v>1</v>
      </c>
      <c r="BE828">
        <v>0</v>
      </c>
      <c r="BF828">
        <v>0</v>
      </c>
      <c r="BG828">
        <v>0</v>
      </c>
      <c r="BH828">
        <v>1075</v>
      </c>
      <c r="BI828">
        <v>1</v>
      </c>
      <c r="BJ828">
        <v>0</v>
      </c>
      <c r="BK828">
        <v>0</v>
      </c>
      <c r="BL828">
        <v>0</v>
      </c>
      <c r="BO828">
        <v>0</v>
      </c>
      <c r="BP828">
        <v>0</v>
      </c>
      <c r="BW828" t="str">
        <f>"21:52:25.716"</f>
        <v>21:52:25.716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3</v>
      </c>
      <c r="CP828" t="s">
        <v>119</v>
      </c>
      <c r="CQ828">
        <v>259</v>
      </c>
      <c r="CR828">
        <v>0</v>
      </c>
      <c r="CW828">
        <v>3050127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"08/10/2022 21:52:25.954"</f>
        <v>08/10/2022 21:52:25.954</v>
      </c>
      <c r="C829" t="str">
        <f t="shared" si="132"/>
        <v>FFDFD3C0</v>
      </c>
      <c r="D829" t="s">
        <v>130</v>
      </c>
      <c r="E829">
        <v>18</v>
      </c>
      <c r="F829">
        <v>1018</v>
      </c>
      <c r="G829" t="s">
        <v>114</v>
      </c>
      <c r="J829" t="s">
        <v>131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153"/>
        <v>21:52:25.594</v>
      </c>
      <c r="T829" t="str">
        <f t="shared" si="153"/>
        <v>21:52:25.594</v>
      </c>
      <c r="U829" t="str">
        <f t="shared" si="131"/>
        <v>A4558D</v>
      </c>
      <c r="V829">
        <v>0</v>
      </c>
      <c r="W829">
        <v>0</v>
      </c>
      <c r="X829">
        <v>2</v>
      </c>
      <c r="Z829">
        <v>1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840</v>
      </c>
      <c r="AJ829">
        <v>48.262317000000003</v>
      </c>
      <c r="AK829" t="s">
        <v>841</v>
      </c>
      <c r="AL829">
        <v>-122.993724</v>
      </c>
      <c r="AM829">
        <v>25</v>
      </c>
      <c r="AN829">
        <v>1100</v>
      </c>
      <c r="AO829" t="s">
        <v>118</v>
      </c>
      <c r="AP829">
        <v>15</v>
      </c>
      <c r="AQ829">
        <v>-140</v>
      </c>
      <c r="AR829">
        <v>64</v>
      </c>
      <c r="AZ829">
        <v>1200</v>
      </c>
      <c r="BA829">
        <v>1</v>
      </c>
      <c r="BB829" t="str">
        <f t="shared" si="134"/>
        <v xml:space="preserve">N379DH  </v>
      </c>
      <c r="BC829">
        <v>1</v>
      </c>
      <c r="BE829">
        <v>0</v>
      </c>
      <c r="BF829">
        <v>0</v>
      </c>
      <c r="BG829">
        <v>0</v>
      </c>
      <c r="BH829">
        <v>1075</v>
      </c>
      <c r="BI829">
        <v>1</v>
      </c>
      <c r="BJ829">
        <v>0</v>
      </c>
      <c r="BK829">
        <v>0</v>
      </c>
      <c r="BL829">
        <v>0</v>
      </c>
      <c r="BO829">
        <v>0</v>
      </c>
      <c r="BP829">
        <v>0</v>
      </c>
      <c r="BW829" t="str">
        <f>"21:52:25.716"</f>
        <v>21:52:25.716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3</v>
      </c>
      <c r="CP829" t="s">
        <v>119</v>
      </c>
      <c r="CQ829">
        <v>259</v>
      </c>
      <c r="CR829">
        <v>0</v>
      </c>
      <c r="CW829">
        <v>3050127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"08/10/2022 21:52:25.970"</f>
        <v>08/10/2022 21:52:25.970</v>
      </c>
      <c r="C830" t="str">
        <f t="shared" si="132"/>
        <v>FFDFD3C0</v>
      </c>
      <c r="D830" t="s">
        <v>611</v>
      </c>
      <c r="E830">
        <v>10</v>
      </c>
      <c r="H830">
        <v>37</v>
      </c>
      <c r="I830" t="s">
        <v>612</v>
      </c>
      <c r="J830" t="s">
        <v>613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si="153"/>
        <v>21:52:25.594</v>
      </c>
      <c r="T830" t="str">
        <f t="shared" si="153"/>
        <v>21:52:25.594</v>
      </c>
      <c r="U830" t="str">
        <f t="shared" si="131"/>
        <v>A4558D</v>
      </c>
      <c r="V830">
        <v>0</v>
      </c>
      <c r="W830">
        <v>0</v>
      </c>
      <c r="X830">
        <v>2</v>
      </c>
      <c r="Z830">
        <v>1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840</v>
      </c>
      <c r="AJ830">
        <v>48.262317000000003</v>
      </c>
      <c r="AK830" t="s">
        <v>841</v>
      </c>
      <c r="AL830">
        <v>-122.993724</v>
      </c>
      <c r="AM830">
        <v>25</v>
      </c>
      <c r="AN830">
        <v>1100</v>
      </c>
      <c r="AO830" t="s">
        <v>118</v>
      </c>
      <c r="AP830">
        <v>15</v>
      </c>
      <c r="AQ830">
        <v>-140</v>
      </c>
      <c r="AR830">
        <v>64</v>
      </c>
      <c r="AZ830">
        <v>1200</v>
      </c>
      <c r="BA830">
        <v>1</v>
      </c>
      <c r="BB830" t="str">
        <f t="shared" si="134"/>
        <v xml:space="preserve">N379DH  </v>
      </c>
      <c r="BC830">
        <v>1</v>
      </c>
      <c r="BE830">
        <v>0</v>
      </c>
      <c r="BF830">
        <v>0</v>
      </c>
      <c r="BG830">
        <v>0</v>
      </c>
      <c r="BH830">
        <v>1075</v>
      </c>
      <c r="BI830">
        <v>1</v>
      </c>
      <c r="BJ830">
        <v>0</v>
      </c>
      <c r="BK830">
        <v>0</v>
      </c>
      <c r="BL830">
        <v>0</v>
      </c>
      <c r="BO830">
        <v>0</v>
      </c>
      <c r="BP830">
        <v>0</v>
      </c>
      <c r="BW830" t="str">
        <f>"21:52:25.716"</f>
        <v>21:52:25.716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3</v>
      </c>
      <c r="CP830" t="s">
        <v>119</v>
      </c>
      <c r="CQ830">
        <v>259</v>
      </c>
      <c r="CR830">
        <v>0</v>
      </c>
      <c r="CW830">
        <v>3050127</v>
      </c>
      <c r="CY830">
        <v>0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"08/10/2022 21:52:26.813"</f>
        <v>08/10/2022 21:52:26.813</v>
      </c>
      <c r="C831" t="str">
        <f t="shared" si="132"/>
        <v>FFDFD3C0</v>
      </c>
      <c r="D831" t="s">
        <v>130</v>
      </c>
      <c r="E831">
        <v>18</v>
      </c>
      <c r="F831">
        <v>1018</v>
      </c>
      <c r="G831" t="s">
        <v>114</v>
      </c>
      <c r="J831" t="s">
        <v>131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ref="S831:T833" si="154">"21:52:26.398"</f>
        <v>21:52:26.398</v>
      </c>
      <c r="T831" t="str">
        <f t="shared" si="154"/>
        <v>21:52:26.398</v>
      </c>
      <c r="U831" t="str">
        <f t="shared" si="131"/>
        <v>A4558D</v>
      </c>
      <c r="V831">
        <v>0</v>
      </c>
      <c r="W831">
        <v>0</v>
      </c>
      <c r="X831">
        <v>2</v>
      </c>
      <c r="Z831">
        <v>1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842</v>
      </c>
      <c r="AJ831">
        <v>48.261802000000003</v>
      </c>
      <c r="AK831" t="s">
        <v>843</v>
      </c>
      <c r="AL831">
        <v>-122.993639</v>
      </c>
      <c r="AM831">
        <v>25</v>
      </c>
      <c r="AN831">
        <v>1100</v>
      </c>
      <c r="AO831" t="s">
        <v>118</v>
      </c>
      <c r="AP831">
        <v>15</v>
      </c>
      <c r="AQ831">
        <v>-140</v>
      </c>
      <c r="AR831">
        <v>64</v>
      </c>
      <c r="AZ831">
        <v>1200</v>
      </c>
      <c r="BA831">
        <v>1</v>
      </c>
      <c r="BB831" t="str">
        <f t="shared" si="134"/>
        <v xml:space="preserve">N379DH  </v>
      </c>
      <c r="BC831">
        <v>1</v>
      </c>
      <c r="BE831">
        <v>0</v>
      </c>
      <c r="BF831">
        <v>0</v>
      </c>
      <c r="BG831">
        <v>0</v>
      </c>
      <c r="BH831">
        <v>1075</v>
      </c>
      <c r="BI831">
        <v>1</v>
      </c>
      <c r="BJ831">
        <v>0</v>
      </c>
      <c r="BK831">
        <v>0</v>
      </c>
      <c r="BL831">
        <v>0</v>
      </c>
      <c r="BO831">
        <v>0</v>
      </c>
      <c r="BP831">
        <v>0</v>
      </c>
      <c r="BW831" t="str">
        <f>"21:52:26.535"</f>
        <v>21:52:26.535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4</v>
      </c>
      <c r="CP831" t="s">
        <v>119</v>
      </c>
      <c r="CQ831">
        <v>259</v>
      </c>
      <c r="CR831">
        <v>0</v>
      </c>
      <c r="CW831">
        <v>3050200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"08/10/2022 21:52:26.813"</f>
        <v>08/10/2022 21:52:26.813</v>
      </c>
      <c r="C832" t="str">
        <f t="shared" si="132"/>
        <v>FFDFD3C0</v>
      </c>
      <c r="D832" t="s">
        <v>611</v>
      </c>
      <c r="E832">
        <v>10</v>
      </c>
      <c r="H832">
        <v>37</v>
      </c>
      <c r="I832" t="s">
        <v>612</v>
      </c>
      <c r="J832" t="s">
        <v>613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si="154"/>
        <v>21:52:26.398</v>
      </c>
      <c r="T832" t="str">
        <f t="shared" si="154"/>
        <v>21:52:26.398</v>
      </c>
      <c r="U832" t="str">
        <f t="shared" si="131"/>
        <v>A4558D</v>
      </c>
      <c r="V832">
        <v>0</v>
      </c>
      <c r="W832">
        <v>0</v>
      </c>
      <c r="X832">
        <v>2</v>
      </c>
      <c r="Z832">
        <v>1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842</v>
      </c>
      <c r="AJ832">
        <v>48.261802000000003</v>
      </c>
      <c r="AK832" t="s">
        <v>843</v>
      </c>
      <c r="AL832">
        <v>-122.993639</v>
      </c>
      <c r="AM832">
        <v>25</v>
      </c>
      <c r="AN832">
        <v>1100</v>
      </c>
      <c r="AO832" t="s">
        <v>118</v>
      </c>
      <c r="AP832">
        <v>15</v>
      </c>
      <c r="AQ832">
        <v>-140</v>
      </c>
      <c r="AR832">
        <v>64</v>
      </c>
      <c r="AZ832">
        <v>1200</v>
      </c>
      <c r="BA832">
        <v>1</v>
      </c>
      <c r="BB832" t="str">
        <f t="shared" si="134"/>
        <v xml:space="preserve">N379DH  </v>
      </c>
      <c r="BC832">
        <v>1</v>
      </c>
      <c r="BE832">
        <v>0</v>
      </c>
      <c r="BF832">
        <v>0</v>
      </c>
      <c r="BG832">
        <v>0</v>
      </c>
      <c r="BH832">
        <v>1075</v>
      </c>
      <c r="BI832">
        <v>1</v>
      </c>
      <c r="BJ832">
        <v>0</v>
      </c>
      <c r="BK832">
        <v>0</v>
      </c>
      <c r="BL832">
        <v>0</v>
      </c>
      <c r="BO832">
        <v>0</v>
      </c>
      <c r="BP832">
        <v>0</v>
      </c>
      <c r="BW832" t="str">
        <f>"21:52:26.535"</f>
        <v>21:52:26.535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4</v>
      </c>
      <c r="CP832" t="s">
        <v>119</v>
      </c>
      <c r="CQ832">
        <v>259</v>
      </c>
      <c r="CR832">
        <v>0</v>
      </c>
      <c r="CW832">
        <v>3050200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"08/10/2022 21:52:26.829"</f>
        <v>08/10/2022 21:52:26.829</v>
      </c>
      <c r="C833" t="str">
        <f t="shared" si="132"/>
        <v>FFDFD3C0</v>
      </c>
      <c r="D833" t="s">
        <v>113</v>
      </c>
      <c r="E833">
        <v>6</v>
      </c>
      <c r="H833">
        <v>174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si="154"/>
        <v>21:52:26.398</v>
      </c>
      <c r="T833" t="str">
        <f t="shared" si="154"/>
        <v>21:52:26.398</v>
      </c>
      <c r="U833" t="str">
        <f t="shared" si="131"/>
        <v>A4558D</v>
      </c>
      <c r="V833">
        <v>0</v>
      </c>
      <c r="W833">
        <v>0</v>
      </c>
      <c r="X833">
        <v>2</v>
      </c>
      <c r="Z833">
        <v>1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842</v>
      </c>
      <c r="AJ833">
        <v>48.261802000000003</v>
      </c>
      <c r="AK833" t="s">
        <v>843</v>
      </c>
      <c r="AL833">
        <v>-122.993639</v>
      </c>
      <c r="AM833">
        <v>25</v>
      </c>
      <c r="AN833">
        <v>1100</v>
      </c>
      <c r="AO833" t="s">
        <v>118</v>
      </c>
      <c r="AP833">
        <v>15</v>
      </c>
      <c r="AQ833">
        <v>-140</v>
      </c>
      <c r="AR833">
        <v>64</v>
      </c>
      <c r="AZ833">
        <v>1200</v>
      </c>
      <c r="BA833">
        <v>1</v>
      </c>
      <c r="BB833" t="str">
        <f t="shared" si="134"/>
        <v xml:space="preserve">N379DH  </v>
      </c>
      <c r="BC833">
        <v>1</v>
      </c>
      <c r="BE833">
        <v>0</v>
      </c>
      <c r="BF833">
        <v>0</v>
      </c>
      <c r="BG833">
        <v>0</v>
      </c>
      <c r="BH833">
        <v>1075</v>
      </c>
      <c r="BI833">
        <v>1</v>
      </c>
      <c r="BJ833">
        <v>0</v>
      </c>
      <c r="BK833">
        <v>0</v>
      </c>
      <c r="BL833">
        <v>0</v>
      </c>
      <c r="BO833">
        <v>0</v>
      </c>
      <c r="BP833">
        <v>0</v>
      </c>
      <c r="BW833" t="str">
        <f>"21:52:26.535"</f>
        <v>21:52:26.535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4</v>
      </c>
      <c r="CP833" t="s">
        <v>119</v>
      </c>
      <c r="CQ833">
        <v>259</v>
      </c>
      <c r="CR833">
        <v>0</v>
      </c>
      <c r="CW833">
        <v>3050200</v>
      </c>
      <c r="CY833">
        <v>0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"08/10/2022 21:52:27.438"</f>
        <v>08/10/2022 21:52:27.438</v>
      </c>
      <c r="C834" t="str">
        <f t="shared" si="132"/>
        <v>FFDFD3C0</v>
      </c>
      <c r="D834" t="s">
        <v>611</v>
      </c>
      <c r="E834">
        <v>10</v>
      </c>
      <c r="H834">
        <v>37</v>
      </c>
      <c r="I834" t="s">
        <v>612</v>
      </c>
      <c r="J834" t="s">
        <v>613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ref="S834:T836" si="155">"21:52:27.195"</f>
        <v>21:52:27.195</v>
      </c>
      <c r="T834" t="str">
        <f t="shared" si="155"/>
        <v>21:52:27.195</v>
      </c>
      <c r="U834" t="str">
        <f t="shared" ref="U834:U897" si="156">"A4558D"</f>
        <v>A4558D</v>
      </c>
      <c r="V834">
        <v>0</v>
      </c>
      <c r="W834">
        <v>0</v>
      </c>
      <c r="X834">
        <v>2</v>
      </c>
      <c r="Z834">
        <v>1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844</v>
      </c>
      <c r="AJ834">
        <v>48.261287000000003</v>
      </c>
      <c r="AK834" t="s">
        <v>845</v>
      </c>
      <c r="AL834">
        <v>-122.99355300000001</v>
      </c>
      <c r="AM834">
        <v>25</v>
      </c>
      <c r="AN834">
        <v>1100</v>
      </c>
      <c r="AO834" t="s">
        <v>118</v>
      </c>
      <c r="AP834">
        <v>15</v>
      </c>
      <c r="AQ834">
        <v>-140</v>
      </c>
      <c r="AR834">
        <v>0</v>
      </c>
      <c r="AZ834">
        <v>1200</v>
      </c>
      <c r="BA834">
        <v>1</v>
      </c>
      <c r="BB834" t="str">
        <f t="shared" si="134"/>
        <v xml:space="preserve">N379DH  </v>
      </c>
      <c r="BC834">
        <v>1</v>
      </c>
      <c r="BE834">
        <v>0</v>
      </c>
      <c r="BF834">
        <v>0</v>
      </c>
      <c r="BG834">
        <v>0</v>
      </c>
      <c r="BH834">
        <v>1075</v>
      </c>
      <c r="BI834">
        <v>1</v>
      </c>
      <c r="BJ834">
        <v>0</v>
      </c>
      <c r="BK834">
        <v>0</v>
      </c>
      <c r="BL834">
        <v>0</v>
      </c>
      <c r="BO834">
        <v>0</v>
      </c>
      <c r="BP834">
        <v>0</v>
      </c>
      <c r="BW834" t="str">
        <f>"21:52:27.252"</f>
        <v>21:52:27.252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3</v>
      </c>
      <c r="CP834" t="s">
        <v>119</v>
      </c>
      <c r="CQ834">
        <v>259</v>
      </c>
      <c r="CR834">
        <v>0</v>
      </c>
      <c r="CW834">
        <v>3050250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"08/10/2022 21:52:27.438"</f>
        <v>08/10/2022 21:52:27.438</v>
      </c>
      <c r="C835" t="str">
        <f t="shared" ref="C835:C898" si="157">"FFDFD3C0"</f>
        <v>FFDFD3C0</v>
      </c>
      <c r="D835" t="s">
        <v>113</v>
      </c>
      <c r="E835">
        <v>6</v>
      </c>
      <c r="H835">
        <v>174</v>
      </c>
      <c r="I835" t="s">
        <v>114</v>
      </c>
      <c r="J835" t="s">
        <v>115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155"/>
        <v>21:52:27.195</v>
      </c>
      <c r="T835" t="str">
        <f t="shared" si="155"/>
        <v>21:52:27.195</v>
      </c>
      <c r="U835" t="str">
        <f t="shared" si="156"/>
        <v>A4558D</v>
      </c>
      <c r="V835">
        <v>0</v>
      </c>
      <c r="W835">
        <v>0</v>
      </c>
      <c r="X835">
        <v>2</v>
      </c>
      <c r="Z835">
        <v>1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844</v>
      </c>
      <c r="AJ835">
        <v>48.261287000000003</v>
      </c>
      <c r="AK835" t="s">
        <v>845</v>
      </c>
      <c r="AL835">
        <v>-122.99355300000001</v>
      </c>
      <c r="AM835">
        <v>25</v>
      </c>
      <c r="AN835">
        <v>1100</v>
      </c>
      <c r="AO835" t="s">
        <v>118</v>
      </c>
      <c r="AP835">
        <v>15</v>
      </c>
      <c r="AQ835">
        <v>-140</v>
      </c>
      <c r="AR835">
        <v>0</v>
      </c>
      <c r="AZ835">
        <v>1200</v>
      </c>
      <c r="BA835">
        <v>1</v>
      </c>
      <c r="BB835" t="str">
        <f t="shared" ref="BB835:BB898" si="158">"N379DH  "</f>
        <v xml:space="preserve">N379DH  </v>
      </c>
      <c r="BC835">
        <v>1</v>
      </c>
      <c r="BE835">
        <v>0</v>
      </c>
      <c r="BF835">
        <v>0</v>
      </c>
      <c r="BG835">
        <v>0</v>
      </c>
      <c r="BH835">
        <v>1075</v>
      </c>
      <c r="BI835">
        <v>1</v>
      </c>
      <c r="BJ835">
        <v>0</v>
      </c>
      <c r="BK835">
        <v>0</v>
      </c>
      <c r="BL835">
        <v>0</v>
      </c>
      <c r="BO835">
        <v>0</v>
      </c>
      <c r="BP835">
        <v>0</v>
      </c>
      <c r="BW835" t="str">
        <f>"21:52:27.252"</f>
        <v>21:52:27.252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3</v>
      </c>
      <c r="CP835" t="s">
        <v>119</v>
      </c>
      <c r="CQ835">
        <v>259</v>
      </c>
      <c r="CR835">
        <v>0</v>
      </c>
      <c r="CW835">
        <v>3050250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"08/10/2022 21:52:27.438"</f>
        <v>08/10/2022 21:52:27.438</v>
      </c>
      <c r="C836" t="str">
        <f t="shared" si="157"/>
        <v>FFDFD3C0</v>
      </c>
      <c r="D836" t="s">
        <v>130</v>
      </c>
      <c r="E836">
        <v>18</v>
      </c>
      <c r="F836">
        <v>1018</v>
      </c>
      <c r="G836" t="s">
        <v>114</v>
      </c>
      <c r="J836" t="s">
        <v>131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si="155"/>
        <v>21:52:27.195</v>
      </c>
      <c r="T836" t="str">
        <f t="shared" si="155"/>
        <v>21:52:27.195</v>
      </c>
      <c r="U836" t="str">
        <f t="shared" si="156"/>
        <v>A4558D</v>
      </c>
      <c r="V836">
        <v>0</v>
      </c>
      <c r="W836">
        <v>0</v>
      </c>
      <c r="X836">
        <v>2</v>
      </c>
      <c r="Z836">
        <v>1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844</v>
      </c>
      <c r="AJ836">
        <v>48.261287000000003</v>
      </c>
      <c r="AK836" t="s">
        <v>845</v>
      </c>
      <c r="AL836">
        <v>-122.99355300000001</v>
      </c>
      <c r="AM836">
        <v>25</v>
      </c>
      <c r="AN836">
        <v>1100</v>
      </c>
      <c r="AO836" t="s">
        <v>118</v>
      </c>
      <c r="AP836">
        <v>15</v>
      </c>
      <c r="AQ836">
        <v>-140</v>
      </c>
      <c r="AR836">
        <v>0</v>
      </c>
      <c r="AZ836">
        <v>1200</v>
      </c>
      <c r="BA836">
        <v>1</v>
      </c>
      <c r="BB836" t="str">
        <f t="shared" si="158"/>
        <v xml:space="preserve">N379DH  </v>
      </c>
      <c r="BC836">
        <v>1</v>
      </c>
      <c r="BE836">
        <v>0</v>
      </c>
      <c r="BF836">
        <v>0</v>
      </c>
      <c r="BG836">
        <v>0</v>
      </c>
      <c r="BH836">
        <v>1075</v>
      </c>
      <c r="BI836">
        <v>1</v>
      </c>
      <c r="BJ836">
        <v>0</v>
      </c>
      <c r="BK836">
        <v>0</v>
      </c>
      <c r="BL836">
        <v>0</v>
      </c>
      <c r="BO836">
        <v>0</v>
      </c>
      <c r="BP836">
        <v>0</v>
      </c>
      <c r="BW836" t="str">
        <f>"21:52:27.252"</f>
        <v>21:52:27.252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3</v>
      </c>
      <c r="CP836" t="s">
        <v>119</v>
      </c>
      <c r="CQ836">
        <v>259</v>
      </c>
      <c r="CR836">
        <v>0</v>
      </c>
      <c r="CW836">
        <v>3050250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"08/10/2022 21:52:28.533"</f>
        <v>08/10/2022 21:52:28.533</v>
      </c>
      <c r="C837" t="str">
        <f t="shared" si="157"/>
        <v>FFDFD3C0</v>
      </c>
      <c r="D837" t="s">
        <v>113</v>
      </c>
      <c r="E837">
        <v>6</v>
      </c>
      <c r="H837">
        <v>174</v>
      </c>
      <c r="I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ref="S837:T839" si="159">"21:52:28.195"</f>
        <v>21:52:28.195</v>
      </c>
      <c r="T837" t="str">
        <f t="shared" si="159"/>
        <v>21:52:28.195</v>
      </c>
      <c r="U837" t="str">
        <f t="shared" si="156"/>
        <v>A4558D</v>
      </c>
      <c r="V837">
        <v>0</v>
      </c>
      <c r="W837">
        <v>0</v>
      </c>
      <c r="X837">
        <v>2</v>
      </c>
      <c r="Z837">
        <v>1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846</v>
      </c>
      <c r="AJ837">
        <v>48.260643000000002</v>
      </c>
      <c r="AK837" t="s">
        <v>847</v>
      </c>
      <c r="AL837">
        <v>-122.993467</v>
      </c>
      <c r="AM837">
        <v>25</v>
      </c>
      <c r="AN837">
        <v>1100</v>
      </c>
      <c r="AO837" t="s">
        <v>118</v>
      </c>
      <c r="AP837">
        <v>15</v>
      </c>
      <c r="AQ837">
        <v>-140</v>
      </c>
      <c r="AR837">
        <v>0</v>
      </c>
      <c r="AZ837">
        <v>1200</v>
      </c>
      <c r="BA837">
        <v>1</v>
      </c>
      <c r="BB837" t="str">
        <f t="shared" si="158"/>
        <v xml:space="preserve">N379DH  </v>
      </c>
      <c r="BC837">
        <v>1</v>
      </c>
      <c r="BE837">
        <v>0</v>
      </c>
      <c r="BF837">
        <v>0</v>
      </c>
      <c r="BG837">
        <v>0</v>
      </c>
      <c r="BH837">
        <v>1075</v>
      </c>
      <c r="BI837">
        <v>1</v>
      </c>
      <c r="BJ837">
        <v>0</v>
      </c>
      <c r="BK837">
        <v>0</v>
      </c>
      <c r="BL837">
        <v>0</v>
      </c>
      <c r="BO837">
        <v>0</v>
      </c>
      <c r="BP837">
        <v>0</v>
      </c>
      <c r="BW837" t="str">
        <f>"21:52:28.273"</f>
        <v>21:52:28.273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3</v>
      </c>
      <c r="CP837" t="s">
        <v>119</v>
      </c>
      <c r="CQ837">
        <v>259</v>
      </c>
      <c r="CR837">
        <v>0</v>
      </c>
      <c r="CW837">
        <v>3050354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"08/10/2022 21:52:28.533"</f>
        <v>08/10/2022 21:52:28.533</v>
      </c>
      <c r="C838" t="str">
        <f t="shared" si="157"/>
        <v>FFDFD3C0</v>
      </c>
      <c r="D838" t="s">
        <v>130</v>
      </c>
      <c r="E838">
        <v>18</v>
      </c>
      <c r="F838">
        <v>1018</v>
      </c>
      <c r="G838" t="s">
        <v>114</v>
      </c>
      <c r="J838" t="s">
        <v>131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si="159"/>
        <v>21:52:28.195</v>
      </c>
      <c r="T838" t="str">
        <f t="shared" si="159"/>
        <v>21:52:28.195</v>
      </c>
      <c r="U838" t="str">
        <f t="shared" si="156"/>
        <v>A4558D</v>
      </c>
      <c r="V838">
        <v>0</v>
      </c>
      <c r="W838">
        <v>0</v>
      </c>
      <c r="X838">
        <v>2</v>
      </c>
      <c r="Z838">
        <v>1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846</v>
      </c>
      <c r="AJ838">
        <v>48.260643000000002</v>
      </c>
      <c r="AK838" t="s">
        <v>847</v>
      </c>
      <c r="AL838">
        <v>-122.993467</v>
      </c>
      <c r="AM838">
        <v>25</v>
      </c>
      <c r="AN838">
        <v>1100</v>
      </c>
      <c r="AO838" t="s">
        <v>118</v>
      </c>
      <c r="AP838">
        <v>15</v>
      </c>
      <c r="AQ838">
        <v>-140</v>
      </c>
      <c r="AR838">
        <v>0</v>
      </c>
      <c r="AZ838">
        <v>1200</v>
      </c>
      <c r="BA838">
        <v>1</v>
      </c>
      <c r="BB838" t="str">
        <f t="shared" si="158"/>
        <v xml:space="preserve">N379DH  </v>
      </c>
      <c r="BC838">
        <v>1</v>
      </c>
      <c r="BE838">
        <v>0</v>
      </c>
      <c r="BF838">
        <v>0</v>
      </c>
      <c r="BG838">
        <v>0</v>
      </c>
      <c r="BH838">
        <v>1075</v>
      </c>
      <c r="BI838">
        <v>1</v>
      </c>
      <c r="BJ838">
        <v>0</v>
      </c>
      <c r="BK838">
        <v>0</v>
      </c>
      <c r="BL838">
        <v>0</v>
      </c>
      <c r="BO838">
        <v>0</v>
      </c>
      <c r="BP838">
        <v>0</v>
      </c>
      <c r="BW838" t="str">
        <f>"21:52:28.273"</f>
        <v>21:52:28.273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3</v>
      </c>
      <c r="CP838" t="s">
        <v>119</v>
      </c>
      <c r="CQ838">
        <v>259</v>
      </c>
      <c r="CR838">
        <v>0</v>
      </c>
      <c r="CW838">
        <v>3050354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"08/10/2022 21:52:28.533"</f>
        <v>08/10/2022 21:52:28.533</v>
      </c>
      <c r="C839" t="str">
        <f t="shared" si="157"/>
        <v>FFDFD3C0</v>
      </c>
      <c r="D839" t="s">
        <v>611</v>
      </c>
      <c r="E839">
        <v>10</v>
      </c>
      <c r="H839">
        <v>37</v>
      </c>
      <c r="I839" t="s">
        <v>612</v>
      </c>
      <c r="J839" t="s">
        <v>613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159"/>
        <v>21:52:28.195</v>
      </c>
      <c r="T839" t="str">
        <f t="shared" si="159"/>
        <v>21:52:28.195</v>
      </c>
      <c r="U839" t="str">
        <f t="shared" si="156"/>
        <v>A4558D</v>
      </c>
      <c r="V839">
        <v>0</v>
      </c>
      <c r="W839">
        <v>0</v>
      </c>
      <c r="X839">
        <v>2</v>
      </c>
      <c r="Z839">
        <v>1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846</v>
      </c>
      <c r="AJ839">
        <v>48.260643000000002</v>
      </c>
      <c r="AK839" t="s">
        <v>847</v>
      </c>
      <c r="AL839">
        <v>-122.993467</v>
      </c>
      <c r="AM839">
        <v>25</v>
      </c>
      <c r="AN839">
        <v>1100</v>
      </c>
      <c r="AO839" t="s">
        <v>118</v>
      </c>
      <c r="AP839">
        <v>15</v>
      </c>
      <c r="AQ839">
        <v>-140</v>
      </c>
      <c r="AR839">
        <v>0</v>
      </c>
      <c r="AZ839">
        <v>1200</v>
      </c>
      <c r="BA839">
        <v>1</v>
      </c>
      <c r="BB839" t="str">
        <f t="shared" si="158"/>
        <v xml:space="preserve">N379DH  </v>
      </c>
      <c r="BC839">
        <v>1</v>
      </c>
      <c r="BE839">
        <v>0</v>
      </c>
      <c r="BF839">
        <v>0</v>
      </c>
      <c r="BG839">
        <v>0</v>
      </c>
      <c r="BH839">
        <v>1075</v>
      </c>
      <c r="BI839">
        <v>1</v>
      </c>
      <c r="BJ839">
        <v>0</v>
      </c>
      <c r="BK839">
        <v>0</v>
      </c>
      <c r="BL839">
        <v>0</v>
      </c>
      <c r="BO839">
        <v>0</v>
      </c>
      <c r="BP839">
        <v>0</v>
      </c>
      <c r="BW839" t="str">
        <f>"21:52:28.273"</f>
        <v>21:52:28.273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3</v>
      </c>
      <c r="CP839" t="s">
        <v>119</v>
      </c>
      <c r="CQ839">
        <v>259</v>
      </c>
      <c r="CR839">
        <v>0</v>
      </c>
      <c r="CW839">
        <v>3050354</v>
      </c>
      <c r="CY839">
        <v>0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"08/10/2022 21:52:29.595"</f>
        <v>08/10/2022 21:52:29.595</v>
      </c>
      <c r="C840" t="str">
        <f t="shared" si="157"/>
        <v>FFDFD3C0</v>
      </c>
      <c r="D840" t="s">
        <v>611</v>
      </c>
      <c r="E840">
        <v>10</v>
      </c>
      <c r="H840">
        <v>37</v>
      </c>
      <c r="I840" t="s">
        <v>612</v>
      </c>
      <c r="J840" t="s">
        <v>613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ref="S840:T842" si="160">"21:52:29.195"</f>
        <v>21:52:29.195</v>
      </c>
      <c r="T840" t="str">
        <f t="shared" si="160"/>
        <v>21:52:29.195</v>
      </c>
      <c r="U840" t="str">
        <f t="shared" si="156"/>
        <v>A4558D</v>
      </c>
      <c r="V840">
        <v>0</v>
      </c>
      <c r="W840">
        <v>0</v>
      </c>
      <c r="X840">
        <v>2</v>
      </c>
      <c r="Z840">
        <v>1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848</v>
      </c>
      <c r="AJ840">
        <v>48.26</v>
      </c>
      <c r="AK840" t="s">
        <v>849</v>
      </c>
      <c r="AL840">
        <v>-122.99336</v>
      </c>
      <c r="AM840">
        <v>25</v>
      </c>
      <c r="AN840">
        <v>1100</v>
      </c>
      <c r="AO840" t="s">
        <v>118</v>
      </c>
      <c r="AP840">
        <v>14</v>
      </c>
      <c r="AQ840">
        <v>-140</v>
      </c>
      <c r="AR840">
        <v>-64</v>
      </c>
      <c r="AZ840">
        <v>1200</v>
      </c>
      <c r="BA840">
        <v>1</v>
      </c>
      <c r="BB840" t="str">
        <f t="shared" si="158"/>
        <v xml:space="preserve">N379DH  </v>
      </c>
      <c r="BC840">
        <v>1</v>
      </c>
      <c r="BE840">
        <v>0</v>
      </c>
      <c r="BF840">
        <v>0</v>
      </c>
      <c r="BG840">
        <v>0</v>
      </c>
      <c r="BH840">
        <v>1075</v>
      </c>
      <c r="BI840">
        <v>1</v>
      </c>
      <c r="BJ840">
        <v>0</v>
      </c>
      <c r="BK840">
        <v>0</v>
      </c>
      <c r="BL840">
        <v>0</v>
      </c>
      <c r="BO840">
        <v>0</v>
      </c>
      <c r="BP840">
        <v>0</v>
      </c>
      <c r="BW840" t="str">
        <f>"21:52:29.376"</f>
        <v>21:52:29.376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3</v>
      </c>
      <c r="CP840" t="s">
        <v>119</v>
      </c>
      <c r="CQ840">
        <v>259</v>
      </c>
      <c r="CR840">
        <v>0</v>
      </c>
      <c r="CW840">
        <v>3050467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"08/10/2022 21:52:29.657"</f>
        <v>08/10/2022 21:52:29.657</v>
      </c>
      <c r="C841" t="str">
        <f t="shared" si="157"/>
        <v>FFDFD3C0</v>
      </c>
      <c r="D841" t="s">
        <v>113</v>
      </c>
      <c r="E841">
        <v>6</v>
      </c>
      <c r="H841">
        <v>174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160"/>
        <v>21:52:29.195</v>
      </c>
      <c r="T841" t="str">
        <f t="shared" si="160"/>
        <v>21:52:29.195</v>
      </c>
      <c r="U841" t="str">
        <f t="shared" si="156"/>
        <v>A4558D</v>
      </c>
      <c r="V841">
        <v>0</v>
      </c>
      <c r="W841">
        <v>0</v>
      </c>
      <c r="X841">
        <v>2</v>
      </c>
      <c r="Z841">
        <v>1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848</v>
      </c>
      <c r="AJ841">
        <v>48.26</v>
      </c>
      <c r="AK841" t="s">
        <v>849</v>
      </c>
      <c r="AL841">
        <v>-122.99336</v>
      </c>
      <c r="AM841">
        <v>25</v>
      </c>
      <c r="AN841">
        <v>1100</v>
      </c>
      <c r="AO841" t="s">
        <v>118</v>
      </c>
      <c r="AP841">
        <v>14</v>
      </c>
      <c r="AQ841">
        <v>-140</v>
      </c>
      <c r="AR841">
        <v>-64</v>
      </c>
      <c r="AZ841">
        <v>1200</v>
      </c>
      <c r="BA841">
        <v>1</v>
      </c>
      <c r="BB841" t="str">
        <f t="shared" si="158"/>
        <v xml:space="preserve">N379DH  </v>
      </c>
      <c r="BC841">
        <v>1</v>
      </c>
      <c r="BE841">
        <v>0</v>
      </c>
      <c r="BF841">
        <v>0</v>
      </c>
      <c r="BG841">
        <v>0</v>
      </c>
      <c r="BH841">
        <v>1075</v>
      </c>
      <c r="BI841">
        <v>1</v>
      </c>
      <c r="BJ841">
        <v>0</v>
      </c>
      <c r="BK841">
        <v>0</v>
      </c>
      <c r="BL841">
        <v>0</v>
      </c>
      <c r="BO841">
        <v>0</v>
      </c>
      <c r="BP841">
        <v>0</v>
      </c>
      <c r="BW841" t="str">
        <f>"21:52:29.376"</f>
        <v>21:52:29.376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3</v>
      </c>
      <c r="CP841" t="s">
        <v>119</v>
      </c>
      <c r="CQ841">
        <v>259</v>
      </c>
      <c r="CR841">
        <v>0</v>
      </c>
      <c r="CW841">
        <v>3050467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"08/10/2022 21:52:29.688"</f>
        <v>08/10/2022 21:52:29.688</v>
      </c>
      <c r="C842" t="str">
        <f t="shared" si="157"/>
        <v>FFDFD3C0</v>
      </c>
      <c r="D842" t="s">
        <v>130</v>
      </c>
      <c r="E842">
        <v>18</v>
      </c>
      <c r="F842">
        <v>1018</v>
      </c>
      <c r="G842" t="s">
        <v>114</v>
      </c>
      <c r="J842" t="s">
        <v>131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si="160"/>
        <v>21:52:29.195</v>
      </c>
      <c r="T842" t="str">
        <f t="shared" si="160"/>
        <v>21:52:29.195</v>
      </c>
      <c r="U842" t="str">
        <f t="shared" si="156"/>
        <v>A4558D</v>
      </c>
      <c r="V842">
        <v>0</v>
      </c>
      <c r="W842">
        <v>0</v>
      </c>
      <c r="X842">
        <v>2</v>
      </c>
      <c r="Z842">
        <v>1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848</v>
      </c>
      <c r="AJ842">
        <v>48.26</v>
      </c>
      <c r="AK842" t="s">
        <v>849</v>
      </c>
      <c r="AL842">
        <v>-122.99336</v>
      </c>
      <c r="AM842">
        <v>25</v>
      </c>
      <c r="AN842">
        <v>1100</v>
      </c>
      <c r="AO842" t="s">
        <v>118</v>
      </c>
      <c r="AP842">
        <v>14</v>
      </c>
      <c r="AQ842">
        <v>-140</v>
      </c>
      <c r="AR842">
        <v>-64</v>
      </c>
      <c r="AZ842">
        <v>1200</v>
      </c>
      <c r="BA842">
        <v>1</v>
      </c>
      <c r="BB842" t="str">
        <f t="shared" si="158"/>
        <v xml:space="preserve">N379DH  </v>
      </c>
      <c r="BC842">
        <v>1</v>
      </c>
      <c r="BE842">
        <v>0</v>
      </c>
      <c r="BF842">
        <v>0</v>
      </c>
      <c r="BG842">
        <v>0</v>
      </c>
      <c r="BH842">
        <v>1075</v>
      </c>
      <c r="BI842">
        <v>1</v>
      </c>
      <c r="BJ842">
        <v>0</v>
      </c>
      <c r="BK842">
        <v>0</v>
      </c>
      <c r="BL842">
        <v>0</v>
      </c>
      <c r="BO842">
        <v>0</v>
      </c>
      <c r="BP842">
        <v>0</v>
      </c>
      <c r="BW842" t="str">
        <f>"21:52:29.376"</f>
        <v>21:52:29.376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3</v>
      </c>
      <c r="CP842" t="s">
        <v>119</v>
      </c>
      <c r="CQ842">
        <v>259</v>
      </c>
      <c r="CR842">
        <v>0</v>
      </c>
      <c r="CW842">
        <v>3050467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"08/10/2022 21:52:31.063"</f>
        <v>08/10/2022 21:52:31.063</v>
      </c>
      <c r="C843" t="str">
        <f t="shared" si="157"/>
        <v>FFDFD3C0</v>
      </c>
      <c r="D843" t="s">
        <v>130</v>
      </c>
      <c r="E843">
        <v>18</v>
      </c>
      <c r="F843">
        <v>1018</v>
      </c>
      <c r="G843" t="s">
        <v>114</v>
      </c>
      <c r="J843" t="s">
        <v>131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ref="S843:T845" si="161">"21:52:30.594"</f>
        <v>21:52:30.594</v>
      </c>
      <c r="T843" t="str">
        <f t="shared" si="161"/>
        <v>21:52:30.594</v>
      </c>
      <c r="U843" t="str">
        <f t="shared" si="156"/>
        <v>A4558D</v>
      </c>
      <c r="V843">
        <v>0</v>
      </c>
      <c r="W843">
        <v>0</v>
      </c>
      <c r="X843">
        <v>2</v>
      </c>
      <c r="Z843">
        <v>1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850</v>
      </c>
      <c r="AJ843">
        <v>48.259076999999998</v>
      </c>
      <c r="AK843" t="s">
        <v>851</v>
      </c>
      <c r="AL843">
        <v>-122.99323099999999</v>
      </c>
      <c r="AM843">
        <v>25</v>
      </c>
      <c r="AN843">
        <v>1100</v>
      </c>
      <c r="AO843" t="s">
        <v>118</v>
      </c>
      <c r="AP843">
        <v>13</v>
      </c>
      <c r="AQ843">
        <v>-140</v>
      </c>
      <c r="AR843">
        <v>-64</v>
      </c>
      <c r="AZ843">
        <v>1200</v>
      </c>
      <c r="BA843">
        <v>1</v>
      </c>
      <c r="BB843" t="str">
        <f t="shared" si="158"/>
        <v xml:space="preserve">N379DH  </v>
      </c>
      <c r="BC843">
        <v>1</v>
      </c>
      <c r="BE843">
        <v>0</v>
      </c>
      <c r="BF843">
        <v>0</v>
      </c>
      <c r="BG843">
        <v>0</v>
      </c>
      <c r="BH843">
        <v>1075</v>
      </c>
      <c r="BI843">
        <v>1</v>
      </c>
      <c r="BJ843">
        <v>0</v>
      </c>
      <c r="BK843">
        <v>0</v>
      </c>
      <c r="BL843">
        <v>0</v>
      </c>
      <c r="BO843">
        <v>0</v>
      </c>
      <c r="BP843">
        <v>0</v>
      </c>
      <c r="BW843" t="str">
        <f>"21:52:30.799"</f>
        <v>21:52:30.799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3</v>
      </c>
      <c r="CP843" t="s">
        <v>119</v>
      </c>
      <c r="CQ843">
        <v>259</v>
      </c>
      <c r="CR843">
        <v>0</v>
      </c>
      <c r="CW843">
        <v>3050612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"08/10/2022 21:52:31.063"</f>
        <v>08/10/2022 21:52:31.063</v>
      </c>
      <c r="C844" t="str">
        <f t="shared" si="157"/>
        <v>FFDFD3C0</v>
      </c>
      <c r="D844" t="s">
        <v>113</v>
      </c>
      <c r="E844">
        <v>6</v>
      </c>
      <c r="H844">
        <v>174</v>
      </c>
      <c r="I844" t="s">
        <v>114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si="161"/>
        <v>21:52:30.594</v>
      </c>
      <c r="T844" t="str">
        <f t="shared" si="161"/>
        <v>21:52:30.594</v>
      </c>
      <c r="U844" t="str">
        <f t="shared" si="156"/>
        <v>A4558D</v>
      </c>
      <c r="V844">
        <v>0</v>
      </c>
      <c r="W844">
        <v>0</v>
      </c>
      <c r="X844">
        <v>2</v>
      </c>
      <c r="Z844">
        <v>1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850</v>
      </c>
      <c r="AJ844">
        <v>48.259076999999998</v>
      </c>
      <c r="AK844" t="s">
        <v>851</v>
      </c>
      <c r="AL844">
        <v>-122.99323099999999</v>
      </c>
      <c r="AM844">
        <v>25</v>
      </c>
      <c r="AN844">
        <v>1100</v>
      </c>
      <c r="AO844" t="s">
        <v>118</v>
      </c>
      <c r="AP844">
        <v>13</v>
      </c>
      <c r="AQ844">
        <v>-140</v>
      </c>
      <c r="AR844">
        <v>-64</v>
      </c>
      <c r="AZ844">
        <v>1200</v>
      </c>
      <c r="BA844">
        <v>1</v>
      </c>
      <c r="BB844" t="str">
        <f t="shared" si="158"/>
        <v xml:space="preserve">N379DH  </v>
      </c>
      <c r="BC844">
        <v>1</v>
      </c>
      <c r="BE844">
        <v>0</v>
      </c>
      <c r="BF844">
        <v>0</v>
      </c>
      <c r="BG844">
        <v>0</v>
      </c>
      <c r="BH844">
        <v>1075</v>
      </c>
      <c r="BI844">
        <v>1</v>
      </c>
      <c r="BJ844">
        <v>0</v>
      </c>
      <c r="BK844">
        <v>0</v>
      </c>
      <c r="BL844">
        <v>0</v>
      </c>
      <c r="BO844">
        <v>0</v>
      </c>
      <c r="BP844">
        <v>0</v>
      </c>
      <c r="BW844" t="str">
        <f>"21:52:30.799"</f>
        <v>21:52:30.799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3</v>
      </c>
      <c r="CP844" t="s">
        <v>119</v>
      </c>
      <c r="CQ844">
        <v>259</v>
      </c>
      <c r="CR844">
        <v>0</v>
      </c>
      <c r="CW844">
        <v>3050612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"08/10/2022 21:52:31.063"</f>
        <v>08/10/2022 21:52:31.063</v>
      </c>
      <c r="C845" t="str">
        <f t="shared" si="157"/>
        <v>FFDFD3C0</v>
      </c>
      <c r="D845" t="s">
        <v>611</v>
      </c>
      <c r="E845">
        <v>10</v>
      </c>
      <c r="H845">
        <v>37</v>
      </c>
      <c r="I845" t="s">
        <v>612</v>
      </c>
      <c r="J845" t="s">
        <v>613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si="161"/>
        <v>21:52:30.594</v>
      </c>
      <c r="T845" t="str">
        <f t="shared" si="161"/>
        <v>21:52:30.594</v>
      </c>
      <c r="U845" t="str">
        <f t="shared" si="156"/>
        <v>A4558D</v>
      </c>
      <c r="V845">
        <v>0</v>
      </c>
      <c r="W845">
        <v>0</v>
      </c>
      <c r="X845">
        <v>2</v>
      </c>
      <c r="Z845">
        <v>1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850</v>
      </c>
      <c r="AJ845">
        <v>48.259076999999998</v>
      </c>
      <c r="AK845" t="s">
        <v>851</v>
      </c>
      <c r="AL845">
        <v>-122.99323099999999</v>
      </c>
      <c r="AM845">
        <v>25</v>
      </c>
      <c r="AN845">
        <v>1100</v>
      </c>
      <c r="AO845" t="s">
        <v>118</v>
      </c>
      <c r="AP845">
        <v>13</v>
      </c>
      <c r="AQ845">
        <v>-140</v>
      </c>
      <c r="AR845">
        <v>-64</v>
      </c>
      <c r="AZ845">
        <v>1200</v>
      </c>
      <c r="BA845">
        <v>1</v>
      </c>
      <c r="BB845" t="str">
        <f t="shared" si="158"/>
        <v xml:space="preserve">N379DH  </v>
      </c>
      <c r="BC845">
        <v>1</v>
      </c>
      <c r="BE845">
        <v>0</v>
      </c>
      <c r="BF845">
        <v>0</v>
      </c>
      <c r="BG845">
        <v>0</v>
      </c>
      <c r="BH845">
        <v>1075</v>
      </c>
      <c r="BI845">
        <v>1</v>
      </c>
      <c r="BJ845">
        <v>0</v>
      </c>
      <c r="BK845">
        <v>0</v>
      </c>
      <c r="BL845">
        <v>0</v>
      </c>
      <c r="BO845">
        <v>0</v>
      </c>
      <c r="BP845">
        <v>0</v>
      </c>
      <c r="BW845" t="str">
        <f>"21:52:30.799"</f>
        <v>21:52:30.799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3</v>
      </c>
      <c r="CP845" t="s">
        <v>119</v>
      </c>
      <c r="CQ845">
        <v>259</v>
      </c>
      <c r="CR845">
        <v>0</v>
      </c>
      <c r="CW845">
        <v>3050612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"08/10/2022 21:52:32.204"</f>
        <v>08/10/2022 21:52:32.204</v>
      </c>
      <c r="C846" t="str">
        <f t="shared" si="157"/>
        <v>FFDFD3C0</v>
      </c>
      <c r="D846" t="s">
        <v>130</v>
      </c>
      <c r="E846">
        <v>18</v>
      </c>
      <c r="F846">
        <v>1018</v>
      </c>
      <c r="G846" t="s">
        <v>114</v>
      </c>
      <c r="J846" t="s">
        <v>131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ref="S846:T848" si="162">"21:52:31.797"</f>
        <v>21:52:31.797</v>
      </c>
      <c r="T846" t="str">
        <f t="shared" si="162"/>
        <v>21:52:31.797</v>
      </c>
      <c r="U846" t="str">
        <f t="shared" si="156"/>
        <v>A4558D</v>
      </c>
      <c r="V846">
        <v>0</v>
      </c>
      <c r="W846">
        <v>0</v>
      </c>
      <c r="X846">
        <v>2</v>
      </c>
      <c r="Z846">
        <v>1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852</v>
      </c>
      <c r="AJ846">
        <v>48.258305</v>
      </c>
      <c r="AK846" t="s">
        <v>853</v>
      </c>
      <c r="AL846">
        <v>-122.99312399999999</v>
      </c>
      <c r="AM846">
        <v>25</v>
      </c>
      <c r="AN846">
        <v>1100</v>
      </c>
      <c r="AO846" t="s">
        <v>118</v>
      </c>
      <c r="AP846">
        <v>13</v>
      </c>
      <c r="AQ846">
        <v>-140</v>
      </c>
      <c r="AR846">
        <v>-128</v>
      </c>
      <c r="AZ846">
        <v>1200</v>
      </c>
      <c r="BA846">
        <v>1</v>
      </c>
      <c r="BB846" t="str">
        <f t="shared" si="158"/>
        <v xml:space="preserve">N379DH  </v>
      </c>
      <c r="BC846">
        <v>1</v>
      </c>
      <c r="BE846">
        <v>0</v>
      </c>
      <c r="BF846">
        <v>0</v>
      </c>
      <c r="BG846">
        <v>0</v>
      </c>
      <c r="BH846">
        <v>1075</v>
      </c>
      <c r="BI846">
        <v>1</v>
      </c>
      <c r="BJ846">
        <v>0</v>
      </c>
      <c r="BK846">
        <v>0</v>
      </c>
      <c r="BL846">
        <v>0</v>
      </c>
      <c r="BO846">
        <v>0</v>
      </c>
      <c r="BP846">
        <v>0</v>
      </c>
      <c r="BW846" t="str">
        <f>"21:52:31.887"</f>
        <v>21:52:31.887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3</v>
      </c>
      <c r="CP846" t="s">
        <v>119</v>
      </c>
      <c r="CQ846">
        <v>259</v>
      </c>
      <c r="CR846">
        <v>0</v>
      </c>
      <c r="CW846">
        <v>3050724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"08/10/2022 21:52:32.204"</f>
        <v>08/10/2022 21:52:32.204</v>
      </c>
      <c r="C847" t="str">
        <f t="shared" si="157"/>
        <v>FFDFD3C0</v>
      </c>
      <c r="D847" t="s">
        <v>113</v>
      </c>
      <c r="E847">
        <v>6</v>
      </c>
      <c r="H847">
        <v>174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162"/>
        <v>21:52:31.797</v>
      </c>
      <c r="T847" t="str">
        <f t="shared" si="162"/>
        <v>21:52:31.797</v>
      </c>
      <c r="U847" t="str">
        <f t="shared" si="156"/>
        <v>A4558D</v>
      </c>
      <c r="V847">
        <v>0</v>
      </c>
      <c r="W847">
        <v>0</v>
      </c>
      <c r="X847">
        <v>2</v>
      </c>
      <c r="Z847">
        <v>1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852</v>
      </c>
      <c r="AJ847">
        <v>48.258305</v>
      </c>
      <c r="AK847" t="s">
        <v>853</v>
      </c>
      <c r="AL847">
        <v>-122.99312399999999</v>
      </c>
      <c r="AM847">
        <v>25</v>
      </c>
      <c r="AN847">
        <v>1100</v>
      </c>
      <c r="AO847" t="s">
        <v>118</v>
      </c>
      <c r="AP847">
        <v>13</v>
      </c>
      <c r="AQ847">
        <v>-140</v>
      </c>
      <c r="AR847">
        <v>-128</v>
      </c>
      <c r="AZ847">
        <v>1200</v>
      </c>
      <c r="BA847">
        <v>1</v>
      </c>
      <c r="BB847" t="str">
        <f t="shared" si="158"/>
        <v xml:space="preserve">N379DH  </v>
      </c>
      <c r="BC847">
        <v>1</v>
      </c>
      <c r="BE847">
        <v>0</v>
      </c>
      <c r="BF847">
        <v>0</v>
      </c>
      <c r="BG847">
        <v>0</v>
      </c>
      <c r="BH847">
        <v>1075</v>
      </c>
      <c r="BI847">
        <v>1</v>
      </c>
      <c r="BJ847">
        <v>0</v>
      </c>
      <c r="BK847">
        <v>0</v>
      </c>
      <c r="BL847">
        <v>0</v>
      </c>
      <c r="BO847">
        <v>0</v>
      </c>
      <c r="BP847">
        <v>0</v>
      </c>
      <c r="BW847" t="str">
        <f>"21:52:31.887"</f>
        <v>21:52:31.887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3</v>
      </c>
      <c r="CP847" t="s">
        <v>119</v>
      </c>
      <c r="CQ847">
        <v>259</v>
      </c>
      <c r="CR847">
        <v>0</v>
      </c>
      <c r="CW847">
        <v>3050724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"08/10/2022 21:52:32.204"</f>
        <v>08/10/2022 21:52:32.204</v>
      </c>
      <c r="C848" t="str">
        <f t="shared" si="157"/>
        <v>FFDFD3C0</v>
      </c>
      <c r="D848" t="s">
        <v>611</v>
      </c>
      <c r="E848">
        <v>10</v>
      </c>
      <c r="H848">
        <v>37</v>
      </c>
      <c r="I848" t="s">
        <v>612</v>
      </c>
      <c r="J848" t="s">
        <v>613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si="162"/>
        <v>21:52:31.797</v>
      </c>
      <c r="T848" t="str">
        <f t="shared" si="162"/>
        <v>21:52:31.797</v>
      </c>
      <c r="U848" t="str">
        <f t="shared" si="156"/>
        <v>A4558D</v>
      </c>
      <c r="V848">
        <v>0</v>
      </c>
      <c r="W848">
        <v>0</v>
      </c>
      <c r="X848">
        <v>2</v>
      </c>
      <c r="Z848">
        <v>1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852</v>
      </c>
      <c r="AJ848">
        <v>48.258305</v>
      </c>
      <c r="AK848" t="s">
        <v>853</v>
      </c>
      <c r="AL848">
        <v>-122.99312399999999</v>
      </c>
      <c r="AM848">
        <v>25</v>
      </c>
      <c r="AN848">
        <v>1100</v>
      </c>
      <c r="AO848" t="s">
        <v>118</v>
      </c>
      <c r="AP848">
        <v>13</v>
      </c>
      <c r="AQ848">
        <v>-140</v>
      </c>
      <c r="AR848">
        <v>-128</v>
      </c>
      <c r="AZ848">
        <v>1200</v>
      </c>
      <c r="BA848">
        <v>1</v>
      </c>
      <c r="BB848" t="str">
        <f t="shared" si="158"/>
        <v xml:space="preserve">N379DH  </v>
      </c>
      <c r="BC848">
        <v>1</v>
      </c>
      <c r="BE848">
        <v>0</v>
      </c>
      <c r="BF848">
        <v>0</v>
      </c>
      <c r="BG848">
        <v>0</v>
      </c>
      <c r="BH848">
        <v>1075</v>
      </c>
      <c r="BI848">
        <v>1</v>
      </c>
      <c r="BJ848">
        <v>0</v>
      </c>
      <c r="BK848">
        <v>0</v>
      </c>
      <c r="BL848">
        <v>0</v>
      </c>
      <c r="BO848">
        <v>0</v>
      </c>
      <c r="BP848">
        <v>0</v>
      </c>
      <c r="BW848" t="str">
        <f>"21:52:31.887"</f>
        <v>21:52:31.887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3</v>
      </c>
      <c r="CP848" t="s">
        <v>119</v>
      </c>
      <c r="CQ848">
        <v>259</v>
      </c>
      <c r="CR848">
        <v>0</v>
      </c>
      <c r="CW848">
        <v>3050724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"08/10/2022 21:52:32.548"</f>
        <v>08/10/2022 21:52:32.548</v>
      </c>
      <c r="C849" t="str">
        <f t="shared" si="157"/>
        <v>FFDFD3C0</v>
      </c>
      <c r="D849" t="s">
        <v>130</v>
      </c>
      <c r="E849">
        <v>18</v>
      </c>
      <c r="F849">
        <v>1018</v>
      </c>
      <c r="G849" t="s">
        <v>114</v>
      </c>
      <c r="J849" t="s">
        <v>131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ref="S849:T851" si="163">"21:52:32.195"</f>
        <v>21:52:32.195</v>
      </c>
      <c r="T849" t="str">
        <f t="shared" si="163"/>
        <v>21:52:32.195</v>
      </c>
      <c r="U849" t="str">
        <f t="shared" si="156"/>
        <v>A4558D</v>
      </c>
      <c r="V849">
        <v>0</v>
      </c>
      <c r="W849">
        <v>0</v>
      </c>
      <c r="X849">
        <v>2</v>
      </c>
      <c r="Z849">
        <v>1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854</v>
      </c>
      <c r="AJ849">
        <v>48.258046999999998</v>
      </c>
      <c r="AK849" t="s">
        <v>855</v>
      </c>
      <c r="AL849">
        <v>-122.993081</v>
      </c>
      <c r="AM849">
        <v>25</v>
      </c>
      <c r="AN849">
        <v>1100</v>
      </c>
      <c r="AO849" t="s">
        <v>118</v>
      </c>
      <c r="AP849">
        <v>13</v>
      </c>
      <c r="AQ849">
        <v>-140</v>
      </c>
      <c r="AR849">
        <v>-64</v>
      </c>
      <c r="AZ849">
        <v>1200</v>
      </c>
      <c r="BA849">
        <v>1</v>
      </c>
      <c r="BB849" t="str">
        <f t="shared" si="158"/>
        <v xml:space="preserve">N379DH  </v>
      </c>
      <c r="BC849">
        <v>1</v>
      </c>
      <c r="BE849">
        <v>0</v>
      </c>
      <c r="BF849">
        <v>0</v>
      </c>
      <c r="BG849">
        <v>0</v>
      </c>
      <c r="BH849">
        <v>1075</v>
      </c>
      <c r="BI849">
        <v>1</v>
      </c>
      <c r="BJ849">
        <v>0</v>
      </c>
      <c r="BK849">
        <v>0</v>
      </c>
      <c r="BL849">
        <v>0</v>
      </c>
      <c r="BO849">
        <v>0</v>
      </c>
      <c r="BP849">
        <v>0</v>
      </c>
      <c r="BW849" t="str">
        <f>"21:52:32.312"</f>
        <v>21:52:32.312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3</v>
      </c>
      <c r="CP849" t="s">
        <v>119</v>
      </c>
      <c r="CQ849">
        <v>259</v>
      </c>
      <c r="CR849">
        <v>0</v>
      </c>
      <c r="CW849">
        <v>3050767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"08/10/2022 21:52:32.548"</f>
        <v>08/10/2022 21:52:32.548</v>
      </c>
      <c r="C850" t="str">
        <f t="shared" si="157"/>
        <v>FFDFD3C0</v>
      </c>
      <c r="D850" t="s">
        <v>113</v>
      </c>
      <c r="E850">
        <v>6</v>
      </c>
      <c r="H850">
        <v>174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si="163"/>
        <v>21:52:32.195</v>
      </c>
      <c r="T850" t="str">
        <f t="shared" si="163"/>
        <v>21:52:32.195</v>
      </c>
      <c r="U850" t="str">
        <f t="shared" si="156"/>
        <v>A4558D</v>
      </c>
      <c r="V850">
        <v>0</v>
      </c>
      <c r="W850">
        <v>0</v>
      </c>
      <c r="X850">
        <v>2</v>
      </c>
      <c r="Z850">
        <v>1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854</v>
      </c>
      <c r="AJ850">
        <v>48.258046999999998</v>
      </c>
      <c r="AK850" t="s">
        <v>855</v>
      </c>
      <c r="AL850">
        <v>-122.993081</v>
      </c>
      <c r="AM850">
        <v>25</v>
      </c>
      <c r="AN850">
        <v>1100</v>
      </c>
      <c r="AO850" t="s">
        <v>118</v>
      </c>
      <c r="AP850">
        <v>13</v>
      </c>
      <c r="AQ850">
        <v>-140</v>
      </c>
      <c r="AR850">
        <v>-64</v>
      </c>
      <c r="AZ850">
        <v>1200</v>
      </c>
      <c r="BA850">
        <v>1</v>
      </c>
      <c r="BB850" t="str">
        <f t="shared" si="158"/>
        <v xml:space="preserve">N379DH  </v>
      </c>
      <c r="BC850">
        <v>1</v>
      </c>
      <c r="BE850">
        <v>0</v>
      </c>
      <c r="BF850">
        <v>0</v>
      </c>
      <c r="BG850">
        <v>0</v>
      </c>
      <c r="BH850">
        <v>1075</v>
      </c>
      <c r="BI850">
        <v>1</v>
      </c>
      <c r="BJ850">
        <v>0</v>
      </c>
      <c r="BK850">
        <v>0</v>
      </c>
      <c r="BL850">
        <v>0</v>
      </c>
      <c r="BO850">
        <v>0</v>
      </c>
      <c r="BP850">
        <v>0</v>
      </c>
      <c r="BW850" t="str">
        <f>"21:52:32.312"</f>
        <v>21:52:32.312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3</v>
      </c>
      <c r="CP850" t="s">
        <v>119</v>
      </c>
      <c r="CQ850">
        <v>259</v>
      </c>
      <c r="CR850">
        <v>0</v>
      </c>
      <c r="CW850">
        <v>3050767</v>
      </c>
      <c r="CY850">
        <v>0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"08/10/2022 21:52:32.548"</f>
        <v>08/10/2022 21:52:32.548</v>
      </c>
      <c r="C851" t="str">
        <f t="shared" si="157"/>
        <v>FFDFD3C0</v>
      </c>
      <c r="D851" t="s">
        <v>611</v>
      </c>
      <c r="E851">
        <v>10</v>
      </c>
      <c r="H851">
        <v>37</v>
      </c>
      <c r="I851" t="s">
        <v>612</v>
      </c>
      <c r="J851" t="s">
        <v>613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si="163"/>
        <v>21:52:32.195</v>
      </c>
      <c r="T851" t="str">
        <f t="shared" si="163"/>
        <v>21:52:32.195</v>
      </c>
      <c r="U851" t="str">
        <f t="shared" si="156"/>
        <v>A4558D</v>
      </c>
      <c r="V851">
        <v>0</v>
      </c>
      <c r="W851">
        <v>0</v>
      </c>
      <c r="X851">
        <v>2</v>
      </c>
      <c r="Z851">
        <v>1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854</v>
      </c>
      <c r="AJ851">
        <v>48.258046999999998</v>
      </c>
      <c r="AK851" t="s">
        <v>855</v>
      </c>
      <c r="AL851">
        <v>-122.993081</v>
      </c>
      <c r="AM851">
        <v>25</v>
      </c>
      <c r="AN851">
        <v>1100</v>
      </c>
      <c r="AO851" t="s">
        <v>118</v>
      </c>
      <c r="AP851">
        <v>13</v>
      </c>
      <c r="AQ851">
        <v>-140</v>
      </c>
      <c r="AR851">
        <v>-64</v>
      </c>
      <c r="AZ851">
        <v>1200</v>
      </c>
      <c r="BA851">
        <v>1</v>
      </c>
      <c r="BB851" t="str">
        <f t="shared" si="158"/>
        <v xml:space="preserve">N379DH  </v>
      </c>
      <c r="BC851">
        <v>1</v>
      </c>
      <c r="BE851">
        <v>0</v>
      </c>
      <c r="BF851">
        <v>0</v>
      </c>
      <c r="BG851">
        <v>0</v>
      </c>
      <c r="BH851">
        <v>1075</v>
      </c>
      <c r="BI851">
        <v>1</v>
      </c>
      <c r="BJ851">
        <v>0</v>
      </c>
      <c r="BK851">
        <v>0</v>
      </c>
      <c r="BL851">
        <v>0</v>
      </c>
      <c r="BO851">
        <v>0</v>
      </c>
      <c r="BP851">
        <v>0</v>
      </c>
      <c r="BW851" t="str">
        <f>"21:52:32.312"</f>
        <v>21:52:32.312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3</v>
      </c>
      <c r="CP851" t="s">
        <v>119</v>
      </c>
      <c r="CQ851">
        <v>259</v>
      </c>
      <c r="CR851">
        <v>0</v>
      </c>
      <c r="CW851">
        <v>3050767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"08/10/2022 21:52:33.595"</f>
        <v>08/10/2022 21:52:33.595</v>
      </c>
      <c r="C852" t="str">
        <f t="shared" si="157"/>
        <v>FFDFD3C0</v>
      </c>
      <c r="D852" t="s">
        <v>130</v>
      </c>
      <c r="E852">
        <v>18</v>
      </c>
      <c r="F852">
        <v>1018</v>
      </c>
      <c r="G852" t="s">
        <v>114</v>
      </c>
      <c r="J852" t="s">
        <v>131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ref="S852:T854" si="164">"21:52:33.195"</f>
        <v>21:52:33.195</v>
      </c>
      <c r="T852" t="str">
        <f t="shared" si="164"/>
        <v>21:52:33.195</v>
      </c>
      <c r="U852" t="str">
        <f t="shared" si="156"/>
        <v>A4558D</v>
      </c>
      <c r="V852">
        <v>0</v>
      </c>
      <c r="W852">
        <v>0</v>
      </c>
      <c r="X852">
        <v>2</v>
      </c>
      <c r="Z852">
        <v>1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856</v>
      </c>
      <c r="AJ852">
        <v>48.257402999999996</v>
      </c>
      <c r="AK852" t="s">
        <v>857</v>
      </c>
      <c r="AL852">
        <v>-122.99299499999999</v>
      </c>
      <c r="AM852">
        <v>25</v>
      </c>
      <c r="AN852">
        <v>1100</v>
      </c>
      <c r="AO852" t="s">
        <v>118</v>
      </c>
      <c r="AP852">
        <v>12</v>
      </c>
      <c r="AQ852">
        <v>-140</v>
      </c>
      <c r="AR852">
        <v>-64</v>
      </c>
      <c r="AZ852">
        <v>1200</v>
      </c>
      <c r="BA852">
        <v>1</v>
      </c>
      <c r="BB852" t="str">
        <f t="shared" si="158"/>
        <v xml:space="preserve">N379DH  </v>
      </c>
      <c r="BC852">
        <v>1</v>
      </c>
      <c r="BE852">
        <v>0</v>
      </c>
      <c r="BF852">
        <v>0</v>
      </c>
      <c r="BG852">
        <v>0</v>
      </c>
      <c r="BH852">
        <v>1075</v>
      </c>
      <c r="BI852">
        <v>1</v>
      </c>
      <c r="BJ852">
        <v>0</v>
      </c>
      <c r="BK852">
        <v>0</v>
      </c>
      <c r="BL852">
        <v>0</v>
      </c>
      <c r="BO852">
        <v>0</v>
      </c>
      <c r="BP852">
        <v>0</v>
      </c>
      <c r="BW852" t="str">
        <f>"21:52:33.385"</f>
        <v>21:52:33.385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3</v>
      </c>
      <c r="CP852" t="s">
        <v>119</v>
      </c>
      <c r="CQ852">
        <v>259</v>
      </c>
      <c r="CR852">
        <v>0</v>
      </c>
      <c r="CW852">
        <v>3050879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"08/10/2022 21:52:33.595"</f>
        <v>08/10/2022 21:52:33.595</v>
      </c>
      <c r="C853" t="str">
        <f t="shared" si="157"/>
        <v>FFDFD3C0</v>
      </c>
      <c r="D853" t="s">
        <v>113</v>
      </c>
      <c r="E853">
        <v>6</v>
      </c>
      <c r="H853">
        <v>174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si="164"/>
        <v>21:52:33.195</v>
      </c>
      <c r="T853" t="str">
        <f t="shared" si="164"/>
        <v>21:52:33.195</v>
      </c>
      <c r="U853" t="str">
        <f t="shared" si="156"/>
        <v>A4558D</v>
      </c>
      <c r="V853">
        <v>0</v>
      </c>
      <c r="W853">
        <v>0</v>
      </c>
      <c r="X853">
        <v>2</v>
      </c>
      <c r="Z853">
        <v>1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856</v>
      </c>
      <c r="AJ853">
        <v>48.257402999999996</v>
      </c>
      <c r="AK853" t="s">
        <v>857</v>
      </c>
      <c r="AL853">
        <v>-122.99299499999999</v>
      </c>
      <c r="AM853">
        <v>25</v>
      </c>
      <c r="AN853">
        <v>1100</v>
      </c>
      <c r="AO853" t="s">
        <v>118</v>
      </c>
      <c r="AP853">
        <v>12</v>
      </c>
      <c r="AQ853">
        <v>-140</v>
      </c>
      <c r="AR853">
        <v>-64</v>
      </c>
      <c r="AZ853">
        <v>1200</v>
      </c>
      <c r="BA853">
        <v>1</v>
      </c>
      <c r="BB853" t="str">
        <f t="shared" si="158"/>
        <v xml:space="preserve">N379DH  </v>
      </c>
      <c r="BC853">
        <v>1</v>
      </c>
      <c r="BE853">
        <v>0</v>
      </c>
      <c r="BF853">
        <v>0</v>
      </c>
      <c r="BG853">
        <v>0</v>
      </c>
      <c r="BH853">
        <v>1075</v>
      </c>
      <c r="BI853">
        <v>1</v>
      </c>
      <c r="BJ853">
        <v>0</v>
      </c>
      <c r="BK853">
        <v>0</v>
      </c>
      <c r="BL853">
        <v>0</v>
      </c>
      <c r="BO853">
        <v>0</v>
      </c>
      <c r="BP853">
        <v>0</v>
      </c>
      <c r="BW853" t="str">
        <f>"21:52:33.385"</f>
        <v>21:52:33.385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3</v>
      </c>
      <c r="CP853" t="s">
        <v>119</v>
      </c>
      <c r="CQ853">
        <v>259</v>
      </c>
      <c r="CR853">
        <v>0</v>
      </c>
      <c r="CW853">
        <v>3050879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"08/10/2022 21:52:33.595"</f>
        <v>08/10/2022 21:52:33.595</v>
      </c>
      <c r="C854" t="str">
        <f t="shared" si="157"/>
        <v>FFDFD3C0</v>
      </c>
      <c r="D854" t="s">
        <v>611</v>
      </c>
      <c r="E854">
        <v>10</v>
      </c>
      <c r="H854">
        <v>37</v>
      </c>
      <c r="I854" t="s">
        <v>612</v>
      </c>
      <c r="J854" t="s">
        <v>613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si="164"/>
        <v>21:52:33.195</v>
      </c>
      <c r="T854" t="str">
        <f t="shared" si="164"/>
        <v>21:52:33.195</v>
      </c>
      <c r="U854" t="str">
        <f t="shared" si="156"/>
        <v>A4558D</v>
      </c>
      <c r="V854">
        <v>0</v>
      </c>
      <c r="W854">
        <v>0</v>
      </c>
      <c r="X854">
        <v>2</v>
      </c>
      <c r="Z854">
        <v>1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856</v>
      </c>
      <c r="AJ854">
        <v>48.257402999999996</v>
      </c>
      <c r="AK854" t="s">
        <v>857</v>
      </c>
      <c r="AL854">
        <v>-122.99299499999999</v>
      </c>
      <c r="AM854">
        <v>25</v>
      </c>
      <c r="AN854">
        <v>1100</v>
      </c>
      <c r="AO854" t="s">
        <v>118</v>
      </c>
      <c r="AP854">
        <v>12</v>
      </c>
      <c r="AQ854">
        <v>-140</v>
      </c>
      <c r="AR854">
        <v>-64</v>
      </c>
      <c r="AZ854">
        <v>1200</v>
      </c>
      <c r="BA854">
        <v>1</v>
      </c>
      <c r="BB854" t="str">
        <f t="shared" si="158"/>
        <v xml:space="preserve">N379DH  </v>
      </c>
      <c r="BC854">
        <v>1</v>
      </c>
      <c r="BE854">
        <v>0</v>
      </c>
      <c r="BF854">
        <v>0</v>
      </c>
      <c r="BG854">
        <v>0</v>
      </c>
      <c r="BH854">
        <v>1075</v>
      </c>
      <c r="BI854">
        <v>1</v>
      </c>
      <c r="BJ854">
        <v>0</v>
      </c>
      <c r="BK854">
        <v>0</v>
      </c>
      <c r="BL854">
        <v>0</v>
      </c>
      <c r="BO854">
        <v>0</v>
      </c>
      <c r="BP854">
        <v>0</v>
      </c>
      <c r="BW854" t="str">
        <f>"21:52:33.385"</f>
        <v>21:52:33.385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3</v>
      </c>
      <c r="CP854" t="s">
        <v>119</v>
      </c>
      <c r="CQ854">
        <v>259</v>
      </c>
      <c r="CR854">
        <v>0</v>
      </c>
      <c r="CW854">
        <v>3050879</v>
      </c>
      <c r="CY854">
        <v>0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"08/10/2022 21:52:35.877"</f>
        <v>08/10/2022 21:52:35.877</v>
      </c>
      <c r="C855" t="str">
        <f t="shared" si="157"/>
        <v>FFDFD3C0</v>
      </c>
      <c r="D855" t="s">
        <v>113</v>
      </c>
      <c r="E855">
        <v>6</v>
      </c>
      <c r="H855">
        <v>174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ref="S855:T857" si="165">"21:52:35.594"</f>
        <v>21:52:35.594</v>
      </c>
      <c r="T855" t="str">
        <f t="shared" si="165"/>
        <v>21:52:35.594</v>
      </c>
      <c r="U855" t="str">
        <f t="shared" si="156"/>
        <v>A4558D</v>
      </c>
      <c r="V855">
        <v>0</v>
      </c>
      <c r="W855">
        <v>0</v>
      </c>
      <c r="X855">
        <v>2</v>
      </c>
      <c r="Z855">
        <v>1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858</v>
      </c>
      <c r="AJ855">
        <v>48.255837</v>
      </c>
      <c r="AK855" t="s">
        <v>859</v>
      </c>
      <c r="AL855">
        <v>-122.992802</v>
      </c>
      <c r="AM855">
        <v>25</v>
      </c>
      <c r="AN855">
        <v>1100</v>
      </c>
      <c r="AO855" t="s">
        <v>118</v>
      </c>
      <c r="AP855">
        <v>12</v>
      </c>
      <c r="AQ855">
        <v>-141</v>
      </c>
      <c r="AR855">
        <v>64</v>
      </c>
      <c r="AZ855">
        <v>1200</v>
      </c>
      <c r="BA855">
        <v>1</v>
      </c>
      <c r="BB855" t="str">
        <f t="shared" si="158"/>
        <v xml:space="preserve">N379DH  </v>
      </c>
      <c r="BC855">
        <v>1</v>
      </c>
      <c r="BE855">
        <v>0</v>
      </c>
      <c r="BF855">
        <v>0</v>
      </c>
      <c r="BG855">
        <v>0</v>
      </c>
      <c r="BH855">
        <v>1075</v>
      </c>
      <c r="BI855">
        <v>1</v>
      </c>
      <c r="BJ855">
        <v>0</v>
      </c>
      <c r="BK855">
        <v>0</v>
      </c>
      <c r="BL855">
        <v>0</v>
      </c>
      <c r="BO855">
        <v>0</v>
      </c>
      <c r="BP855">
        <v>0</v>
      </c>
      <c r="BW855" t="str">
        <f>"21:52:35.669"</f>
        <v>21:52:35.669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3</v>
      </c>
      <c r="CP855" t="s">
        <v>119</v>
      </c>
      <c r="CQ855">
        <v>259</v>
      </c>
      <c r="CR855">
        <v>0</v>
      </c>
      <c r="CW855">
        <v>3051120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"08/10/2022 21:52:35.893"</f>
        <v>08/10/2022 21:52:35.893</v>
      </c>
      <c r="C856" t="str">
        <f t="shared" si="157"/>
        <v>FFDFD3C0</v>
      </c>
      <c r="D856" t="s">
        <v>611</v>
      </c>
      <c r="E856">
        <v>10</v>
      </c>
      <c r="H856">
        <v>37</v>
      </c>
      <c r="I856" t="s">
        <v>612</v>
      </c>
      <c r="J856" t="s">
        <v>613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165"/>
        <v>21:52:35.594</v>
      </c>
      <c r="T856" t="str">
        <f t="shared" si="165"/>
        <v>21:52:35.594</v>
      </c>
      <c r="U856" t="str">
        <f t="shared" si="156"/>
        <v>A4558D</v>
      </c>
      <c r="V856">
        <v>0</v>
      </c>
      <c r="W856">
        <v>0</v>
      </c>
      <c r="X856">
        <v>2</v>
      </c>
      <c r="Z856">
        <v>1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858</v>
      </c>
      <c r="AJ856">
        <v>48.255837</v>
      </c>
      <c r="AK856" t="s">
        <v>859</v>
      </c>
      <c r="AL856">
        <v>-122.992802</v>
      </c>
      <c r="AM856">
        <v>25</v>
      </c>
      <c r="AN856">
        <v>1100</v>
      </c>
      <c r="AO856" t="s">
        <v>118</v>
      </c>
      <c r="AP856">
        <v>12</v>
      </c>
      <c r="AQ856">
        <v>-141</v>
      </c>
      <c r="AR856">
        <v>64</v>
      </c>
      <c r="AZ856">
        <v>1200</v>
      </c>
      <c r="BA856">
        <v>1</v>
      </c>
      <c r="BB856" t="str">
        <f t="shared" si="158"/>
        <v xml:space="preserve">N379DH  </v>
      </c>
      <c r="BC856">
        <v>1</v>
      </c>
      <c r="BE856">
        <v>0</v>
      </c>
      <c r="BF856">
        <v>0</v>
      </c>
      <c r="BG856">
        <v>0</v>
      </c>
      <c r="BH856">
        <v>1075</v>
      </c>
      <c r="BI856">
        <v>1</v>
      </c>
      <c r="BJ856">
        <v>0</v>
      </c>
      <c r="BK856">
        <v>0</v>
      </c>
      <c r="BL856">
        <v>0</v>
      </c>
      <c r="BO856">
        <v>0</v>
      </c>
      <c r="BP856">
        <v>0</v>
      </c>
      <c r="BW856" t="str">
        <f>"21:52:35.669"</f>
        <v>21:52:35.669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3</v>
      </c>
      <c r="CP856" t="s">
        <v>119</v>
      </c>
      <c r="CQ856">
        <v>259</v>
      </c>
      <c r="CR856">
        <v>0</v>
      </c>
      <c r="CW856">
        <v>3051120</v>
      </c>
      <c r="CY856">
        <v>0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"08/10/2022 21:52:35.893"</f>
        <v>08/10/2022 21:52:35.893</v>
      </c>
      <c r="C857" t="str">
        <f t="shared" si="157"/>
        <v>FFDFD3C0</v>
      </c>
      <c r="D857" t="s">
        <v>130</v>
      </c>
      <c r="E857">
        <v>18</v>
      </c>
      <c r="F857">
        <v>1018</v>
      </c>
      <c r="G857" t="s">
        <v>114</v>
      </c>
      <c r="J857" t="s">
        <v>131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si="165"/>
        <v>21:52:35.594</v>
      </c>
      <c r="T857" t="str">
        <f t="shared" si="165"/>
        <v>21:52:35.594</v>
      </c>
      <c r="U857" t="str">
        <f t="shared" si="156"/>
        <v>A4558D</v>
      </c>
      <c r="V857">
        <v>0</v>
      </c>
      <c r="W857">
        <v>0</v>
      </c>
      <c r="X857">
        <v>2</v>
      </c>
      <c r="Z857">
        <v>1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858</v>
      </c>
      <c r="AJ857">
        <v>48.255837</v>
      </c>
      <c r="AK857" t="s">
        <v>859</v>
      </c>
      <c r="AL857">
        <v>-122.992802</v>
      </c>
      <c r="AM857">
        <v>25</v>
      </c>
      <c r="AN857">
        <v>1100</v>
      </c>
      <c r="AO857" t="s">
        <v>118</v>
      </c>
      <c r="AP857">
        <v>12</v>
      </c>
      <c r="AQ857">
        <v>-141</v>
      </c>
      <c r="AR857">
        <v>64</v>
      </c>
      <c r="AZ857">
        <v>1200</v>
      </c>
      <c r="BA857">
        <v>1</v>
      </c>
      <c r="BB857" t="str">
        <f t="shared" si="158"/>
        <v xml:space="preserve">N379DH  </v>
      </c>
      <c r="BC857">
        <v>1</v>
      </c>
      <c r="BE857">
        <v>0</v>
      </c>
      <c r="BF857">
        <v>0</v>
      </c>
      <c r="BG857">
        <v>0</v>
      </c>
      <c r="BH857">
        <v>1075</v>
      </c>
      <c r="BI857">
        <v>1</v>
      </c>
      <c r="BJ857">
        <v>0</v>
      </c>
      <c r="BK857">
        <v>0</v>
      </c>
      <c r="BL857">
        <v>0</v>
      </c>
      <c r="BO857">
        <v>0</v>
      </c>
      <c r="BP857">
        <v>0</v>
      </c>
      <c r="BW857" t="str">
        <f>"21:52:35.669"</f>
        <v>21:52:35.669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3</v>
      </c>
      <c r="CP857" t="s">
        <v>119</v>
      </c>
      <c r="CQ857">
        <v>259</v>
      </c>
      <c r="CR857">
        <v>0</v>
      </c>
      <c r="CW857">
        <v>3051120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"08/10/2022 21:52:36.986"</f>
        <v>08/10/2022 21:52:36.986</v>
      </c>
      <c r="C858" t="str">
        <f t="shared" si="157"/>
        <v>FFDFD3C0</v>
      </c>
      <c r="D858" t="s">
        <v>130</v>
      </c>
      <c r="E858">
        <v>18</v>
      </c>
      <c r="F858">
        <v>1018</v>
      </c>
      <c r="G858" t="s">
        <v>114</v>
      </c>
      <c r="J858" t="s">
        <v>131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ref="S858:T860" si="166">"21:52:36.594"</f>
        <v>21:52:36.594</v>
      </c>
      <c r="T858" t="str">
        <f t="shared" si="166"/>
        <v>21:52:36.594</v>
      </c>
      <c r="U858" t="str">
        <f t="shared" si="156"/>
        <v>A4558D</v>
      </c>
      <c r="V858">
        <v>0</v>
      </c>
      <c r="W858">
        <v>0</v>
      </c>
      <c r="X858">
        <v>2</v>
      </c>
      <c r="Z858">
        <v>1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860</v>
      </c>
      <c r="AJ858">
        <v>48.255192999999998</v>
      </c>
      <c r="AK858" t="s">
        <v>861</v>
      </c>
      <c r="AL858">
        <v>-122.992716</v>
      </c>
      <c r="AM858">
        <v>25</v>
      </c>
      <c r="AN858">
        <v>1100</v>
      </c>
      <c r="AO858" t="s">
        <v>118</v>
      </c>
      <c r="AP858">
        <v>12</v>
      </c>
      <c r="AQ858">
        <v>-141</v>
      </c>
      <c r="AR858">
        <v>128</v>
      </c>
      <c r="AZ858">
        <v>1200</v>
      </c>
      <c r="BA858">
        <v>1</v>
      </c>
      <c r="BB858" t="str">
        <f t="shared" si="158"/>
        <v xml:space="preserve">N379DH  </v>
      </c>
      <c r="BC858">
        <v>1</v>
      </c>
      <c r="BE858">
        <v>0</v>
      </c>
      <c r="BF858">
        <v>0</v>
      </c>
      <c r="BG858">
        <v>0</v>
      </c>
      <c r="BH858">
        <v>1075</v>
      </c>
      <c r="BI858">
        <v>1</v>
      </c>
      <c r="BJ858">
        <v>0</v>
      </c>
      <c r="BK858">
        <v>0</v>
      </c>
      <c r="BL858">
        <v>0</v>
      </c>
      <c r="BO858">
        <v>0</v>
      </c>
      <c r="BP858">
        <v>0</v>
      </c>
      <c r="BW858" t="str">
        <f>"21:52:36.699"</f>
        <v>21:52:36.699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3</v>
      </c>
      <c r="CP858" t="s">
        <v>119</v>
      </c>
      <c r="CQ858">
        <v>259</v>
      </c>
      <c r="CR858">
        <v>0</v>
      </c>
      <c r="CW858">
        <v>3051231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"08/10/2022 21:52:36.986"</f>
        <v>08/10/2022 21:52:36.986</v>
      </c>
      <c r="C859" t="str">
        <f t="shared" si="157"/>
        <v>FFDFD3C0</v>
      </c>
      <c r="D859" t="s">
        <v>611</v>
      </c>
      <c r="E859">
        <v>10</v>
      </c>
      <c r="H859">
        <v>37</v>
      </c>
      <c r="I859" t="s">
        <v>612</v>
      </c>
      <c r="J859" t="s">
        <v>613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166"/>
        <v>21:52:36.594</v>
      </c>
      <c r="T859" t="str">
        <f t="shared" si="166"/>
        <v>21:52:36.594</v>
      </c>
      <c r="U859" t="str">
        <f t="shared" si="156"/>
        <v>A4558D</v>
      </c>
      <c r="V859">
        <v>0</v>
      </c>
      <c r="W859">
        <v>0</v>
      </c>
      <c r="X859">
        <v>2</v>
      </c>
      <c r="Z859">
        <v>1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860</v>
      </c>
      <c r="AJ859">
        <v>48.255192999999998</v>
      </c>
      <c r="AK859" t="s">
        <v>861</v>
      </c>
      <c r="AL859">
        <v>-122.992716</v>
      </c>
      <c r="AM859">
        <v>25</v>
      </c>
      <c r="AN859">
        <v>1100</v>
      </c>
      <c r="AO859" t="s">
        <v>118</v>
      </c>
      <c r="AP859">
        <v>12</v>
      </c>
      <c r="AQ859">
        <v>-141</v>
      </c>
      <c r="AR859">
        <v>128</v>
      </c>
      <c r="AZ859">
        <v>1200</v>
      </c>
      <c r="BA859">
        <v>1</v>
      </c>
      <c r="BB859" t="str">
        <f t="shared" si="158"/>
        <v xml:space="preserve">N379DH  </v>
      </c>
      <c r="BC859">
        <v>1</v>
      </c>
      <c r="BE859">
        <v>0</v>
      </c>
      <c r="BF859">
        <v>0</v>
      </c>
      <c r="BG859">
        <v>0</v>
      </c>
      <c r="BH859">
        <v>1075</v>
      </c>
      <c r="BI859">
        <v>1</v>
      </c>
      <c r="BJ859">
        <v>0</v>
      </c>
      <c r="BK859">
        <v>0</v>
      </c>
      <c r="BL859">
        <v>0</v>
      </c>
      <c r="BO859">
        <v>0</v>
      </c>
      <c r="BP859">
        <v>0</v>
      </c>
      <c r="BW859" t="str">
        <f>"21:52:36.699"</f>
        <v>21:52:36.699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3</v>
      </c>
      <c r="CP859" t="s">
        <v>119</v>
      </c>
      <c r="CQ859">
        <v>259</v>
      </c>
      <c r="CR859">
        <v>0</v>
      </c>
      <c r="CW859">
        <v>3051231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"08/10/2022 21:52:36.986"</f>
        <v>08/10/2022 21:52:36.986</v>
      </c>
      <c r="C860" t="str">
        <f t="shared" si="157"/>
        <v>FFDFD3C0</v>
      </c>
      <c r="D860" t="s">
        <v>113</v>
      </c>
      <c r="E860">
        <v>6</v>
      </c>
      <c r="H860">
        <v>174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si="166"/>
        <v>21:52:36.594</v>
      </c>
      <c r="T860" t="str">
        <f t="shared" si="166"/>
        <v>21:52:36.594</v>
      </c>
      <c r="U860" t="str">
        <f t="shared" si="156"/>
        <v>A4558D</v>
      </c>
      <c r="V860">
        <v>0</v>
      </c>
      <c r="W860">
        <v>0</v>
      </c>
      <c r="X860">
        <v>2</v>
      </c>
      <c r="Z860">
        <v>1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860</v>
      </c>
      <c r="AJ860">
        <v>48.255192999999998</v>
      </c>
      <c r="AK860" t="s">
        <v>861</v>
      </c>
      <c r="AL860">
        <v>-122.992716</v>
      </c>
      <c r="AM860">
        <v>25</v>
      </c>
      <c r="AN860">
        <v>1100</v>
      </c>
      <c r="AO860" t="s">
        <v>118</v>
      </c>
      <c r="AP860">
        <v>12</v>
      </c>
      <c r="AQ860">
        <v>-141</v>
      </c>
      <c r="AR860">
        <v>128</v>
      </c>
      <c r="AZ860">
        <v>1200</v>
      </c>
      <c r="BA860">
        <v>1</v>
      </c>
      <c r="BB860" t="str">
        <f t="shared" si="158"/>
        <v xml:space="preserve">N379DH  </v>
      </c>
      <c r="BC860">
        <v>1</v>
      </c>
      <c r="BE860">
        <v>0</v>
      </c>
      <c r="BF860">
        <v>0</v>
      </c>
      <c r="BG860">
        <v>0</v>
      </c>
      <c r="BH860">
        <v>1075</v>
      </c>
      <c r="BI860">
        <v>1</v>
      </c>
      <c r="BJ860">
        <v>0</v>
      </c>
      <c r="BK860">
        <v>0</v>
      </c>
      <c r="BL860">
        <v>0</v>
      </c>
      <c r="BO860">
        <v>0</v>
      </c>
      <c r="BP860">
        <v>0</v>
      </c>
      <c r="BW860" t="str">
        <f>"21:52:36.699"</f>
        <v>21:52:36.699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3</v>
      </c>
      <c r="CP860" t="s">
        <v>119</v>
      </c>
      <c r="CQ860">
        <v>259</v>
      </c>
      <c r="CR860">
        <v>0</v>
      </c>
      <c r="CW860">
        <v>3051231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"08/10/2022 21:52:37.830"</f>
        <v>08/10/2022 21:52:37.830</v>
      </c>
      <c r="C861" t="str">
        <f t="shared" si="157"/>
        <v>FFDFD3C0</v>
      </c>
      <c r="D861" t="s">
        <v>611</v>
      </c>
      <c r="E861">
        <v>10</v>
      </c>
      <c r="H861">
        <v>37</v>
      </c>
      <c r="I861" t="s">
        <v>612</v>
      </c>
      <c r="J861" t="s">
        <v>613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ref="S861:T863" si="167">"21:52:37.398"</f>
        <v>21:52:37.398</v>
      </c>
      <c r="T861" t="str">
        <f t="shared" si="167"/>
        <v>21:52:37.398</v>
      </c>
      <c r="U861" t="str">
        <f t="shared" si="156"/>
        <v>A4558D</v>
      </c>
      <c r="V861">
        <v>0</v>
      </c>
      <c r="W861">
        <v>0</v>
      </c>
      <c r="X861">
        <v>2</v>
      </c>
      <c r="Z861">
        <v>1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862</v>
      </c>
      <c r="AJ861">
        <v>48.254657000000002</v>
      </c>
      <c r="AK861" t="s">
        <v>863</v>
      </c>
      <c r="AL861">
        <v>-122.992651</v>
      </c>
      <c r="AM861">
        <v>25</v>
      </c>
      <c r="AN861">
        <v>1100</v>
      </c>
      <c r="AO861" t="s">
        <v>118</v>
      </c>
      <c r="AP861">
        <v>12</v>
      </c>
      <c r="AQ861">
        <v>-141</v>
      </c>
      <c r="AR861">
        <v>64</v>
      </c>
      <c r="AZ861">
        <v>1200</v>
      </c>
      <c r="BA861">
        <v>1</v>
      </c>
      <c r="BB861" t="str">
        <f t="shared" si="158"/>
        <v xml:space="preserve">N379DH  </v>
      </c>
      <c r="BC861">
        <v>1</v>
      </c>
      <c r="BE861">
        <v>0</v>
      </c>
      <c r="BF861">
        <v>0</v>
      </c>
      <c r="BG861">
        <v>0</v>
      </c>
      <c r="BH861">
        <v>1075</v>
      </c>
      <c r="BI861">
        <v>1</v>
      </c>
      <c r="BJ861">
        <v>0</v>
      </c>
      <c r="BK861">
        <v>0</v>
      </c>
      <c r="BL861">
        <v>0</v>
      </c>
      <c r="BO861">
        <v>0</v>
      </c>
      <c r="BP861">
        <v>0</v>
      </c>
      <c r="BW861" t="str">
        <f>"21:52:37.541"</f>
        <v>21:52:37.541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2</v>
      </c>
      <c r="CP861" t="s">
        <v>119</v>
      </c>
      <c r="CQ861">
        <v>259</v>
      </c>
      <c r="CR861">
        <v>0</v>
      </c>
      <c r="CW861">
        <v>3051322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"08/10/2022 21:52:37.830"</f>
        <v>08/10/2022 21:52:37.830</v>
      </c>
      <c r="C862" t="str">
        <f t="shared" si="157"/>
        <v>FFDFD3C0</v>
      </c>
      <c r="D862" t="s">
        <v>130</v>
      </c>
      <c r="E862">
        <v>18</v>
      </c>
      <c r="F862">
        <v>1018</v>
      </c>
      <c r="G862" t="s">
        <v>114</v>
      </c>
      <c r="J862" t="s">
        <v>131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167"/>
        <v>21:52:37.398</v>
      </c>
      <c r="T862" t="str">
        <f t="shared" si="167"/>
        <v>21:52:37.398</v>
      </c>
      <c r="U862" t="str">
        <f t="shared" si="156"/>
        <v>A4558D</v>
      </c>
      <c r="V862">
        <v>0</v>
      </c>
      <c r="W862">
        <v>0</v>
      </c>
      <c r="X862">
        <v>2</v>
      </c>
      <c r="Z862">
        <v>1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862</v>
      </c>
      <c r="AJ862">
        <v>48.254657000000002</v>
      </c>
      <c r="AK862" t="s">
        <v>863</v>
      </c>
      <c r="AL862">
        <v>-122.992651</v>
      </c>
      <c r="AM862">
        <v>25</v>
      </c>
      <c r="AN862">
        <v>1100</v>
      </c>
      <c r="AO862" t="s">
        <v>118</v>
      </c>
      <c r="AP862">
        <v>12</v>
      </c>
      <c r="AQ862">
        <v>-141</v>
      </c>
      <c r="AR862">
        <v>64</v>
      </c>
      <c r="AZ862">
        <v>1200</v>
      </c>
      <c r="BA862">
        <v>1</v>
      </c>
      <c r="BB862" t="str">
        <f t="shared" si="158"/>
        <v xml:space="preserve">N379DH  </v>
      </c>
      <c r="BC862">
        <v>1</v>
      </c>
      <c r="BE862">
        <v>0</v>
      </c>
      <c r="BF862">
        <v>0</v>
      </c>
      <c r="BG862">
        <v>0</v>
      </c>
      <c r="BH862">
        <v>1075</v>
      </c>
      <c r="BI862">
        <v>1</v>
      </c>
      <c r="BJ862">
        <v>0</v>
      </c>
      <c r="BK862">
        <v>0</v>
      </c>
      <c r="BL862">
        <v>0</v>
      </c>
      <c r="BO862">
        <v>0</v>
      </c>
      <c r="BP862">
        <v>0</v>
      </c>
      <c r="BW862" t="str">
        <f>"21:52:37.541"</f>
        <v>21:52:37.541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2</v>
      </c>
      <c r="CP862" t="s">
        <v>119</v>
      </c>
      <c r="CQ862">
        <v>259</v>
      </c>
      <c r="CR862">
        <v>0</v>
      </c>
      <c r="CW862">
        <v>3051322</v>
      </c>
      <c r="CY862">
        <v>0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"08/10/2022 21:52:37.830"</f>
        <v>08/10/2022 21:52:37.830</v>
      </c>
      <c r="C863" t="str">
        <f t="shared" si="157"/>
        <v>FFDFD3C0</v>
      </c>
      <c r="D863" t="s">
        <v>113</v>
      </c>
      <c r="E863">
        <v>6</v>
      </c>
      <c r="H863">
        <v>174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si="167"/>
        <v>21:52:37.398</v>
      </c>
      <c r="T863" t="str">
        <f t="shared" si="167"/>
        <v>21:52:37.398</v>
      </c>
      <c r="U863" t="str">
        <f t="shared" si="156"/>
        <v>A4558D</v>
      </c>
      <c r="V863">
        <v>0</v>
      </c>
      <c r="W863">
        <v>0</v>
      </c>
      <c r="X863">
        <v>2</v>
      </c>
      <c r="Z863">
        <v>1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862</v>
      </c>
      <c r="AJ863">
        <v>48.254657000000002</v>
      </c>
      <c r="AK863" t="s">
        <v>863</v>
      </c>
      <c r="AL863">
        <v>-122.992651</v>
      </c>
      <c r="AM863">
        <v>25</v>
      </c>
      <c r="AN863">
        <v>1100</v>
      </c>
      <c r="AO863" t="s">
        <v>118</v>
      </c>
      <c r="AP863">
        <v>12</v>
      </c>
      <c r="AQ863">
        <v>-141</v>
      </c>
      <c r="AR863">
        <v>64</v>
      </c>
      <c r="AZ863">
        <v>1200</v>
      </c>
      <c r="BA863">
        <v>1</v>
      </c>
      <c r="BB863" t="str">
        <f t="shared" si="158"/>
        <v xml:space="preserve">N379DH  </v>
      </c>
      <c r="BC863">
        <v>1</v>
      </c>
      <c r="BE863">
        <v>0</v>
      </c>
      <c r="BF863">
        <v>0</v>
      </c>
      <c r="BG863">
        <v>0</v>
      </c>
      <c r="BH863">
        <v>1075</v>
      </c>
      <c r="BI863">
        <v>1</v>
      </c>
      <c r="BJ863">
        <v>0</v>
      </c>
      <c r="BK863">
        <v>0</v>
      </c>
      <c r="BL863">
        <v>0</v>
      </c>
      <c r="BO863">
        <v>0</v>
      </c>
      <c r="BP863">
        <v>0</v>
      </c>
      <c r="BW863" t="str">
        <f>"21:52:37.541"</f>
        <v>21:52:37.541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2</v>
      </c>
      <c r="CP863" t="s">
        <v>119</v>
      </c>
      <c r="CQ863">
        <v>259</v>
      </c>
      <c r="CR863">
        <v>0</v>
      </c>
      <c r="CW863">
        <v>3051322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"08/10/2022 21:52:38.612"</f>
        <v>08/10/2022 21:52:38.612</v>
      </c>
      <c r="C864" t="str">
        <f t="shared" si="157"/>
        <v>FFDFD3C0</v>
      </c>
      <c r="D864" t="s">
        <v>113</v>
      </c>
      <c r="E864">
        <v>6</v>
      </c>
      <c r="H864">
        <v>174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ref="S864:T866" si="168">"21:52:38.195"</f>
        <v>21:52:38.195</v>
      </c>
      <c r="T864" t="str">
        <f t="shared" si="168"/>
        <v>21:52:38.195</v>
      </c>
      <c r="U864" t="str">
        <f t="shared" si="156"/>
        <v>A4558D</v>
      </c>
      <c r="V864">
        <v>0</v>
      </c>
      <c r="W864">
        <v>0</v>
      </c>
      <c r="X864">
        <v>2</v>
      </c>
      <c r="Z864">
        <v>1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864</v>
      </c>
      <c r="AJ864">
        <v>48.254142000000002</v>
      </c>
      <c r="AK864" t="s">
        <v>865</v>
      </c>
      <c r="AL864">
        <v>-122.992566</v>
      </c>
      <c r="AM864">
        <v>25</v>
      </c>
      <c r="AN864">
        <v>1100</v>
      </c>
      <c r="AO864" t="s">
        <v>118</v>
      </c>
      <c r="AP864">
        <v>12</v>
      </c>
      <c r="AQ864">
        <v>-141</v>
      </c>
      <c r="AR864">
        <v>64</v>
      </c>
      <c r="AZ864">
        <v>1200</v>
      </c>
      <c r="BA864">
        <v>1</v>
      </c>
      <c r="BB864" t="str">
        <f t="shared" si="158"/>
        <v xml:space="preserve">N379DH  </v>
      </c>
      <c r="BC864">
        <v>1</v>
      </c>
      <c r="BE864">
        <v>0</v>
      </c>
      <c r="BF864">
        <v>0</v>
      </c>
      <c r="BG864">
        <v>0</v>
      </c>
      <c r="BH864">
        <v>1075</v>
      </c>
      <c r="BI864">
        <v>1</v>
      </c>
      <c r="BJ864">
        <v>0</v>
      </c>
      <c r="BK864">
        <v>0</v>
      </c>
      <c r="BL864">
        <v>0</v>
      </c>
      <c r="BO864">
        <v>0</v>
      </c>
      <c r="BP864">
        <v>0</v>
      </c>
      <c r="BW864" t="str">
        <f>"21:52:38.373"</f>
        <v>21:52:38.373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3</v>
      </c>
      <c r="CP864" t="s">
        <v>119</v>
      </c>
      <c r="CQ864">
        <v>259</v>
      </c>
      <c r="CR864">
        <v>0</v>
      </c>
      <c r="CW864">
        <v>3051405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"08/10/2022 21:52:38.612"</f>
        <v>08/10/2022 21:52:38.612</v>
      </c>
      <c r="C865" t="str">
        <f t="shared" si="157"/>
        <v>FFDFD3C0</v>
      </c>
      <c r="D865" t="s">
        <v>130</v>
      </c>
      <c r="E865">
        <v>18</v>
      </c>
      <c r="F865">
        <v>1018</v>
      </c>
      <c r="G865" t="s">
        <v>114</v>
      </c>
      <c r="J865" t="s">
        <v>131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si="168"/>
        <v>21:52:38.195</v>
      </c>
      <c r="T865" t="str">
        <f t="shared" si="168"/>
        <v>21:52:38.195</v>
      </c>
      <c r="U865" t="str">
        <f t="shared" si="156"/>
        <v>A4558D</v>
      </c>
      <c r="V865">
        <v>0</v>
      </c>
      <c r="W865">
        <v>0</v>
      </c>
      <c r="X865">
        <v>2</v>
      </c>
      <c r="Z865">
        <v>1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864</v>
      </c>
      <c r="AJ865">
        <v>48.254142000000002</v>
      </c>
      <c r="AK865" t="s">
        <v>865</v>
      </c>
      <c r="AL865">
        <v>-122.992566</v>
      </c>
      <c r="AM865">
        <v>25</v>
      </c>
      <c r="AN865">
        <v>1100</v>
      </c>
      <c r="AO865" t="s">
        <v>118</v>
      </c>
      <c r="AP865">
        <v>12</v>
      </c>
      <c r="AQ865">
        <v>-141</v>
      </c>
      <c r="AR865">
        <v>64</v>
      </c>
      <c r="AZ865">
        <v>1200</v>
      </c>
      <c r="BA865">
        <v>1</v>
      </c>
      <c r="BB865" t="str">
        <f t="shared" si="158"/>
        <v xml:space="preserve">N379DH  </v>
      </c>
      <c r="BC865">
        <v>1</v>
      </c>
      <c r="BE865">
        <v>0</v>
      </c>
      <c r="BF865">
        <v>0</v>
      </c>
      <c r="BG865">
        <v>0</v>
      </c>
      <c r="BH865">
        <v>1075</v>
      </c>
      <c r="BI865">
        <v>1</v>
      </c>
      <c r="BJ865">
        <v>0</v>
      </c>
      <c r="BK865">
        <v>0</v>
      </c>
      <c r="BL865">
        <v>0</v>
      </c>
      <c r="BO865">
        <v>0</v>
      </c>
      <c r="BP865">
        <v>0</v>
      </c>
      <c r="BW865" t="str">
        <f>"21:52:38.373"</f>
        <v>21:52:38.373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3</v>
      </c>
      <c r="CP865" t="s">
        <v>119</v>
      </c>
      <c r="CQ865">
        <v>259</v>
      </c>
      <c r="CR865">
        <v>0</v>
      </c>
      <c r="CW865">
        <v>3051405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"08/10/2022 21:52:38.612"</f>
        <v>08/10/2022 21:52:38.612</v>
      </c>
      <c r="C866" t="str">
        <f t="shared" si="157"/>
        <v>FFDFD3C0</v>
      </c>
      <c r="D866" t="s">
        <v>611</v>
      </c>
      <c r="E866">
        <v>10</v>
      </c>
      <c r="H866">
        <v>37</v>
      </c>
      <c r="I866" t="s">
        <v>612</v>
      </c>
      <c r="J866" t="s">
        <v>613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168"/>
        <v>21:52:38.195</v>
      </c>
      <c r="T866" t="str">
        <f t="shared" si="168"/>
        <v>21:52:38.195</v>
      </c>
      <c r="U866" t="str">
        <f t="shared" si="156"/>
        <v>A4558D</v>
      </c>
      <c r="V866">
        <v>0</v>
      </c>
      <c r="W866">
        <v>0</v>
      </c>
      <c r="X866">
        <v>2</v>
      </c>
      <c r="Z866">
        <v>1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864</v>
      </c>
      <c r="AJ866">
        <v>48.254142000000002</v>
      </c>
      <c r="AK866" t="s">
        <v>865</v>
      </c>
      <c r="AL866">
        <v>-122.992566</v>
      </c>
      <c r="AM866">
        <v>25</v>
      </c>
      <c r="AN866">
        <v>1100</v>
      </c>
      <c r="AO866" t="s">
        <v>118</v>
      </c>
      <c r="AP866">
        <v>12</v>
      </c>
      <c r="AQ866">
        <v>-141</v>
      </c>
      <c r="AR866">
        <v>64</v>
      </c>
      <c r="AZ866">
        <v>1200</v>
      </c>
      <c r="BA866">
        <v>1</v>
      </c>
      <c r="BB866" t="str">
        <f t="shared" si="158"/>
        <v xml:space="preserve">N379DH  </v>
      </c>
      <c r="BC866">
        <v>1</v>
      </c>
      <c r="BE866">
        <v>0</v>
      </c>
      <c r="BF866">
        <v>0</v>
      </c>
      <c r="BG866">
        <v>0</v>
      </c>
      <c r="BH866">
        <v>1075</v>
      </c>
      <c r="BI866">
        <v>1</v>
      </c>
      <c r="BJ866">
        <v>0</v>
      </c>
      <c r="BK866">
        <v>0</v>
      </c>
      <c r="BL866">
        <v>0</v>
      </c>
      <c r="BO866">
        <v>0</v>
      </c>
      <c r="BP866">
        <v>0</v>
      </c>
      <c r="BW866" t="str">
        <f>"21:52:38.373"</f>
        <v>21:52:38.373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3</v>
      </c>
      <c r="CP866" t="s">
        <v>119</v>
      </c>
      <c r="CQ866">
        <v>259</v>
      </c>
      <c r="CR866">
        <v>0</v>
      </c>
      <c r="CW866">
        <v>3051405</v>
      </c>
      <c r="CY866">
        <v>0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"08/10/2022 21:52:40.471"</f>
        <v>08/10/2022 21:52:40.471</v>
      </c>
      <c r="C867" t="str">
        <f t="shared" si="157"/>
        <v>FFDFD3C0</v>
      </c>
      <c r="D867" t="s">
        <v>130</v>
      </c>
      <c r="E867">
        <v>18</v>
      </c>
      <c r="F867">
        <v>1018</v>
      </c>
      <c r="G867" t="s">
        <v>114</v>
      </c>
      <c r="J867" t="s">
        <v>131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ref="S867:T869" si="169">"21:52:40.195"</f>
        <v>21:52:40.195</v>
      </c>
      <c r="T867" t="str">
        <f t="shared" si="169"/>
        <v>21:52:40.195</v>
      </c>
      <c r="U867" t="str">
        <f t="shared" si="156"/>
        <v>A4558D</v>
      </c>
      <c r="V867">
        <v>0</v>
      </c>
      <c r="W867">
        <v>0</v>
      </c>
      <c r="X867">
        <v>2</v>
      </c>
      <c r="Z867">
        <v>1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866</v>
      </c>
      <c r="AJ867">
        <v>48.252853999999999</v>
      </c>
      <c r="AK867" t="s">
        <v>867</v>
      </c>
      <c r="AL867">
        <v>-122.99241499999999</v>
      </c>
      <c r="AM867">
        <v>25</v>
      </c>
      <c r="AN867">
        <v>1100</v>
      </c>
      <c r="AO867" t="s">
        <v>118</v>
      </c>
      <c r="AP867">
        <v>12</v>
      </c>
      <c r="AQ867">
        <v>-141</v>
      </c>
      <c r="AR867">
        <v>64</v>
      </c>
      <c r="AZ867">
        <v>1200</v>
      </c>
      <c r="BA867">
        <v>1</v>
      </c>
      <c r="BB867" t="str">
        <f t="shared" si="158"/>
        <v xml:space="preserve">N379DH  </v>
      </c>
      <c r="BC867">
        <v>1</v>
      </c>
      <c r="BE867">
        <v>0</v>
      </c>
      <c r="BF867">
        <v>0</v>
      </c>
      <c r="BG867">
        <v>0</v>
      </c>
      <c r="BH867">
        <v>1075</v>
      </c>
      <c r="BI867">
        <v>1</v>
      </c>
      <c r="BJ867">
        <v>0</v>
      </c>
      <c r="BK867">
        <v>0</v>
      </c>
      <c r="BL867">
        <v>0</v>
      </c>
      <c r="BO867">
        <v>0</v>
      </c>
      <c r="BP867">
        <v>0</v>
      </c>
      <c r="BW867" t="str">
        <f>"21:52:40.233"</f>
        <v>21:52:40.233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3</v>
      </c>
      <c r="CP867" t="s">
        <v>119</v>
      </c>
      <c r="CQ867">
        <v>259</v>
      </c>
      <c r="CR867">
        <v>0</v>
      </c>
      <c r="CW867">
        <v>3051607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"08/10/2022 21:52:40.471"</f>
        <v>08/10/2022 21:52:40.471</v>
      </c>
      <c r="C868" t="str">
        <f t="shared" si="157"/>
        <v>FFDFD3C0</v>
      </c>
      <c r="D868" t="s">
        <v>611</v>
      </c>
      <c r="E868">
        <v>10</v>
      </c>
      <c r="H868">
        <v>37</v>
      </c>
      <c r="I868" t="s">
        <v>612</v>
      </c>
      <c r="J868" t="s">
        <v>613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si="169"/>
        <v>21:52:40.195</v>
      </c>
      <c r="T868" t="str">
        <f t="shared" si="169"/>
        <v>21:52:40.195</v>
      </c>
      <c r="U868" t="str">
        <f t="shared" si="156"/>
        <v>A4558D</v>
      </c>
      <c r="V868">
        <v>0</v>
      </c>
      <c r="W868">
        <v>0</v>
      </c>
      <c r="X868">
        <v>2</v>
      </c>
      <c r="Z868">
        <v>1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866</v>
      </c>
      <c r="AJ868">
        <v>48.252853999999999</v>
      </c>
      <c r="AK868" t="s">
        <v>867</v>
      </c>
      <c r="AL868">
        <v>-122.99241499999999</v>
      </c>
      <c r="AM868">
        <v>25</v>
      </c>
      <c r="AN868">
        <v>1100</v>
      </c>
      <c r="AO868" t="s">
        <v>118</v>
      </c>
      <c r="AP868">
        <v>12</v>
      </c>
      <c r="AQ868">
        <v>-141</v>
      </c>
      <c r="AR868">
        <v>64</v>
      </c>
      <c r="AZ868">
        <v>1200</v>
      </c>
      <c r="BA868">
        <v>1</v>
      </c>
      <c r="BB868" t="str">
        <f t="shared" si="158"/>
        <v xml:space="preserve">N379DH  </v>
      </c>
      <c r="BC868">
        <v>1</v>
      </c>
      <c r="BE868">
        <v>0</v>
      </c>
      <c r="BF868">
        <v>0</v>
      </c>
      <c r="BG868">
        <v>0</v>
      </c>
      <c r="BH868">
        <v>1075</v>
      </c>
      <c r="BI868">
        <v>1</v>
      </c>
      <c r="BJ868">
        <v>0</v>
      </c>
      <c r="BK868">
        <v>0</v>
      </c>
      <c r="BL868">
        <v>0</v>
      </c>
      <c r="BO868">
        <v>0</v>
      </c>
      <c r="BP868">
        <v>0</v>
      </c>
      <c r="BW868" t="str">
        <f>"21:52:40.233"</f>
        <v>21:52:40.233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3</v>
      </c>
      <c r="CP868" t="s">
        <v>119</v>
      </c>
      <c r="CQ868">
        <v>259</v>
      </c>
      <c r="CR868">
        <v>0</v>
      </c>
      <c r="CW868">
        <v>3051607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"08/10/2022 21:52:40.471"</f>
        <v>08/10/2022 21:52:40.471</v>
      </c>
      <c r="C869" t="str">
        <f t="shared" si="157"/>
        <v>FFDFD3C0</v>
      </c>
      <c r="D869" t="s">
        <v>113</v>
      </c>
      <c r="E869">
        <v>6</v>
      </c>
      <c r="H869">
        <v>174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si="169"/>
        <v>21:52:40.195</v>
      </c>
      <c r="T869" t="str">
        <f t="shared" si="169"/>
        <v>21:52:40.195</v>
      </c>
      <c r="U869" t="str">
        <f t="shared" si="156"/>
        <v>A4558D</v>
      </c>
      <c r="V869">
        <v>0</v>
      </c>
      <c r="W869">
        <v>0</v>
      </c>
      <c r="X869">
        <v>2</v>
      </c>
      <c r="Z869">
        <v>1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866</v>
      </c>
      <c r="AJ869">
        <v>48.252853999999999</v>
      </c>
      <c r="AK869" t="s">
        <v>867</v>
      </c>
      <c r="AL869">
        <v>-122.99241499999999</v>
      </c>
      <c r="AM869">
        <v>25</v>
      </c>
      <c r="AN869">
        <v>1100</v>
      </c>
      <c r="AO869" t="s">
        <v>118</v>
      </c>
      <c r="AP869">
        <v>12</v>
      </c>
      <c r="AQ869">
        <v>-141</v>
      </c>
      <c r="AR869">
        <v>64</v>
      </c>
      <c r="AZ869">
        <v>1200</v>
      </c>
      <c r="BA869">
        <v>1</v>
      </c>
      <c r="BB869" t="str">
        <f t="shared" si="158"/>
        <v xml:space="preserve">N379DH  </v>
      </c>
      <c r="BC869">
        <v>1</v>
      </c>
      <c r="BE869">
        <v>0</v>
      </c>
      <c r="BF869">
        <v>0</v>
      </c>
      <c r="BG869">
        <v>0</v>
      </c>
      <c r="BH869">
        <v>1075</v>
      </c>
      <c r="BI869">
        <v>1</v>
      </c>
      <c r="BJ869">
        <v>0</v>
      </c>
      <c r="BK869">
        <v>0</v>
      </c>
      <c r="BL869">
        <v>0</v>
      </c>
      <c r="BO869">
        <v>0</v>
      </c>
      <c r="BP869">
        <v>0</v>
      </c>
      <c r="BW869" t="str">
        <f>"21:52:40.233"</f>
        <v>21:52:40.233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3</v>
      </c>
      <c r="CP869" t="s">
        <v>119</v>
      </c>
      <c r="CQ869">
        <v>259</v>
      </c>
      <c r="CR869">
        <v>0</v>
      </c>
      <c r="CW869">
        <v>3051607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"08/10/2022 21:52:41.518"</f>
        <v>08/10/2022 21:52:41.518</v>
      </c>
      <c r="C870" t="str">
        <f t="shared" si="157"/>
        <v>FFDFD3C0</v>
      </c>
      <c r="D870" t="s">
        <v>113</v>
      </c>
      <c r="E870">
        <v>6</v>
      </c>
      <c r="H870">
        <v>174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ref="S870:T872" si="170">"21:52:41.195"</f>
        <v>21:52:41.195</v>
      </c>
      <c r="T870" t="str">
        <f t="shared" si="170"/>
        <v>21:52:41.195</v>
      </c>
      <c r="U870" t="str">
        <f t="shared" si="156"/>
        <v>A4558D</v>
      </c>
      <c r="V870">
        <v>0</v>
      </c>
      <c r="W870">
        <v>0</v>
      </c>
      <c r="X870">
        <v>2</v>
      </c>
      <c r="Z870">
        <v>1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868</v>
      </c>
      <c r="AJ870">
        <v>48.252189000000001</v>
      </c>
      <c r="AK870" t="s">
        <v>869</v>
      </c>
      <c r="AL870">
        <v>-122.99233</v>
      </c>
      <c r="AM870">
        <v>25</v>
      </c>
      <c r="AN870">
        <v>1100</v>
      </c>
      <c r="AO870" t="s">
        <v>118</v>
      </c>
      <c r="AP870">
        <v>12</v>
      </c>
      <c r="AQ870">
        <v>-141</v>
      </c>
      <c r="AR870">
        <v>64</v>
      </c>
      <c r="AZ870">
        <v>1200</v>
      </c>
      <c r="BA870">
        <v>1</v>
      </c>
      <c r="BB870" t="str">
        <f t="shared" si="158"/>
        <v xml:space="preserve">N379DH  </v>
      </c>
      <c r="BC870">
        <v>1</v>
      </c>
      <c r="BE870">
        <v>0</v>
      </c>
      <c r="BF870">
        <v>0</v>
      </c>
      <c r="BG870">
        <v>0</v>
      </c>
      <c r="BH870">
        <v>1075</v>
      </c>
      <c r="BI870">
        <v>1</v>
      </c>
      <c r="BJ870">
        <v>0</v>
      </c>
      <c r="BK870">
        <v>0</v>
      </c>
      <c r="BL870">
        <v>0</v>
      </c>
      <c r="BO870">
        <v>0</v>
      </c>
      <c r="BP870">
        <v>0</v>
      </c>
      <c r="BW870" t="str">
        <f>"21:52:41.245"</f>
        <v>21:52:41.245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3</v>
      </c>
      <c r="CP870" t="s">
        <v>119</v>
      </c>
      <c r="CQ870">
        <v>259</v>
      </c>
      <c r="CR870">
        <v>0</v>
      </c>
      <c r="CW870">
        <v>3051723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"08/10/2022 21:52:41.518"</f>
        <v>08/10/2022 21:52:41.518</v>
      </c>
      <c r="C871" t="str">
        <f t="shared" si="157"/>
        <v>FFDFD3C0</v>
      </c>
      <c r="D871" t="s">
        <v>130</v>
      </c>
      <c r="E871">
        <v>18</v>
      </c>
      <c r="F871">
        <v>1018</v>
      </c>
      <c r="G871" t="s">
        <v>114</v>
      </c>
      <c r="J871" t="s">
        <v>131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si="170"/>
        <v>21:52:41.195</v>
      </c>
      <c r="T871" t="str">
        <f t="shared" si="170"/>
        <v>21:52:41.195</v>
      </c>
      <c r="U871" t="str">
        <f t="shared" si="156"/>
        <v>A4558D</v>
      </c>
      <c r="V871">
        <v>0</v>
      </c>
      <c r="W871">
        <v>0</v>
      </c>
      <c r="X871">
        <v>2</v>
      </c>
      <c r="Z871">
        <v>1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868</v>
      </c>
      <c r="AJ871">
        <v>48.252189000000001</v>
      </c>
      <c r="AK871" t="s">
        <v>869</v>
      </c>
      <c r="AL871">
        <v>-122.99233</v>
      </c>
      <c r="AM871">
        <v>25</v>
      </c>
      <c r="AN871">
        <v>1100</v>
      </c>
      <c r="AO871" t="s">
        <v>118</v>
      </c>
      <c r="AP871">
        <v>12</v>
      </c>
      <c r="AQ871">
        <v>-141</v>
      </c>
      <c r="AR871">
        <v>64</v>
      </c>
      <c r="AZ871">
        <v>1200</v>
      </c>
      <c r="BA871">
        <v>1</v>
      </c>
      <c r="BB871" t="str">
        <f t="shared" si="158"/>
        <v xml:space="preserve">N379DH  </v>
      </c>
      <c r="BC871">
        <v>1</v>
      </c>
      <c r="BE871">
        <v>0</v>
      </c>
      <c r="BF871">
        <v>0</v>
      </c>
      <c r="BG871">
        <v>0</v>
      </c>
      <c r="BH871">
        <v>1075</v>
      </c>
      <c r="BI871">
        <v>1</v>
      </c>
      <c r="BJ871">
        <v>0</v>
      </c>
      <c r="BK871">
        <v>0</v>
      </c>
      <c r="BL871">
        <v>0</v>
      </c>
      <c r="BO871">
        <v>0</v>
      </c>
      <c r="BP871">
        <v>0</v>
      </c>
      <c r="BW871" t="str">
        <f>"21:52:41.245"</f>
        <v>21:52:41.245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3</v>
      </c>
      <c r="CP871" t="s">
        <v>119</v>
      </c>
      <c r="CQ871">
        <v>259</v>
      </c>
      <c r="CR871">
        <v>0</v>
      </c>
      <c r="CW871">
        <v>3051723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"08/10/2022 21:52:41.533"</f>
        <v>08/10/2022 21:52:41.533</v>
      </c>
      <c r="C872" t="str">
        <f t="shared" si="157"/>
        <v>FFDFD3C0</v>
      </c>
      <c r="D872" t="s">
        <v>611</v>
      </c>
      <c r="E872">
        <v>10</v>
      </c>
      <c r="H872">
        <v>37</v>
      </c>
      <c r="I872" t="s">
        <v>612</v>
      </c>
      <c r="J872" t="s">
        <v>613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si="170"/>
        <v>21:52:41.195</v>
      </c>
      <c r="T872" t="str">
        <f t="shared" si="170"/>
        <v>21:52:41.195</v>
      </c>
      <c r="U872" t="str">
        <f t="shared" si="156"/>
        <v>A4558D</v>
      </c>
      <c r="V872">
        <v>0</v>
      </c>
      <c r="W872">
        <v>0</v>
      </c>
      <c r="X872">
        <v>2</v>
      </c>
      <c r="Z872">
        <v>1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868</v>
      </c>
      <c r="AJ872">
        <v>48.252189000000001</v>
      </c>
      <c r="AK872" t="s">
        <v>869</v>
      </c>
      <c r="AL872">
        <v>-122.99233</v>
      </c>
      <c r="AM872">
        <v>25</v>
      </c>
      <c r="AN872">
        <v>1100</v>
      </c>
      <c r="AO872" t="s">
        <v>118</v>
      </c>
      <c r="AP872">
        <v>12</v>
      </c>
      <c r="AQ872">
        <v>-141</v>
      </c>
      <c r="AR872">
        <v>64</v>
      </c>
      <c r="AZ872">
        <v>1200</v>
      </c>
      <c r="BA872">
        <v>1</v>
      </c>
      <c r="BB872" t="str">
        <f t="shared" si="158"/>
        <v xml:space="preserve">N379DH  </v>
      </c>
      <c r="BC872">
        <v>1</v>
      </c>
      <c r="BE872">
        <v>0</v>
      </c>
      <c r="BF872">
        <v>0</v>
      </c>
      <c r="BG872">
        <v>0</v>
      </c>
      <c r="BH872">
        <v>1075</v>
      </c>
      <c r="BI872">
        <v>1</v>
      </c>
      <c r="BJ872">
        <v>0</v>
      </c>
      <c r="BK872">
        <v>0</v>
      </c>
      <c r="BL872">
        <v>0</v>
      </c>
      <c r="BO872">
        <v>0</v>
      </c>
      <c r="BP872">
        <v>0</v>
      </c>
      <c r="BW872" t="str">
        <f>"21:52:41.245"</f>
        <v>21:52:41.245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3</v>
      </c>
      <c r="CP872" t="s">
        <v>119</v>
      </c>
      <c r="CQ872">
        <v>259</v>
      </c>
      <c r="CR872">
        <v>0</v>
      </c>
      <c r="CW872">
        <v>3051723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"08/10/2022 21:52:43.080"</f>
        <v>08/10/2022 21:52:43.080</v>
      </c>
      <c r="C873" t="str">
        <f t="shared" si="157"/>
        <v>FFDFD3C0</v>
      </c>
      <c r="D873" t="s">
        <v>130</v>
      </c>
      <c r="E873">
        <v>18</v>
      </c>
      <c r="F873">
        <v>1018</v>
      </c>
      <c r="G873" t="s">
        <v>114</v>
      </c>
      <c r="J873" t="s">
        <v>131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ref="S873:T875" si="171">"21:52:42.797"</f>
        <v>21:52:42.797</v>
      </c>
      <c r="T873" t="str">
        <f t="shared" si="171"/>
        <v>21:52:42.797</v>
      </c>
      <c r="U873" t="str">
        <f t="shared" si="156"/>
        <v>A4558D</v>
      </c>
      <c r="V873">
        <v>0</v>
      </c>
      <c r="W873">
        <v>0</v>
      </c>
      <c r="X873">
        <v>2</v>
      </c>
      <c r="Z873">
        <v>1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870</v>
      </c>
      <c r="AJ873">
        <v>48.251137999999997</v>
      </c>
      <c r="AK873" t="s">
        <v>871</v>
      </c>
      <c r="AL873">
        <v>-122.99217899999999</v>
      </c>
      <c r="AM873">
        <v>25</v>
      </c>
      <c r="AN873">
        <v>1100</v>
      </c>
      <c r="AO873" t="s">
        <v>118</v>
      </c>
      <c r="AP873">
        <v>13</v>
      </c>
      <c r="AQ873">
        <v>-141</v>
      </c>
      <c r="AR873">
        <v>0</v>
      </c>
      <c r="AZ873">
        <v>1200</v>
      </c>
      <c r="BA873">
        <v>1</v>
      </c>
      <c r="BB873" t="str">
        <f t="shared" si="158"/>
        <v xml:space="preserve">N379DH  </v>
      </c>
      <c r="BC873">
        <v>1</v>
      </c>
      <c r="BE873">
        <v>0</v>
      </c>
      <c r="BF873">
        <v>0</v>
      </c>
      <c r="BG873">
        <v>0</v>
      </c>
      <c r="BH873">
        <v>1075</v>
      </c>
      <c r="BI873">
        <v>1</v>
      </c>
      <c r="BJ873">
        <v>0</v>
      </c>
      <c r="BK873">
        <v>0</v>
      </c>
      <c r="BL873">
        <v>0</v>
      </c>
      <c r="BO873">
        <v>0</v>
      </c>
      <c r="BP873">
        <v>0</v>
      </c>
      <c r="BW873" t="str">
        <f>"21:52:42.881"</f>
        <v>21:52:42.881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3</v>
      </c>
      <c r="CP873" t="s">
        <v>119</v>
      </c>
      <c r="CQ873">
        <v>259</v>
      </c>
      <c r="CR873">
        <v>0</v>
      </c>
      <c r="CW873">
        <v>3051905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"08/10/2022 21:52:43.080"</f>
        <v>08/10/2022 21:52:43.080</v>
      </c>
      <c r="C874" t="str">
        <f t="shared" si="157"/>
        <v>FFDFD3C0</v>
      </c>
      <c r="D874" t="s">
        <v>611</v>
      </c>
      <c r="E874">
        <v>10</v>
      </c>
      <c r="H874">
        <v>37</v>
      </c>
      <c r="I874" t="s">
        <v>612</v>
      </c>
      <c r="J874" t="s">
        <v>613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171"/>
        <v>21:52:42.797</v>
      </c>
      <c r="T874" t="str">
        <f t="shared" si="171"/>
        <v>21:52:42.797</v>
      </c>
      <c r="U874" t="str">
        <f t="shared" si="156"/>
        <v>A4558D</v>
      </c>
      <c r="V874">
        <v>0</v>
      </c>
      <c r="W874">
        <v>0</v>
      </c>
      <c r="X874">
        <v>2</v>
      </c>
      <c r="Z874">
        <v>1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870</v>
      </c>
      <c r="AJ874">
        <v>48.251137999999997</v>
      </c>
      <c r="AK874" t="s">
        <v>871</v>
      </c>
      <c r="AL874">
        <v>-122.99217899999999</v>
      </c>
      <c r="AM874">
        <v>25</v>
      </c>
      <c r="AN874">
        <v>1100</v>
      </c>
      <c r="AO874" t="s">
        <v>118</v>
      </c>
      <c r="AP874">
        <v>13</v>
      </c>
      <c r="AQ874">
        <v>-141</v>
      </c>
      <c r="AR874">
        <v>0</v>
      </c>
      <c r="AZ874">
        <v>1200</v>
      </c>
      <c r="BA874">
        <v>1</v>
      </c>
      <c r="BB874" t="str">
        <f t="shared" si="158"/>
        <v xml:space="preserve">N379DH  </v>
      </c>
      <c r="BC874">
        <v>1</v>
      </c>
      <c r="BE874">
        <v>0</v>
      </c>
      <c r="BF874">
        <v>0</v>
      </c>
      <c r="BG874">
        <v>0</v>
      </c>
      <c r="BH874">
        <v>1075</v>
      </c>
      <c r="BI874">
        <v>1</v>
      </c>
      <c r="BJ874">
        <v>0</v>
      </c>
      <c r="BK874">
        <v>0</v>
      </c>
      <c r="BL874">
        <v>0</v>
      </c>
      <c r="BO874">
        <v>0</v>
      </c>
      <c r="BP874">
        <v>0</v>
      </c>
      <c r="BW874" t="str">
        <f>"21:52:42.881"</f>
        <v>21:52:42.881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3</v>
      </c>
      <c r="CP874" t="s">
        <v>119</v>
      </c>
      <c r="CQ874">
        <v>259</v>
      </c>
      <c r="CR874">
        <v>0</v>
      </c>
      <c r="CW874">
        <v>3051905</v>
      </c>
      <c r="CY874">
        <v>0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"08/10/2022 21:52:43.096"</f>
        <v>08/10/2022 21:52:43.096</v>
      </c>
      <c r="C875" t="str">
        <f t="shared" si="157"/>
        <v>FFDFD3C0</v>
      </c>
      <c r="D875" t="s">
        <v>113</v>
      </c>
      <c r="E875">
        <v>6</v>
      </c>
      <c r="H875">
        <v>174</v>
      </c>
      <c r="I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si="171"/>
        <v>21:52:42.797</v>
      </c>
      <c r="T875" t="str">
        <f t="shared" si="171"/>
        <v>21:52:42.797</v>
      </c>
      <c r="U875" t="str">
        <f t="shared" si="156"/>
        <v>A4558D</v>
      </c>
      <c r="V875">
        <v>0</v>
      </c>
      <c r="W875">
        <v>0</v>
      </c>
      <c r="X875">
        <v>2</v>
      </c>
      <c r="Z875">
        <v>1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870</v>
      </c>
      <c r="AJ875">
        <v>48.251137999999997</v>
      </c>
      <c r="AK875" t="s">
        <v>871</v>
      </c>
      <c r="AL875">
        <v>-122.99217899999999</v>
      </c>
      <c r="AM875">
        <v>25</v>
      </c>
      <c r="AN875">
        <v>1100</v>
      </c>
      <c r="AO875" t="s">
        <v>118</v>
      </c>
      <c r="AP875">
        <v>13</v>
      </c>
      <c r="AQ875">
        <v>-141</v>
      </c>
      <c r="AR875">
        <v>0</v>
      </c>
      <c r="AZ875">
        <v>1200</v>
      </c>
      <c r="BA875">
        <v>1</v>
      </c>
      <c r="BB875" t="str">
        <f t="shared" si="158"/>
        <v xml:space="preserve">N379DH  </v>
      </c>
      <c r="BC875">
        <v>1</v>
      </c>
      <c r="BE875">
        <v>0</v>
      </c>
      <c r="BF875">
        <v>0</v>
      </c>
      <c r="BG875">
        <v>0</v>
      </c>
      <c r="BH875">
        <v>1075</v>
      </c>
      <c r="BI875">
        <v>1</v>
      </c>
      <c r="BJ875">
        <v>0</v>
      </c>
      <c r="BK875">
        <v>0</v>
      </c>
      <c r="BL875">
        <v>0</v>
      </c>
      <c r="BO875">
        <v>0</v>
      </c>
      <c r="BP875">
        <v>0</v>
      </c>
      <c r="BW875" t="str">
        <f>"21:52:42.881"</f>
        <v>21:52:42.881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3</v>
      </c>
      <c r="CP875" t="s">
        <v>119</v>
      </c>
      <c r="CQ875">
        <v>259</v>
      </c>
      <c r="CR875">
        <v>0</v>
      </c>
      <c r="CW875">
        <v>3051905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"08/10/2022 21:52:43.955"</f>
        <v>08/10/2022 21:52:43.955</v>
      </c>
      <c r="C876" t="str">
        <f t="shared" si="157"/>
        <v>FFDFD3C0</v>
      </c>
      <c r="D876" t="s">
        <v>611</v>
      </c>
      <c r="E876">
        <v>10</v>
      </c>
      <c r="H876">
        <v>37</v>
      </c>
      <c r="I876" t="s">
        <v>612</v>
      </c>
      <c r="J876" t="s">
        <v>613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ref="S876:T878" si="172">"21:52:43.594"</f>
        <v>21:52:43.594</v>
      </c>
      <c r="T876" t="str">
        <f t="shared" si="172"/>
        <v>21:52:43.594</v>
      </c>
      <c r="U876" t="str">
        <f t="shared" si="156"/>
        <v>A4558D</v>
      </c>
      <c r="V876">
        <v>0</v>
      </c>
      <c r="W876">
        <v>0</v>
      </c>
      <c r="X876">
        <v>2</v>
      </c>
      <c r="Z876">
        <v>1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872</v>
      </c>
      <c r="AJ876">
        <v>48.250622999999997</v>
      </c>
      <c r="AK876" t="s">
        <v>873</v>
      </c>
      <c r="AL876">
        <v>-122.992115</v>
      </c>
      <c r="AM876">
        <v>25</v>
      </c>
      <c r="AN876">
        <v>1100</v>
      </c>
      <c r="AO876" t="s">
        <v>118</v>
      </c>
      <c r="AP876">
        <v>13</v>
      </c>
      <c r="AQ876">
        <v>-141</v>
      </c>
      <c r="AR876">
        <v>0</v>
      </c>
      <c r="AZ876">
        <v>1200</v>
      </c>
      <c r="BA876">
        <v>1</v>
      </c>
      <c r="BB876" t="str">
        <f t="shared" si="158"/>
        <v xml:space="preserve">N379DH  </v>
      </c>
      <c r="BC876">
        <v>1</v>
      </c>
      <c r="BE876">
        <v>0</v>
      </c>
      <c r="BF876">
        <v>0</v>
      </c>
      <c r="BG876">
        <v>0</v>
      </c>
      <c r="BH876">
        <v>1075</v>
      </c>
      <c r="BI876">
        <v>1</v>
      </c>
      <c r="BJ876">
        <v>0</v>
      </c>
      <c r="BK876">
        <v>0</v>
      </c>
      <c r="BL876">
        <v>0</v>
      </c>
      <c r="BO876">
        <v>0</v>
      </c>
      <c r="BP876">
        <v>0</v>
      </c>
      <c r="BW876" t="str">
        <f>"21:52:43.701"</f>
        <v>21:52:43.701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3</v>
      </c>
      <c r="CP876" t="s">
        <v>119</v>
      </c>
      <c r="CQ876">
        <v>259</v>
      </c>
      <c r="CR876">
        <v>0</v>
      </c>
      <c r="CW876">
        <v>3051995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"08/10/2022 21:52:43.955"</f>
        <v>08/10/2022 21:52:43.955</v>
      </c>
      <c r="C877" t="str">
        <f t="shared" si="157"/>
        <v>FFDFD3C0</v>
      </c>
      <c r="D877" t="s">
        <v>113</v>
      </c>
      <c r="E877">
        <v>6</v>
      </c>
      <c r="H877">
        <v>174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172"/>
        <v>21:52:43.594</v>
      </c>
      <c r="T877" t="str">
        <f t="shared" si="172"/>
        <v>21:52:43.594</v>
      </c>
      <c r="U877" t="str">
        <f t="shared" si="156"/>
        <v>A4558D</v>
      </c>
      <c r="V877">
        <v>0</v>
      </c>
      <c r="W877">
        <v>0</v>
      </c>
      <c r="X877">
        <v>2</v>
      </c>
      <c r="Z877">
        <v>1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872</v>
      </c>
      <c r="AJ877">
        <v>48.250622999999997</v>
      </c>
      <c r="AK877" t="s">
        <v>873</v>
      </c>
      <c r="AL877">
        <v>-122.992115</v>
      </c>
      <c r="AM877">
        <v>25</v>
      </c>
      <c r="AN877">
        <v>1100</v>
      </c>
      <c r="AO877" t="s">
        <v>118</v>
      </c>
      <c r="AP877">
        <v>13</v>
      </c>
      <c r="AQ877">
        <v>-141</v>
      </c>
      <c r="AR877">
        <v>0</v>
      </c>
      <c r="AZ877">
        <v>1200</v>
      </c>
      <c r="BA877">
        <v>1</v>
      </c>
      <c r="BB877" t="str">
        <f t="shared" si="158"/>
        <v xml:space="preserve">N379DH  </v>
      </c>
      <c r="BC877">
        <v>1</v>
      </c>
      <c r="BE877">
        <v>0</v>
      </c>
      <c r="BF877">
        <v>0</v>
      </c>
      <c r="BG877">
        <v>0</v>
      </c>
      <c r="BH877">
        <v>1075</v>
      </c>
      <c r="BI877">
        <v>1</v>
      </c>
      <c r="BJ877">
        <v>0</v>
      </c>
      <c r="BK877">
        <v>0</v>
      </c>
      <c r="BL877">
        <v>0</v>
      </c>
      <c r="BO877">
        <v>0</v>
      </c>
      <c r="BP877">
        <v>0</v>
      </c>
      <c r="BW877" t="str">
        <f>"21:52:43.701"</f>
        <v>21:52:43.701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3</v>
      </c>
      <c r="CP877" t="s">
        <v>119</v>
      </c>
      <c r="CQ877">
        <v>259</v>
      </c>
      <c r="CR877">
        <v>0</v>
      </c>
      <c r="CW877">
        <v>3051995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"08/10/2022 21:52:43.971"</f>
        <v>08/10/2022 21:52:43.971</v>
      </c>
      <c r="C878" t="str">
        <f t="shared" si="157"/>
        <v>FFDFD3C0</v>
      </c>
      <c r="D878" t="s">
        <v>130</v>
      </c>
      <c r="E878">
        <v>18</v>
      </c>
      <c r="F878">
        <v>1018</v>
      </c>
      <c r="G878" t="s">
        <v>114</v>
      </c>
      <c r="J878" t="s">
        <v>131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172"/>
        <v>21:52:43.594</v>
      </c>
      <c r="T878" t="str">
        <f t="shared" si="172"/>
        <v>21:52:43.594</v>
      </c>
      <c r="U878" t="str">
        <f t="shared" si="156"/>
        <v>A4558D</v>
      </c>
      <c r="V878">
        <v>0</v>
      </c>
      <c r="W878">
        <v>0</v>
      </c>
      <c r="X878">
        <v>2</v>
      </c>
      <c r="Z878">
        <v>1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872</v>
      </c>
      <c r="AJ878">
        <v>48.250622999999997</v>
      </c>
      <c r="AK878" t="s">
        <v>873</v>
      </c>
      <c r="AL878">
        <v>-122.992115</v>
      </c>
      <c r="AM878">
        <v>25</v>
      </c>
      <c r="AN878">
        <v>1100</v>
      </c>
      <c r="AO878" t="s">
        <v>118</v>
      </c>
      <c r="AP878">
        <v>13</v>
      </c>
      <c r="AQ878">
        <v>-141</v>
      </c>
      <c r="AR878">
        <v>0</v>
      </c>
      <c r="AZ878">
        <v>1200</v>
      </c>
      <c r="BA878">
        <v>1</v>
      </c>
      <c r="BB878" t="str">
        <f t="shared" si="158"/>
        <v xml:space="preserve">N379DH  </v>
      </c>
      <c r="BC878">
        <v>1</v>
      </c>
      <c r="BE878">
        <v>0</v>
      </c>
      <c r="BF878">
        <v>0</v>
      </c>
      <c r="BG878">
        <v>0</v>
      </c>
      <c r="BH878">
        <v>1075</v>
      </c>
      <c r="BI878">
        <v>1</v>
      </c>
      <c r="BJ878">
        <v>0</v>
      </c>
      <c r="BK878">
        <v>0</v>
      </c>
      <c r="BL878">
        <v>0</v>
      </c>
      <c r="BO878">
        <v>0</v>
      </c>
      <c r="BP878">
        <v>0</v>
      </c>
      <c r="BW878" t="str">
        <f>"21:52:43.701"</f>
        <v>21:52:43.701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3</v>
      </c>
      <c r="CP878" t="s">
        <v>119</v>
      </c>
      <c r="CQ878">
        <v>259</v>
      </c>
      <c r="CR878">
        <v>0</v>
      </c>
      <c r="CW878">
        <v>3051995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"08/10/2022 21:52:45.018"</f>
        <v>08/10/2022 21:52:45.018</v>
      </c>
      <c r="C879" t="str">
        <f t="shared" si="157"/>
        <v>FFDFD3C0</v>
      </c>
      <c r="D879" t="s">
        <v>611</v>
      </c>
      <c r="E879">
        <v>10</v>
      </c>
      <c r="H879">
        <v>37</v>
      </c>
      <c r="I879" t="s">
        <v>612</v>
      </c>
      <c r="J879" t="s">
        <v>613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ref="S879:T881" si="173">"21:52:44.594"</f>
        <v>21:52:44.594</v>
      </c>
      <c r="T879" t="str">
        <f t="shared" si="173"/>
        <v>21:52:44.594</v>
      </c>
      <c r="U879" t="str">
        <f t="shared" si="156"/>
        <v>A4558D</v>
      </c>
      <c r="V879">
        <v>0</v>
      </c>
      <c r="W879">
        <v>0</v>
      </c>
      <c r="X879">
        <v>2</v>
      </c>
      <c r="Z879">
        <v>1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874</v>
      </c>
      <c r="AJ879">
        <v>48.249979000000003</v>
      </c>
      <c r="AK879" t="s">
        <v>875</v>
      </c>
      <c r="AL879">
        <v>-122.992029</v>
      </c>
      <c r="AM879">
        <v>25</v>
      </c>
      <c r="AN879">
        <v>1100</v>
      </c>
      <c r="AO879" t="s">
        <v>118</v>
      </c>
      <c r="AP879">
        <v>13</v>
      </c>
      <c r="AQ879">
        <v>-141</v>
      </c>
      <c r="AR879">
        <v>0</v>
      </c>
      <c r="AZ879">
        <v>1200</v>
      </c>
      <c r="BA879">
        <v>1</v>
      </c>
      <c r="BB879" t="str">
        <f t="shared" si="158"/>
        <v xml:space="preserve">N379DH  </v>
      </c>
      <c r="BC879">
        <v>1</v>
      </c>
      <c r="BE879">
        <v>0</v>
      </c>
      <c r="BF879">
        <v>0</v>
      </c>
      <c r="BG879">
        <v>0</v>
      </c>
      <c r="BH879">
        <v>1075</v>
      </c>
      <c r="BI879">
        <v>1</v>
      </c>
      <c r="BJ879">
        <v>0</v>
      </c>
      <c r="BK879">
        <v>0</v>
      </c>
      <c r="BL879">
        <v>0</v>
      </c>
      <c r="BO879">
        <v>0</v>
      </c>
      <c r="BP879">
        <v>0</v>
      </c>
      <c r="BW879" t="str">
        <f>"21:52:44.739"</f>
        <v>21:52:44.739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2</v>
      </c>
      <c r="CP879" t="s">
        <v>119</v>
      </c>
      <c r="CQ879">
        <v>259</v>
      </c>
      <c r="CR879">
        <v>0</v>
      </c>
      <c r="CW879">
        <v>3052104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"08/10/2022 21:52:45.018"</f>
        <v>08/10/2022 21:52:45.018</v>
      </c>
      <c r="C880" t="str">
        <f t="shared" si="157"/>
        <v>FFDFD3C0</v>
      </c>
      <c r="D880" t="s">
        <v>113</v>
      </c>
      <c r="E880">
        <v>6</v>
      </c>
      <c r="H880">
        <v>174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173"/>
        <v>21:52:44.594</v>
      </c>
      <c r="T880" t="str">
        <f t="shared" si="173"/>
        <v>21:52:44.594</v>
      </c>
      <c r="U880" t="str">
        <f t="shared" si="156"/>
        <v>A4558D</v>
      </c>
      <c r="V880">
        <v>0</v>
      </c>
      <c r="W880">
        <v>0</v>
      </c>
      <c r="X880">
        <v>2</v>
      </c>
      <c r="Z880">
        <v>1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874</v>
      </c>
      <c r="AJ880">
        <v>48.249979000000003</v>
      </c>
      <c r="AK880" t="s">
        <v>875</v>
      </c>
      <c r="AL880">
        <v>-122.992029</v>
      </c>
      <c r="AM880">
        <v>25</v>
      </c>
      <c r="AN880">
        <v>1100</v>
      </c>
      <c r="AO880" t="s">
        <v>118</v>
      </c>
      <c r="AP880">
        <v>13</v>
      </c>
      <c r="AQ880">
        <v>-141</v>
      </c>
      <c r="AR880">
        <v>0</v>
      </c>
      <c r="AZ880">
        <v>1200</v>
      </c>
      <c r="BA880">
        <v>1</v>
      </c>
      <c r="BB880" t="str">
        <f t="shared" si="158"/>
        <v xml:space="preserve">N379DH  </v>
      </c>
      <c r="BC880">
        <v>1</v>
      </c>
      <c r="BE880">
        <v>0</v>
      </c>
      <c r="BF880">
        <v>0</v>
      </c>
      <c r="BG880">
        <v>0</v>
      </c>
      <c r="BH880">
        <v>1075</v>
      </c>
      <c r="BI880">
        <v>1</v>
      </c>
      <c r="BJ880">
        <v>0</v>
      </c>
      <c r="BK880">
        <v>0</v>
      </c>
      <c r="BL880">
        <v>0</v>
      </c>
      <c r="BO880">
        <v>0</v>
      </c>
      <c r="BP880">
        <v>0</v>
      </c>
      <c r="BW880" t="str">
        <f>"21:52:44.739"</f>
        <v>21:52:44.739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2</v>
      </c>
      <c r="CP880" t="s">
        <v>119</v>
      </c>
      <c r="CQ880">
        <v>259</v>
      </c>
      <c r="CR880">
        <v>0</v>
      </c>
      <c r="CW880">
        <v>3052104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"08/10/2022 21:52:45.064"</f>
        <v>08/10/2022 21:52:45.064</v>
      </c>
      <c r="C881" t="str">
        <f t="shared" si="157"/>
        <v>FFDFD3C0</v>
      </c>
      <c r="D881" t="s">
        <v>130</v>
      </c>
      <c r="E881">
        <v>18</v>
      </c>
      <c r="F881">
        <v>1018</v>
      </c>
      <c r="G881" t="s">
        <v>114</v>
      </c>
      <c r="J881" t="s">
        <v>131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si="173"/>
        <v>21:52:44.594</v>
      </c>
      <c r="T881" t="str">
        <f t="shared" si="173"/>
        <v>21:52:44.594</v>
      </c>
      <c r="U881" t="str">
        <f t="shared" si="156"/>
        <v>A4558D</v>
      </c>
      <c r="V881">
        <v>0</v>
      </c>
      <c r="W881">
        <v>0</v>
      </c>
      <c r="X881">
        <v>2</v>
      </c>
      <c r="Z881">
        <v>1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874</v>
      </c>
      <c r="AJ881">
        <v>48.249979000000003</v>
      </c>
      <c r="AK881" t="s">
        <v>875</v>
      </c>
      <c r="AL881">
        <v>-122.992029</v>
      </c>
      <c r="AM881">
        <v>25</v>
      </c>
      <c r="AN881">
        <v>1100</v>
      </c>
      <c r="AO881" t="s">
        <v>118</v>
      </c>
      <c r="AP881">
        <v>13</v>
      </c>
      <c r="AQ881">
        <v>-141</v>
      </c>
      <c r="AR881">
        <v>0</v>
      </c>
      <c r="AZ881">
        <v>1200</v>
      </c>
      <c r="BA881">
        <v>1</v>
      </c>
      <c r="BB881" t="str">
        <f t="shared" si="158"/>
        <v xml:space="preserve">N379DH  </v>
      </c>
      <c r="BC881">
        <v>1</v>
      </c>
      <c r="BE881">
        <v>0</v>
      </c>
      <c r="BF881">
        <v>0</v>
      </c>
      <c r="BG881">
        <v>0</v>
      </c>
      <c r="BH881">
        <v>1075</v>
      </c>
      <c r="BI881">
        <v>1</v>
      </c>
      <c r="BJ881">
        <v>0</v>
      </c>
      <c r="BK881">
        <v>0</v>
      </c>
      <c r="BL881">
        <v>0</v>
      </c>
      <c r="BO881">
        <v>0</v>
      </c>
      <c r="BP881">
        <v>0</v>
      </c>
      <c r="BW881" t="str">
        <f>"21:52:44.739"</f>
        <v>21:52:44.739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2</v>
      </c>
      <c r="CP881" t="s">
        <v>119</v>
      </c>
      <c r="CQ881">
        <v>259</v>
      </c>
      <c r="CR881">
        <v>0</v>
      </c>
      <c r="CW881">
        <v>3052104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"08/10/2022 21:52:46.018"</f>
        <v>08/10/2022 21:52:46.018</v>
      </c>
      <c r="C882" t="str">
        <f t="shared" si="157"/>
        <v>FFDFD3C0</v>
      </c>
      <c r="D882" t="s">
        <v>113</v>
      </c>
      <c r="E882">
        <v>6</v>
      </c>
      <c r="H882">
        <v>174</v>
      </c>
      <c r="I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ref="S882:T884" si="174">"21:52:45.594"</f>
        <v>21:52:45.594</v>
      </c>
      <c r="T882" t="str">
        <f t="shared" si="174"/>
        <v>21:52:45.594</v>
      </c>
      <c r="U882" t="str">
        <f t="shared" si="156"/>
        <v>A4558D</v>
      </c>
      <c r="V882">
        <v>0</v>
      </c>
      <c r="W882">
        <v>0</v>
      </c>
      <c r="X882">
        <v>2</v>
      </c>
      <c r="Z882">
        <v>1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876</v>
      </c>
      <c r="AJ882">
        <v>48.249313999999998</v>
      </c>
      <c r="AK882" t="s">
        <v>877</v>
      </c>
      <c r="AL882">
        <v>-122.99194300000001</v>
      </c>
      <c r="AM882">
        <v>25</v>
      </c>
      <c r="AN882">
        <v>1100</v>
      </c>
      <c r="AO882" t="s">
        <v>118</v>
      </c>
      <c r="AP882">
        <v>13</v>
      </c>
      <c r="AQ882">
        <v>-141</v>
      </c>
      <c r="AR882">
        <v>0</v>
      </c>
      <c r="AZ882">
        <v>1200</v>
      </c>
      <c r="BA882">
        <v>1</v>
      </c>
      <c r="BB882" t="str">
        <f t="shared" si="158"/>
        <v xml:space="preserve">N379DH  </v>
      </c>
      <c r="BC882">
        <v>1</v>
      </c>
      <c r="BE882">
        <v>0</v>
      </c>
      <c r="BF882">
        <v>0</v>
      </c>
      <c r="BG882">
        <v>0</v>
      </c>
      <c r="BH882">
        <v>1075</v>
      </c>
      <c r="BI882">
        <v>1</v>
      </c>
      <c r="BJ882">
        <v>0</v>
      </c>
      <c r="BK882">
        <v>0</v>
      </c>
      <c r="BL882">
        <v>0</v>
      </c>
      <c r="BO882">
        <v>0</v>
      </c>
      <c r="BP882">
        <v>0</v>
      </c>
      <c r="BW882" t="str">
        <f>"21:52:45.744"</f>
        <v>21:52:45.744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3</v>
      </c>
      <c r="CP882" t="s">
        <v>119</v>
      </c>
      <c r="CQ882">
        <v>259</v>
      </c>
      <c r="CR882">
        <v>0</v>
      </c>
      <c r="CW882">
        <v>3052206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"08/10/2022 21:52:46.018"</f>
        <v>08/10/2022 21:52:46.018</v>
      </c>
      <c r="C883" t="str">
        <f t="shared" si="157"/>
        <v>FFDFD3C0</v>
      </c>
      <c r="D883" t="s">
        <v>611</v>
      </c>
      <c r="E883">
        <v>10</v>
      </c>
      <c r="H883">
        <v>37</v>
      </c>
      <c r="I883" t="s">
        <v>612</v>
      </c>
      <c r="J883" t="s">
        <v>613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si="174"/>
        <v>21:52:45.594</v>
      </c>
      <c r="T883" t="str">
        <f t="shared" si="174"/>
        <v>21:52:45.594</v>
      </c>
      <c r="U883" t="str">
        <f t="shared" si="156"/>
        <v>A4558D</v>
      </c>
      <c r="V883">
        <v>0</v>
      </c>
      <c r="W883">
        <v>0</v>
      </c>
      <c r="X883">
        <v>2</v>
      </c>
      <c r="Z883">
        <v>1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876</v>
      </c>
      <c r="AJ883">
        <v>48.249313999999998</v>
      </c>
      <c r="AK883" t="s">
        <v>877</v>
      </c>
      <c r="AL883">
        <v>-122.99194300000001</v>
      </c>
      <c r="AM883">
        <v>25</v>
      </c>
      <c r="AN883">
        <v>1100</v>
      </c>
      <c r="AO883" t="s">
        <v>118</v>
      </c>
      <c r="AP883">
        <v>13</v>
      </c>
      <c r="AQ883">
        <v>-141</v>
      </c>
      <c r="AR883">
        <v>0</v>
      </c>
      <c r="AZ883">
        <v>1200</v>
      </c>
      <c r="BA883">
        <v>1</v>
      </c>
      <c r="BB883" t="str">
        <f t="shared" si="158"/>
        <v xml:space="preserve">N379DH  </v>
      </c>
      <c r="BC883">
        <v>1</v>
      </c>
      <c r="BE883">
        <v>0</v>
      </c>
      <c r="BF883">
        <v>0</v>
      </c>
      <c r="BG883">
        <v>0</v>
      </c>
      <c r="BH883">
        <v>1075</v>
      </c>
      <c r="BI883">
        <v>1</v>
      </c>
      <c r="BJ883">
        <v>0</v>
      </c>
      <c r="BK883">
        <v>0</v>
      </c>
      <c r="BL883">
        <v>0</v>
      </c>
      <c r="BO883">
        <v>0</v>
      </c>
      <c r="BP883">
        <v>0</v>
      </c>
      <c r="BW883" t="str">
        <f>"21:52:45.744"</f>
        <v>21:52:45.744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3</v>
      </c>
      <c r="CP883" t="s">
        <v>119</v>
      </c>
      <c r="CQ883">
        <v>259</v>
      </c>
      <c r="CR883">
        <v>0</v>
      </c>
      <c r="CW883">
        <v>3052206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"08/10/2022 21:52:46.018"</f>
        <v>08/10/2022 21:52:46.018</v>
      </c>
      <c r="C884" t="str">
        <f t="shared" si="157"/>
        <v>FFDFD3C0</v>
      </c>
      <c r="D884" t="s">
        <v>130</v>
      </c>
      <c r="E884">
        <v>18</v>
      </c>
      <c r="F884">
        <v>1018</v>
      </c>
      <c r="G884" t="s">
        <v>114</v>
      </c>
      <c r="J884" t="s">
        <v>131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174"/>
        <v>21:52:45.594</v>
      </c>
      <c r="T884" t="str">
        <f t="shared" si="174"/>
        <v>21:52:45.594</v>
      </c>
      <c r="U884" t="str">
        <f t="shared" si="156"/>
        <v>A4558D</v>
      </c>
      <c r="V884">
        <v>0</v>
      </c>
      <c r="W884">
        <v>0</v>
      </c>
      <c r="X884">
        <v>2</v>
      </c>
      <c r="Z884">
        <v>1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876</v>
      </c>
      <c r="AJ884">
        <v>48.249313999999998</v>
      </c>
      <c r="AK884" t="s">
        <v>877</v>
      </c>
      <c r="AL884">
        <v>-122.99194300000001</v>
      </c>
      <c r="AM884">
        <v>25</v>
      </c>
      <c r="AN884">
        <v>1100</v>
      </c>
      <c r="AO884" t="s">
        <v>118</v>
      </c>
      <c r="AP884">
        <v>13</v>
      </c>
      <c r="AQ884">
        <v>-141</v>
      </c>
      <c r="AR884">
        <v>0</v>
      </c>
      <c r="AZ884">
        <v>1200</v>
      </c>
      <c r="BA884">
        <v>1</v>
      </c>
      <c r="BB884" t="str">
        <f t="shared" si="158"/>
        <v xml:space="preserve">N379DH  </v>
      </c>
      <c r="BC884">
        <v>1</v>
      </c>
      <c r="BE884">
        <v>0</v>
      </c>
      <c r="BF884">
        <v>0</v>
      </c>
      <c r="BG884">
        <v>0</v>
      </c>
      <c r="BH884">
        <v>1075</v>
      </c>
      <c r="BI884">
        <v>1</v>
      </c>
      <c r="BJ884">
        <v>0</v>
      </c>
      <c r="BK884">
        <v>0</v>
      </c>
      <c r="BL884">
        <v>0</v>
      </c>
      <c r="BO884">
        <v>0</v>
      </c>
      <c r="BP884">
        <v>0</v>
      </c>
      <c r="BW884" t="str">
        <f>"21:52:45.744"</f>
        <v>21:52:45.744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3</v>
      </c>
      <c r="CP884" t="s">
        <v>119</v>
      </c>
      <c r="CQ884">
        <v>259</v>
      </c>
      <c r="CR884">
        <v>0</v>
      </c>
      <c r="CW884">
        <v>3052206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"08/10/2022 21:52:48.002"</f>
        <v>08/10/2022 21:52:48.002</v>
      </c>
      <c r="C885" t="str">
        <f t="shared" si="157"/>
        <v>FFDFD3C0</v>
      </c>
      <c r="D885" t="s">
        <v>113</v>
      </c>
      <c r="E885">
        <v>6</v>
      </c>
      <c r="H885">
        <v>174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ref="S885:T887" si="175">"21:52:47.594"</f>
        <v>21:52:47.594</v>
      </c>
      <c r="T885" t="str">
        <f t="shared" si="175"/>
        <v>21:52:47.594</v>
      </c>
      <c r="U885" t="str">
        <f t="shared" si="156"/>
        <v>A4558D</v>
      </c>
      <c r="V885">
        <v>0</v>
      </c>
      <c r="W885">
        <v>0</v>
      </c>
      <c r="X885">
        <v>2</v>
      </c>
      <c r="Z885">
        <v>1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878</v>
      </c>
      <c r="AJ885">
        <v>48.248004999999999</v>
      </c>
      <c r="AK885" t="s">
        <v>879</v>
      </c>
      <c r="AL885">
        <v>-122.99175</v>
      </c>
      <c r="AM885">
        <v>25</v>
      </c>
      <c r="AN885">
        <v>1100</v>
      </c>
      <c r="AO885" t="s">
        <v>118</v>
      </c>
      <c r="AP885">
        <v>12</v>
      </c>
      <c r="AQ885">
        <v>-141</v>
      </c>
      <c r="AR885">
        <v>0</v>
      </c>
      <c r="AZ885">
        <v>1200</v>
      </c>
      <c r="BA885">
        <v>1</v>
      </c>
      <c r="BB885" t="str">
        <f t="shared" si="158"/>
        <v xml:space="preserve">N379DH  </v>
      </c>
      <c r="BC885">
        <v>1</v>
      </c>
      <c r="BE885">
        <v>0</v>
      </c>
      <c r="BF885">
        <v>0</v>
      </c>
      <c r="BG885">
        <v>0</v>
      </c>
      <c r="BH885">
        <v>1075</v>
      </c>
      <c r="BI885">
        <v>1</v>
      </c>
      <c r="BJ885">
        <v>0</v>
      </c>
      <c r="BK885">
        <v>0</v>
      </c>
      <c r="BL885">
        <v>0</v>
      </c>
      <c r="BO885">
        <v>0</v>
      </c>
      <c r="BP885">
        <v>0</v>
      </c>
      <c r="BW885" t="str">
        <f>"21:52:47.774"</f>
        <v>21:52:47.774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3</v>
      </c>
      <c r="CP885" t="s">
        <v>119</v>
      </c>
      <c r="CQ885">
        <v>259</v>
      </c>
      <c r="CR885">
        <v>0</v>
      </c>
      <c r="CW885">
        <v>3052417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"08/10/2022 21:52:48.002"</f>
        <v>08/10/2022 21:52:48.002</v>
      </c>
      <c r="C886" t="str">
        <f t="shared" si="157"/>
        <v>FFDFD3C0</v>
      </c>
      <c r="D886" t="s">
        <v>611</v>
      </c>
      <c r="E886">
        <v>10</v>
      </c>
      <c r="H886">
        <v>37</v>
      </c>
      <c r="I886" t="s">
        <v>612</v>
      </c>
      <c r="J886" t="s">
        <v>613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175"/>
        <v>21:52:47.594</v>
      </c>
      <c r="T886" t="str">
        <f t="shared" si="175"/>
        <v>21:52:47.594</v>
      </c>
      <c r="U886" t="str">
        <f t="shared" si="156"/>
        <v>A4558D</v>
      </c>
      <c r="V886">
        <v>0</v>
      </c>
      <c r="W886">
        <v>0</v>
      </c>
      <c r="X886">
        <v>2</v>
      </c>
      <c r="Z886">
        <v>1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878</v>
      </c>
      <c r="AJ886">
        <v>48.248004999999999</v>
      </c>
      <c r="AK886" t="s">
        <v>879</v>
      </c>
      <c r="AL886">
        <v>-122.99175</v>
      </c>
      <c r="AM886">
        <v>25</v>
      </c>
      <c r="AN886">
        <v>1100</v>
      </c>
      <c r="AO886" t="s">
        <v>118</v>
      </c>
      <c r="AP886">
        <v>12</v>
      </c>
      <c r="AQ886">
        <v>-141</v>
      </c>
      <c r="AR886">
        <v>0</v>
      </c>
      <c r="AZ886">
        <v>1200</v>
      </c>
      <c r="BA886">
        <v>1</v>
      </c>
      <c r="BB886" t="str">
        <f t="shared" si="158"/>
        <v xml:space="preserve">N379DH  </v>
      </c>
      <c r="BC886">
        <v>1</v>
      </c>
      <c r="BE886">
        <v>0</v>
      </c>
      <c r="BF886">
        <v>0</v>
      </c>
      <c r="BG886">
        <v>0</v>
      </c>
      <c r="BH886">
        <v>1075</v>
      </c>
      <c r="BI886">
        <v>1</v>
      </c>
      <c r="BJ886">
        <v>0</v>
      </c>
      <c r="BK886">
        <v>0</v>
      </c>
      <c r="BL886">
        <v>0</v>
      </c>
      <c r="BO886">
        <v>0</v>
      </c>
      <c r="BP886">
        <v>0</v>
      </c>
      <c r="BW886" t="str">
        <f>"21:52:47.774"</f>
        <v>21:52:47.774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3</v>
      </c>
      <c r="CP886" t="s">
        <v>119</v>
      </c>
      <c r="CQ886">
        <v>259</v>
      </c>
      <c r="CR886">
        <v>0</v>
      </c>
      <c r="CW886">
        <v>3052417</v>
      </c>
      <c r="CY886">
        <v>0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"08/10/2022 21:52:48.096"</f>
        <v>08/10/2022 21:52:48.096</v>
      </c>
      <c r="C887" t="str">
        <f t="shared" si="157"/>
        <v>FFDFD3C0</v>
      </c>
      <c r="D887" t="s">
        <v>130</v>
      </c>
      <c r="E887">
        <v>18</v>
      </c>
      <c r="F887">
        <v>1018</v>
      </c>
      <c r="G887" t="s">
        <v>114</v>
      </c>
      <c r="J887" t="s">
        <v>131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si="175"/>
        <v>21:52:47.594</v>
      </c>
      <c r="T887" t="str">
        <f t="shared" si="175"/>
        <v>21:52:47.594</v>
      </c>
      <c r="U887" t="str">
        <f t="shared" si="156"/>
        <v>A4558D</v>
      </c>
      <c r="V887">
        <v>0</v>
      </c>
      <c r="W887">
        <v>0</v>
      </c>
      <c r="X887">
        <v>2</v>
      </c>
      <c r="Z887">
        <v>1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878</v>
      </c>
      <c r="AJ887">
        <v>48.248004999999999</v>
      </c>
      <c r="AK887" t="s">
        <v>879</v>
      </c>
      <c r="AL887">
        <v>-122.99175</v>
      </c>
      <c r="AM887">
        <v>25</v>
      </c>
      <c r="AN887">
        <v>1100</v>
      </c>
      <c r="AO887" t="s">
        <v>118</v>
      </c>
      <c r="AP887">
        <v>12</v>
      </c>
      <c r="AQ887">
        <v>-141</v>
      </c>
      <c r="AR887">
        <v>0</v>
      </c>
      <c r="AZ887">
        <v>1200</v>
      </c>
      <c r="BA887">
        <v>1</v>
      </c>
      <c r="BB887" t="str">
        <f t="shared" si="158"/>
        <v xml:space="preserve">N379DH  </v>
      </c>
      <c r="BC887">
        <v>1</v>
      </c>
      <c r="BE887">
        <v>0</v>
      </c>
      <c r="BF887">
        <v>0</v>
      </c>
      <c r="BG887">
        <v>0</v>
      </c>
      <c r="BH887">
        <v>1075</v>
      </c>
      <c r="BI887">
        <v>1</v>
      </c>
      <c r="BJ887">
        <v>0</v>
      </c>
      <c r="BK887">
        <v>0</v>
      </c>
      <c r="BL887">
        <v>0</v>
      </c>
      <c r="BO887">
        <v>0</v>
      </c>
      <c r="BP887">
        <v>0</v>
      </c>
      <c r="BW887" t="str">
        <f>"21:52:47.774"</f>
        <v>21:52:47.774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3</v>
      </c>
      <c r="CP887" t="s">
        <v>119</v>
      </c>
      <c r="CQ887">
        <v>259</v>
      </c>
      <c r="CR887">
        <v>0</v>
      </c>
      <c r="CW887">
        <v>3052417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"08/10/2022 21:52:48.846"</f>
        <v>08/10/2022 21:52:48.846</v>
      </c>
      <c r="C888" t="str">
        <f t="shared" si="157"/>
        <v>FFDFD3C0</v>
      </c>
      <c r="D888" t="s">
        <v>113</v>
      </c>
      <c r="E888">
        <v>6</v>
      </c>
      <c r="H888">
        <v>174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ref="S888:T890" si="176">"21:52:48.594"</f>
        <v>21:52:48.594</v>
      </c>
      <c r="T888" t="str">
        <f t="shared" si="176"/>
        <v>21:52:48.594</v>
      </c>
      <c r="U888" t="str">
        <f t="shared" si="156"/>
        <v>A4558D</v>
      </c>
      <c r="V888">
        <v>0</v>
      </c>
      <c r="W888">
        <v>0</v>
      </c>
      <c r="X888">
        <v>2</v>
      </c>
      <c r="Z888">
        <v>1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880</v>
      </c>
      <c r="AJ888">
        <v>48.247360999999998</v>
      </c>
      <c r="AK888" t="s">
        <v>881</v>
      </c>
      <c r="AL888">
        <v>-122.991686</v>
      </c>
      <c r="AM888">
        <v>25</v>
      </c>
      <c r="AN888">
        <v>1100</v>
      </c>
      <c r="AO888" t="s">
        <v>118</v>
      </c>
      <c r="AP888">
        <v>13</v>
      </c>
      <c r="AQ888">
        <v>-141</v>
      </c>
      <c r="AR888">
        <v>64</v>
      </c>
      <c r="AZ888">
        <v>1200</v>
      </c>
      <c r="BA888">
        <v>1</v>
      </c>
      <c r="BB888" t="str">
        <f t="shared" si="158"/>
        <v xml:space="preserve">N379DH  </v>
      </c>
      <c r="BC888">
        <v>1</v>
      </c>
      <c r="BE888">
        <v>0</v>
      </c>
      <c r="BF888">
        <v>0</v>
      </c>
      <c r="BG888">
        <v>0</v>
      </c>
      <c r="BH888">
        <v>1075</v>
      </c>
      <c r="BI888">
        <v>1</v>
      </c>
      <c r="BJ888">
        <v>0</v>
      </c>
      <c r="BK888">
        <v>0</v>
      </c>
      <c r="BL888">
        <v>0</v>
      </c>
      <c r="BO888">
        <v>0</v>
      </c>
      <c r="BP888">
        <v>0</v>
      </c>
      <c r="BW888" t="str">
        <f>"21:52:48.616"</f>
        <v>21:52:48.616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3</v>
      </c>
      <c r="CP888" t="s">
        <v>119</v>
      </c>
      <c r="CQ888">
        <v>259</v>
      </c>
      <c r="CR888">
        <v>0</v>
      </c>
      <c r="CW888">
        <v>3052487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"08/10/2022 21:52:48.846"</f>
        <v>08/10/2022 21:52:48.846</v>
      </c>
      <c r="C889" t="str">
        <f t="shared" si="157"/>
        <v>FFDFD3C0</v>
      </c>
      <c r="D889" t="s">
        <v>611</v>
      </c>
      <c r="E889">
        <v>10</v>
      </c>
      <c r="H889">
        <v>37</v>
      </c>
      <c r="I889" t="s">
        <v>612</v>
      </c>
      <c r="J889" t="s">
        <v>613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176"/>
        <v>21:52:48.594</v>
      </c>
      <c r="T889" t="str">
        <f t="shared" si="176"/>
        <v>21:52:48.594</v>
      </c>
      <c r="U889" t="str">
        <f t="shared" si="156"/>
        <v>A4558D</v>
      </c>
      <c r="V889">
        <v>0</v>
      </c>
      <c r="W889">
        <v>0</v>
      </c>
      <c r="X889">
        <v>2</v>
      </c>
      <c r="Z889">
        <v>1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880</v>
      </c>
      <c r="AJ889">
        <v>48.247360999999998</v>
      </c>
      <c r="AK889" t="s">
        <v>881</v>
      </c>
      <c r="AL889">
        <v>-122.991686</v>
      </c>
      <c r="AM889">
        <v>25</v>
      </c>
      <c r="AN889">
        <v>1100</v>
      </c>
      <c r="AO889" t="s">
        <v>118</v>
      </c>
      <c r="AP889">
        <v>13</v>
      </c>
      <c r="AQ889">
        <v>-141</v>
      </c>
      <c r="AR889">
        <v>64</v>
      </c>
      <c r="AZ889">
        <v>1200</v>
      </c>
      <c r="BA889">
        <v>1</v>
      </c>
      <c r="BB889" t="str">
        <f t="shared" si="158"/>
        <v xml:space="preserve">N379DH  </v>
      </c>
      <c r="BC889">
        <v>1</v>
      </c>
      <c r="BE889">
        <v>0</v>
      </c>
      <c r="BF889">
        <v>0</v>
      </c>
      <c r="BG889">
        <v>0</v>
      </c>
      <c r="BH889">
        <v>1075</v>
      </c>
      <c r="BI889">
        <v>1</v>
      </c>
      <c r="BJ889">
        <v>0</v>
      </c>
      <c r="BK889">
        <v>0</v>
      </c>
      <c r="BL889">
        <v>0</v>
      </c>
      <c r="BO889">
        <v>0</v>
      </c>
      <c r="BP889">
        <v>0</v>
      </c>
      <c r="BW889" t="str">
        <f>"21:52:48.616"</f>
        <v>21:52:48.616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3</v>
      </c>
      <c r="CP889" t="s">
        <v>119</v>
      </c>
      <c r="CQ889">
        <v>259</v>
      </c>
      <c r="CR889">
        <v>0</v>
      </c>
      <c r="CW889">
        <v>3052487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"08/10/2022 21:52:48.893"</f>
        <v>08/10/2022 21:52:48.893</v>
      </c>
      <c r="C890" t="str">
        <f t="shared" si="157"/>
        <v>FFDFD3C0</v>
      </c>
      <c r="D890" t="s">
        <v>130</v>
      </c>
      <c r="E890">
        <v>18</v>
      </c>
      <c r="F890">
        <v>1018</v>
      </c>
      <c r="G890" t="s">
        <v>114</v>
      </c>
      <c r="J890" t="s">
        <v>131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176"/>
        <v>21:52:48.594</v>
      </c>
      <c r="T890" t="str">
        <f t="shared" si="176"/>
        <v>21:52:48.594</v>
      </c>
      <c r="U890" t="str">
        <f t="shared" si="156"/>
        <v>A4558D</v>
      </c>
      <c r="V890">
        <v>0</v>
      </c>
      <c r="W890">
        <v>0</v>
      </c>
      <c r="X890">
        <v>2</v>
      </c>
      <c r="Z890">
        <v>1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880</v>
      </c>
      <c r="AJ890">
        <v>48.247360999999998</v>
      </c>
      <c r="AK890" t="s">
        <v>881</v>
      </c>
      <c r="AL890">
        <v>-122.991686</v>
      </c>
      <c r="AM890">
        <v>25</v>
      </c>
      <c r="AN890">
        <v>1100</v>
      </c>
      <c r="AO890" t="s">
        <v>118</v>
      </c>
      <c r="AP890">
        <v>13</v>
      </c>
      <c r="AQ890">
        <v>-141</v>
      </c>
      <c r="AR890">
        <v>64</v>
      </c>
      <c r="AZ890">
        <v>1200</v>
      </c>
      <c r="BA890">
        <v>1</v>
      </c>
      <c r="BB890" t="str">
        <f t="shared" si="158"/>
        <v xml:space="preserve">N379DH  </v>
      </c>
      <c r="BC890">
        <v>1</v>
      </c>
      <c r="BE890">
        <v>0</v>
      </c>
      <c r="BF890">
        <v>0</v>
      </c>
      <c r="BG890">
        <v>0</v>
      </c>
      <c r="BH890">
        <v>1075</v>
      </c>
      <c r="BI890">
        <v>1</v>
      </c>
      <c r="BJ890">
        <v>0</v>
      </c>
      <c r="BK890">
        <v>0</v>
      </c>
      <c r="BL890">
        <v>0</v>
      </c>
      <c r="BO890">
        <v>0</v>
      </c>
      <c r="BP890">
        <v>0</v>
      </c>
      <c r="BW890" t="str">
        <f>"21:52:48.616"</f>
        <v>21:52:48.616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3</v>
      </c>
      <c r="CP890" t="s">
        <v>119</v>
      </c>
      <c r="CQ890">
        <v>259</v>
      </c>
      <c r="CR890">
        <v>0</v>
      </c>
      <c r="CW890">
        <v>3052487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"08/10/2022 21:52:49.643"</f>
        <v>08/10/2022 21:52:49.643</v>
      </c>
      <c r="C891" t="str">
        <f t="shared" si="157"/>
        <v>FFDFD3C0</v>
      </c>
      <c r="D891" t="s">
        <v>130</v>
      </c>
      <c r="E891">
        <v>18</v>
      </c>
      <c r="F891">
        <v>1018</v>
      </c>
      <c r="G891" t="s">
        <v>114</v>
      </c>
      <c r="J891" t="s">
        <v>131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ref="S891:T893" si="177">"21:52:49.195"</f>
        <v>21:52:49.195</v>
      </c>
      <c r="T891" t="str">
        <f t="shared" si="177"/>
        <v>21:52:49.195</v>
      </c>
      <c r="U891" t="str">
        <f t="shared" si="156"/>
        <v>A4558D</v>
      </c>
      <c r="V891">
        <v>0</v>
      </c>
      <c r="W891">
        <v>0</v>
      </c>
      <c r="X891">
        <v>2</v>
      </c>
      <c r="Z891">
        <v>1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882</v>
      </c>
      <c r="AJ891">
        <v>48.246974999999999</v>
      </c>
      <c r="AK891" t="s">
        <v>883</v>
      </c>
      <c r="AL891">
        <v>-122.99162099999999</v>
      </c>
      <c r="AM891">
        <v>25</v>
      </c>
      <c r="AN891">
        <v>1100</v>
      </c>
      <c r="AO891" t="s">
        <v>118</v>
      </c>
      <c r="AP891">
        <v>12</v>
      </c>
      <c r="AQ891">
        <v>-141</v>
      </c>
      <c r="AR891">
        <v>64</v>
      </c>
      <c r="AZ891">
        <v>1200</v>
      </c>
      <c r="BA891">
        <v>1</v>
      </c>
      <c r="BB891" t="str">
        <f t="shared" si="158"/>
        <v xml:space="preserve">N379DH  </v>
      </c>
      <c r="BC891">
        <v>1</v>
      </c>
      <c r="BE891">
        <v>0</v>
      </c>
      <c r="BF891">
        <v>0</v>
      </c>
      <c r="BG891">
        <v>0</v>
      </c>
      <c r="BH891">
        <v>1075</v>
      </c>
      <c r="BI891">
        <v>1</v>
      </c>
      <c r="BJ891">
        <v>0</v>
      </c>
      <c r="BK891">
        <v>0</v>
      </c>
      <c r="BL891">
        <v>0</v>
      </c>
      <c r="BO891">
        <v>0</v>
      </c>
      <c r="BP891">
        <v>0</v>
      </c>
      <c r="BW891" t="str">
        <f>"21:52:49.391"</f>
        <v>21:52:49.391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4</v>
      </c>
      <c r="CP891" t="s">
        <v>119</v>
      </c>
      <c r="CQ891">
        <v>259</v>
      </c>
      <c r="CR891">
        <v>0</v>
      </c>
      <c r="CW891">
        <v>3052541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"08/10/2022 21:52:49.643"</f>
        <v>08/10/2022 21:52:49.643</v>
      </c>
      <c r="C892" t="str">
        <f t="shared" si="157"/>
        <v>FFDFD3C0</v>
      </c>
      <c r="D892" t="s">
        <v>113</v>
      </c>
      <c r="E892">
        <v>6</v>
      </c>
      <c r="H892">
        <v>174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177"/>
        <v>21:52:49.195</v>
      </c>
      <c r="T892" t="str">
        <f t="shared" si="177"/>
        <v>21:52:49.195</v>
      </c>
      <c r="U892" t="str">
        <f t="shared" si="156"/>
        <v>A4558D</v>
      </c>
      <c r="V892">
        <v>0</v>
      </c>
      <c r="W892">
        <v>0</v>
      </c>
      <c r="X892">
        <v>2</v>
      </c>
      <c r="Z892">
        <v>1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882</v>
      </c>
      <c r="AJ892">
        <v>48.246974999999999</v>
      </c>
      <c r="AK892" t="s">
        <v>883</v>
      </c>
      <c r="AL892">
        <v>-122.99162099999999</v>
      </c>
      <c r="AM892">
        <v>25</v>
      </c>
      <c r="AN892">
        <v>1100</v>
      </c>
      <c r="AO892" t="s">
        <v>118</v>
      </c>
      <c r="AP892">
        <v>12</v>
      </c>
      <c r="AQ892">
        <v>-141</v>
      </c>
      <c r="AR892">
        <v>64</v>
      </c>
      <c r="AZ892">
        <v>1200</v>
      </c>
      <c r="BA892">
        <v>1</v>
      </c>
      <c r="BB892" t="str">
        <f t="shared" si="158"/>
        <v xml:space="preserve">N379DH  </v>
      </c>
      <c r="BC892">
        <v>1</v>
      </c>
      <c r="BE892">
        <v>0</v>
      </c>
      <c r="BF892">
        <v>0</v>
      </c>
      <c r="BG892">
        <v>0</v>
      </c>
      <c r="BH892">
        <v>1075</v>
      </c>
      <c r="BI892">
        <v>1</v>
      </c>
      <c r="BJ892">
        <v>0</v>
      </c>
      <c r="BK892">
        <v>0</v>
      </c>
      <c r="BL892">
        <v>0</v>
      </c>
      <c r="BO892">
        <v>0</v>
      </c>
      <c r="BP892">
        <v>0</v>
      </c>
      <c r="BW892" t="str">
        <f>"21:52:49.391"</f>
        <v>21:52:49.391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4</v>
      </c>
      <c r="CP892" t="s">
        <v>119</v>
      </c>
      <c r="CQ892">
        <v>259</v>
      </c>
      <c r="CR892">
        <v>0</v>
      </c>
      <c r="CW892">
        <v>3052541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"08/10/2022 21:52:49.643"</f>
        <v>08/10/2022 21:52:49.643</v>
      </c>
      <c r="C893" t="str">
        <f t="shared" si="157"/>
        <v>FFDFD3C0</v>
      </c>
      <c r="D893" t="s">
        <v>611</v>
      </c>
      <c r="E893">
        <v>10</v>
      </c>
      <c r="H893">
        <v>37</v>
      </c>
      <c r="I893" t="s">
        <v>612</v>
      </c>
      <c r="J893" t="s">
        <v>613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si="177"/>
        <v>21:52:49.195</v>
      </c>
      <c r="T893" t="str">
        <f t="shared" si="177"/>
        <v>21:52:49.195</v>
      </c>
      <c r="U893" t="str">
        <f t="shared" si="156"/>
        <v>A4558D</v>
      </c>
      <c r="V893">
        <v>0</v>
      </c>
      <c r="W893">
        <v>0</v>
      </c>
      <c r="X893">
        <v>2</v>
      </c>
      <c r="Z893">
        <v>1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882</v>
      </c>
      <c r="AJ893">
        <v>48.246974999999999</v>
      </c>
      <c r="AK893" t="s">
        <v>883</v>
      </c>
      <c r="AL893">
        <v>-122.99162099999999</v>
      </c>
      <c r="AM893">
        <v>25</v>
      </c>
      <c r="AN893">
        <v>1100</v>
      </c>
      <c r="AO893" t="s">
        <v>118</v>
      </c>
      <c r="AP893">
        <v>12</v>
      </c>
      <c r="AQ893">
        <v>-141</v>
      </c>
      <c r="AR893">
        <v>64</v>
      </c>
      <c r="AZ893">
        <v>1200</v>
      </c>
      <c r="BA893">
        <v>1</v>
      </c>
      <c r="BB893" t="str">
        <f t="shared" si="158"/>
        <v xml:space="preserve">N379DH  </v>
      </c>
      <c r="BC893">
        <v>1</v>
      </c>
      <c r="BE893">
        <v>0</v>
      </c>
      <c r="BF893">
        <v>0</v>
      </c>
      <c r="BG893">
        <v>0</v>
      </c>
      <c r="BH893">
        <v>1075</v>
      </c>
      <c r="BI893">
        <v>1</v>
      </c>
      <c r="BJ893">
        <v>0</v>
      </c>
      <c r="BK893">
        <v>0</v>
      </c>
      <c r="BL893">
        <v>0</v>
      </c>
      <c r="BO893">
        <v>0</v>
      </c>
      <c r="BP893">
        <v>0</v>
      </c>
      <c r="BW893" t="str">
        <f>"21:52:49.391"</f>
        <v>21:52:49.391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4</v>
      </c>
      <c r="CP893" t="s">
        <v>119</v>
      </c>
      <c r="CQ893">
        <v>259</v>
      </c>
      <c r="CR893">
        <v>0</v>
      </c>
      <c r="CW893">
        <v>3052541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"08/10/2022 21:52:50.861"</f>
        <v>08/10/2022 21:52:50.861</v>
      </c>
      <c r="C894" t="str">
        <f t="shared" si="157"/>
        <v>FFDFD3C0</v>
      </c>
      <c r="D894" t="s">
        <v>611</v>
      </c>
      <c r="E894">
        <v>10</v>
      </c>
      <c r="H894">
        <v>37</v>
      </c>
      <c r="I894" t="s">
        <v>612</v>
      </c>
      <c r="J894" t="s">
        <v>613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ref="S894:T896" si="178">"21:52:50.594"</f>
        <v>21:52:50.594</v>
      </c>
      <c r="T894" t="str">
        <f t="shared" si="178"/>
        <v>21:52:50.594</v>
      </c>
      <c r="U894" t="str">
        <f t="shared" si="156"/>
        <v>A4558D</v>
      </c>
      <c r="V894">
        <v>0</v>
      </c>
      <c r="W894">
        <v>0</v>
      </c>
      <c r="X894">
        <v>2</v>
      </c>
      <c r="Z894">
        <v>1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884</v>
      </c>
      <c r="AJ894">
        <v>48.246051999999999</v>
      </c>
      <c r="AK894" t="s">
        <v>885</v>
      </c>
      <c r="AL894">
        <v>-122.991514</v>
      </c>
      <c r="AM894">
        <v>25</v>
      </c>
      <c r="AN894">
        <v>1100</v>
      </c>
      <c r="AO894" t="s">
        <v>118</v>
      </c>
      <c r="AP894">
        <v>9</v>
      </c>
      <c r="AQ894">
        <v>-141</v>
      </c>
      <c r="AR894">
        <v>64</v>
      </c>
      <c r="AZ894">
        <v>1200</v>
      </c>
      <c r="BA894">
        <v>1</v>
      </c>
      <c r="BB894" t="str">
        <f t="shared" si="158"/>
        <v xml:space="preserve">N379DH  </v>
      </c>
      <c r="BC894">
        <v>1</v>
      </c>
      <c r="BE894">
        <v>0</v>
      </c>
      <c r="BF894">
        <v>0</v>
      </c>
      <c r="BG894">
        <v>0</v>
      </c>
      <c r="BH894">
        <v>1075</v>
      </c>
      <c r="BI894">
        <v>1</v>
      </c>
      <c r="BJ894">
        <v>0</v>
      </c>
      <c r="BK894">
        <v>0</v>
      </c>
      <c r="BL894">
        <v>0</v>
      </c>
      <c r="BO894">
        <v>0</v>
      </c>
      <c r="BP894">
        <v>0</v>
      </c>
      <c r="BW894" t="str">
        <f>"21:52:50.634"</f>
        <v>21:52:50.634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4</v>
      </c>
      <c r="CP894" t="s">
        <v>119</v>
      </c>
      <c r="CQ894">
        <v>259</v>
      </c>
      <c r="CR894">
        <v>0</v>
      </c>
      <c r="CW894">
        <v>3052645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"08/10/2022 21:52:50.861"</f>
        <v>08/10/2022 21:52:50.861</v>
      </c>
      <c r="C895" t="str">
        <f t="shared" si="157"/>
        <v>FFDFD3C0</v>
      </c>
      <c r="D895" t="s">
        <v>130</v>
      </c>
      <c r="E895">
        <v>18</v>
      </c>
      <c r="F895">
        <v>1018</v>
      </c>
      <c r="G895" t="s">
        <v>114</v>
      </c>
      <c r="J895" t="s">
        <v>131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178"/>
        <v>21:52:50.594</v>
      </c>
      <c r="T895" t="str">
        <f t="shared" si="178"/>
        <v>21:52:50.594</v>
      </c>
      <c r="U895" t="str">
        <f t="shared" si="156"/>
        <v>A4558D</v>
      </c>
      <c r="V895">
        <v>0</v>
      </c>
      <c r="W895">
        <v>0</v>
      </c>
      <c r="X895">
        <v>2</v>
      </c>
      <c r="Z895">
        <v>1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884</v>
      </c>
      <c r="AJ895">
        <v>48.246051999999999</v>
      </c>
      <c r="AK895" t="s">
        <v>885</v>
      </c>
      <c r="AL895">
        <v>-122.991514</v>
      </c>
      <c r="AM895">
        <v>25</v>
      </c>
      <c r="AN895">
        <v>1100</v>
      </c>
      <c r="AO895" t="s">
        <v>118</v>
      </c>
      <c r="AP895">
        <v>9</v>
      </c>
      <c r="AQ895">
        <v>-141</v>
      </c>
      <c r="AR895">
        <v>64</v>
      </c>
      <c r="AZ895">
        <v>1200</v>
      </c>
      <c r="BA895">
        <v>1</v>
      </c>
      <c r="BB895" t="str">
        <f t="shared" si="158"/>
        <v xml:space="preserve">N379DH  </v>
      </c>
      <c r="BC895">
        <v>1</v>
      </c>
      <c r="BE895">
        <v>0</v>
      </c>
      <c r="BF895">
        <v>0</v>
      </c>
      <c r="BG895">
        <v>0</v>
      </c>
      <c r="BH895">
        <v>1075</v>
      </c>
      <c r="BI895">
        <v>1</v>
      </c>
      <c r="BJ895">
        <v>0</v>
      </c>
      <c r="BK895">
        <v>0</v>
      </c>
      <c r="BL895">
        <v>0</v>
      </c>
      <c r="BO895">
        <v>0</v>
      </c>
      <c r="BP895">
        <v>0</v>
      </c>
      <c r="BW895" t="str">
        <f>"21:52:50.634"</f>
        <v>21:52:50.634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4</v>
      </c>
      <c r="CP895" t="s">
        <v>119</v>
      </c>
      <c r="CQ895">
        <v>259</v>
      </c>
      <c r="CR895">
        <v>0</v>
      </c>
      <c r="CW895">
        <v>3052645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"08/10/2022 21:52:50.861"</f>
        <v>08/10/2022 21:52:50.861</v>
      </c>
      <c r="C896" t="str">
        <f t="shared" si="157"/>
        <v>FFDFD3C0</v>
      </c>
      <c r="D896" t="s">
        <v>113</v>
      </c>
      <c r="E896">
        <v>6</v>
      </c>
      <c r="H896">
        <v>174</v>
      </c>
      <c r="I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178"/>
        <v>21:52:50.594</v>
      </c>
      <c r="T896" t="str">
        <f t="shared" si="178"/>
        <v>21:52:50.594</v>
      </c>
      <c r="U896" t="str">
        <f t="shared" si="156"/>
        <v>A4558D</v>
      </c>
      <c r="V896">
        <v>0</v>
      </c>
      <c r="W896">
        <v>0</v>
      </c>
      <c r="X896">
        <v>2</v>
      </c>
      <c r="Z896">
        <v>1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884</v>
      </c>
      <c r="AJ896">
        <v>48.246051999999999</v>
      </c>
      <c r="AK896" t="s">
        <v>885</v>
      </c>
      <c r="AL896">
        <v>-122.991514</v>
      </c>
      <c r="AM896">
        <v>25</v>
      </c>
      <c r="AN896">
        <v>1100</v>
      </c>
      <c r="AO896" t="s">
        <v>118</v>
      </c>
      <c r="AP896">
        <v>9</v>
      </c>
      <c r="AQ896">
        <v>-141</v>
      </c>
      <c r="AR896">
        <v>64</v>
      </c>
      <c r="AZ896">
        <v>1200</v>
      </c>
      <c r="BA896">
        <v>1</v>
      </c>
      <c r="BB896" t="str">
        <f t="shared" si="158"/>
        <v xml:space="preserve">N379DH  </v>
      </c>
      <c r="BC896">
        <v>1</v>
      </c>
      <c r="BE896">
        <v>0</v>
      </c>
      <c r="BF896">
        <v>0</v>
      </c>
      <c r="BG896">
        <v>0</v>
      </c>
      <c r="BH896">
        <v>1075</v>
      </c>
      <c r="BI896">
        <v>1</v>
      </c>
      <c r="BJ896">
        <v>0</v>
      </c>
      <c r="BK896">
        <v>0</v>
      </c>
      <c r="BL896">
        <v>0</v>
      </c>
      <c r="BO896">
        <v>0</v>
      </c>
      <c r="BP896">
        <v>0</v>
      </c>
      <c r="BW896" t="str">
        <f>"21:52:50.634"</f>
        <v>21:52:50.634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4</v>
      </c>
      <c r="CP896" t="s">
        <v>119</v>
      </c>
      <c r="CQ896">
        <v>259</v>
      </c>
      <c r="CR896">
        <v>0</v>
      </c>
      <c r="CW896">
        <v>3052645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"08/10/2022 21:52:51.955"</f>
        <v>08/10/2022 21:52:51.955</v>
      </c>
      <c r="C897" t="str">
        <f t="shared" si="157"/>
        <v>FFDFD3C0</v>
      </c>
      <c r="D897" t="s">
        <v>113</v>
      </c>
      <c r="E897">
        <v>6</v>
      </c>
      <c r="H897">
        <v>174</v>
      </c>
      <c r="I897" t="s">
        <v>114</v>
      </c>
      <c r="J897" t="s">
        <v>115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ref="S897:T899" si="179">"21:52:51.594"</f>
        <v>21:52:51.594</v>
      </c>
      <c r="T897" t="str">
        <f t="shared" si="179"/>
        <v>21:52:51.594</v>
      </c>
      <c r="U897" t="str">
        <f t="shared" si="156"/>
        <v>A4558D</v>
      </c>
      <c r="V897">
        <v>0</v>
      </c>
      <c r="W897">
        <v>0</v>
      </c>
      <c r="X897">
        <v>2</v>
      </c>
      <c r="Z897">
        <v>1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886</v>
      </c>
      <c r="AJ897">
        <v>48.245409000000002</v>
      </c>
      <c r="AK897" t="s">
        <v>887</v>
      </c>
      <c r="AL897">
        <v>-122.991471</v>
      </c>
      <c r="AM897">
        <v>25</v>
      </c>
      <c r="AN897">
        <v>1100</v>
      </c>
      <c r="AO897" t="s">
        <v>118</v>
      </c>
      <c r="AP897">
        <v>7</v>
      </c>
      <c r="AQ897">
        <v>-141</v>
      </c>
      <c r="AR897">
        <v>64</v>
      </c>
      <c r="AZ897">
        <v>1200</v>
      </c>
      <c r="BA897">
        <v>1</v>
      </c>
      <c r="BB897" t="str">
        <f t="shared" si="158"/>
        <v xml:space="preserve">N379DH  </v>
      </c>
      <c r="BC897">
        <v>1</v>
      </c>
      <c r="BE897">
        <v>0</v>
      </c>
      <c r="BF897">
        <v>0</v>
      </c>
      <c r="BG897">
        <v>0</v>
      </c>
      <c r="BH897">
        <v>1075</v>
      </c>
      <c r="BI897">
        <v>1</v>
      </c>
      <c r="BJ897">
        <v>0</v>
      </c>
      <c r="BK897">
        <v>0</v>
      </c>
      <c r="BL897">
        <v>0</v>
      </c>
      <c r="BO897">
        <v>0</v>
      </c>
      <c r="BP897">
        <v>0</v>
      </c>
      <c r="BW897" t="str">
        <f>"21:52:51.794"</f>
        <v>21:52:51.794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4</v>
      </c>
      <c r="CP897" t="s">
        <v>119</v>
      </c>
      <c r="CQ897">
        <v>259</v>
      </c>
      <c r="CR897">
        <v>0</v>
      </c>
      <c r="CW897">
        <v>3052730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"08/10/2022 21:52:52.049"</f>
        <v>08/10/2022 21:52:52.049</v>
      </c>
      <c r="C898" t="str">
        <f t="shared" si="157"/>
        <v>FFDFD3C0</v>
      </c>
      <c r="D898" t="s">
        <v>611</v>
      </c>
      <c r="E898">
        <v>10</v>
      </c>
      <c r="H898">
        <v>37</v>
      </c>
      <c r="I898" t="s">
        <v>612</v>
      </c>
      <c r="J898" t="s">
        <v>613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179"/>
        <v>21:52:51.594</v>
      </c>
      <c r="T898" t="str">
        <f t="shared" si="179"/>
        <v>21:52:51.594</v>
      </c>
      <c r="U898" t="str">
        <f t="shared" ref="U898:U961" si="180">"A4558D"</f>
        <v>A4558D</v>
      </c>
      <c r="V898">
        <v>0</v>
      </c>
      <c r="W898">
        <v>0</v>
      </c>
      <c r="X898">
        <v>2</v>
      </c>
      <c r="Z898">
        <v>1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886</v>
      </c>
      <c r="AJ898">
        <v>48.245409000000002</v>
      </c>
      <c r="AK898" t="s">
        <v>887</v>
      </c>
      <c r="AL898">
        <v>-122.991471</v>
      </c>
      <c r="AM898">
        <v>25</v>
      </c>
      <c r="AN898">
        <v>1100</v>
      </c>
      <c r="AO898" t="s">
        <v>118</v>
      </c>
      <c r="AP898">
        <v>7</v>
      </c>
      <c r="AQ898">
        <v>-141</v>
      </c>
      <c r="AR898">
        <v>64</v>
      </c>
      <c r="AZ898">
        <v>1200</v>
      </c>
      <c r="BA898">
        <v>1</v>
      </c>
      <c r="BB898" t="str">
        <f t="shared" si="158"/>
        <v xml:space="preserve">N379DH  </v>
      </c>
      <c r="BC898">
        <v>1</v>
      </c>
      <c r="BE898">
        <v>0</v>
      </c>
      <c r="BF898">
        <v>0</v>
      </c>
      <c r="BG898">
        <v>0</v>
      </c>
      <c r="BH898">
        <v>1075</v>
      </c>
      <c r="BI898">
        <v>1</v>
      </c>
      <c r="BJ898">
        <v>0</v>
      </c>
      <c r="BK898">
        <v>0</v>
      </c>
      <c r="BL898">
        <v>0</v>
      </c>
      <c r="BO898">
        <v>0</v>
      </c>
      <c r="BP898">
        <v>0</v>
      </c>
      <c r="BW898" t="str">
        <f>"21:52:51.794"</f>
        <v>21:52:51.794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4</v>
      </c>
      <c r="CP898" t="s">
        <v>119</v>
      </c>
      <c r="CQ898">
        <v>259</v>
      </c>
      <c r="CR898">
        <v>0</v>
      </c>
      <c r="CW898">
        <v>3052730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"08/10/2022 21:52:52.049"</f>
        <v>08/10/2022 21:52:52.049</v>
      </c>
      <c r="C899" t="str">
        <f t="shared" ref="C899:C962" si="181">"FFDFD3C0"</f>
        <v>FFDFD3C0</v>
      </c>
      <c r="D899" t="s">
        <v>130</v>
      </c>
      <c r="E899">
        <v>18</v>
      </c>
      <c r="F899">
        <v>1018</v>
      </c>
      <c r="G899" t="s">
        <v>114</v>
      </c>
      <c r="J899" t="s">
        <v>131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si="179"/>
        <v>21:52:51.594</v>
      </c>
      <c r="T899" t="str">
        <f t="shared" si="179"/>
        <v>21:52:51.594</v>
      </c>
      <c r="U899" t="str">
        <f t="shared" si="180"/>
        <v>A4558D</v>
      </c>
      <c r="V899">
        <v>0</v>
      </c>
      <c r="W899">
        <v>0</v>
      </c>
      <c r="X899">
        <v>2</v>
      </c>
      <c r="Z899">
        <v>1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886</v>
      </c>
      <c r="AJ899">
        <v>48.245409000000002</v>
      </c>
      <c r="AK899" t="s">
        <v>887</v>
      </c>
      <c r="AL899">
        <v>-122.991471</v>
      </c>
      <c r="AM899">
        <v>25</v>
      </c>
      <c r="AN899">
        <v>1100</v>
      </c>
      <c r="AO899" t="s">
        <v>118</v>
      </c>
      <c r="AP899">
        <v>7</v>
      </c>
      <c r="AQ899">
        <v>-141</v>
      </c>
      <c r="AR899">
        <v>64</v>
      </c>
      <c r="AZ899">
        <v>1200</v>
      </c>
      <c r="BA899">
        <v>1</v>
      </c>
      <c r="BB899" t="str">
        <f t="shared" ref="BB899:BB962" si="182">"N379DH  "</f>
        <v xml:space="preserve">N379DH  </v>
      </c>
      <c r="BC899">
        <v>1</v>
      </c>
      <c r="BE899">
        <v>0</v>
      </c>
      <c r="BF899">
        <v>0</v>
      </c>
      <c r="BG899">
        <v>0</v>
      </c>
      <c r="BH899">
        <v>1075</v>
      </c>
      <c r="BI899">
        <v>1</v>
      </c>
      <c r="BJ899">
        <v>0</v>
      </c>
      <c r="BK899">
        <v>0</v>
      </c>
      <c r="BL899">
        <v>0</v>
      </c>
      <c r="BO899">
        <v>0</v>
      </c>
      <c r="BP899">
        <v>0</v>
      </c>
      <c r="BW899" t="str">
        <f>"21:52:51.794"</f>
        <v>21:52:51.794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4</v>
      </c>
      <c r="CP899" t="s">
        <v>119</v>
      </c>
      <c r="CQ899">
        <v>259</v>
      </c>
      <c r="CR899">
        <v>0</v>
      </c>
      <c r="CW899">
        <v>3052730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"08/10/2022 21:52:52.674"</f>
        <v>08/10/2022 21:52:52.674</v>
      </c>
      <c r="C900" t="str">
        <f t="shared" si="181"/>
        <v>FFDFD3C0</v>
      </c>
      <c r="D900" t="s">
        <v>611</v>
      </c>
      <c r="E900">
        <v>10</v>
      </c>
      <c r="H900">
        <v>37</v>
      </c>
      <c r="I900" t="s">
        <v>612</v>
      </c>
      <c r="J900" t="s">
        <v>613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ref="S900:T902" si="183">"21:52:52.398"</f>
        <v>21:52:52.398</v>
      </c>
      <c r="T900" t="str">
        <f t="shared" si="183"/>
        <v>21:52:52.398</v>
      </c>
      <c r="U900" t="str">
        <f t="shared" si="180"/>
        <v>A4558D</v>
      </c>
      <c r="V900">
        <v>0</v>
      </c>
      <c r="W900">
        <v>0</v>
      </c>
      <c r="X900">
        <v>2</v>
      </c>
      <c r="Z900">
        <v>1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888</v>
      </c>
      <c r="AJ900">
        <v>48.244872000000001</v>
      </c>
      <c r="AK900" t="s">
        <v>889</v>
      </c>
      <c r="AL900">
        <v>-122.991428</v>
      </c>
      <c r="AM900">
        <v>25</v>
      </c>
      <c r="AN900">
        <v>1100</v>
      </c>
      <c r="AO900" t="s">
        <v>118</v>
      </c>
      <c r="AP900">
        <v>6</v>
      </c>
      <c r="AQ900">
        <v>-141</v>
      </c>
      <c r="AR900">
        <v>128</v>
      </c>
      <c r="AZ900">
        <v>1200</v>
      </c>
      <c r="BA900">
        <v>1</v>
      </c>
      <c r="BB900" t="str">
        <f t="shared" si="182"/>
        <v xml:space="preserve">N379DH  </v>
      </c>
      <c r="BC900">
        <v>1</v>
      </c>
      <c r="BE900">
        <v>0</v>
      </c>
      <c r="BF900">
        <v>0</v>
      </c>
      <c r="BG900">
        <v>0</v>
      </c>
      <c r="BH900">
        <v>1075</v>
      </c>
      <c r="BI900">
        <v>1</v>
      </c>
      <c r="BJ900">
        <v>0</v>
      </c>
      <c r="BK900">
        <v>0</v>
      </c>
      <c r="BL900">
        <v>0</v>
      </c>
      <c r="BO900">
        <v>0</v>
      </c>
      <c r="BP900">
        <v>0</v>
      </c>
      <c r="BW900" t="str">
        <f>"21:52:52.439"</f>
        <v>21:52:52.439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4</v>
      </c>
      <c r="CP900" t="s">
        <v>119</v>
      </c>
      <c r="CQ900">
        <v>259</v>
      </c>
      <c r="CR900">
        <v>0</v>
      </c>
      <c r="CW900">
        <v>3052784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"08/10/2022 21:52:52.674"</f>
        <v>08/10/2022 21:52:52.674</v>
      </c>
      <c r="C901" t="str">
        <f t="shared" si="181"/>
        <v>FFDFD3C0</v>
      </c>
      <c r="D901" t="s">
        <v>130</v>
      </c>
      <c r="E901">
        <v>18</v>
      </c>
      <c r="F901">
        <v>1018</v>
      </c>
      <c r="G901" t="s">
        <v>114</v>
      </c>
      <c r="J901" t="s">
        <v>131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183"/>
        <v>21:52:52.398</v>
      </c>
      <c r="T901" t="str">
        <f t="shared" si="183"/>
        <v>21:52:52.398</v>
      </c>
      <c r="U901" t="str">
        <f t="shared" si="180"/>
        <v>A4558D</v>
      </c>
      <c r="V901">
        <v>0</v>
      </c>
      <c r="W901">
        <v>0</v>
      </c>
      <c r="X901">
        <v>2</v>
      </c>
      <c r="Z901">
        <v>1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888</v>
      </c>
      <c r="AJ901">
        <v>48.244872000000001</v>
      </c>
      <c r="AK901" t="s">
        <v>889</v>
      </c>
      <c r="AL901">
        <v>-122.991428</v>
      </c>
      <c r="AM901">
        <v>25</v>
      </c>
      <c r="AN901">
        <v>1100</v>
      </c>
      <c r="AO901" t="s">
        <v>118</v>
      </c>
      <c r="AP901">
        <v>6</v>
      </c>
      <c r="AQ901">
        <v>-141</v>
      </c>
      <c r="AR901">
        <v>128</v>
      </c>
      <c r="AZ901">
        <v>1200</v>
      </c>
      <c r="BA901">
        <v>1</v>
      </c>
      <c r="BB901" t="str">
        <f t="shared" si="182"/>
        <v xml:space="preserve">N379DH  </v>
      </c>
      <c r="BC901">
        <v>1</v>
      </c>
      <c r="BE901">
        <v>0</v>
      </c>
      <c r="BF901">
        <v>0</v>
      </c>
      <c r="BG901">
        <v>0</v>
      </c>
      <c r="BH901">
        <v>1075</v>
      </c>
      <c r="BI901">
        <v>1</v>
      </c>
      <c r="BJ901">
        <v>0</v>
      </c>
      <c r="BK901">
        <v>0</v>
      </c>
      <c r="BL901">
        <v>0</v>
      </c>
      <c r="BO901">
        <v>0</v>
      </c>
      <c r="BP901">
        <v>0</v>
      </c>
      <c r="BW901" t="str">
        <f>"21:52:52.439"</f>
        <v>21:52:52.439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4</v>
      </c>
      <c r="CP901" t="s">
        <v>119</v>
      </c>
      <c r="CQ901">
        <v>259</v>
      </c>
      <c r="CR901">
        <v>0</v>
      </c>
      <c r="CW901">
        <v>3052784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"08/10/2022 21:52:52.674"</f>
        <v>08/10/2022 21:52:52.674</v>
      </c>
      <c r="C902" t="str">
        <f t="shared" si="181"/>
        <v>FFDFD3C0</v>
      </c>
      <c r="D902" t="s">
        <v>113</v>
      </c>
      <c r="E902">
        <v>6</v>
      </c>
      <c r="H902">
        <v>174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183"/>
        <v>21:52:52.398</v>
      </c>
      <c r="T902" t="str">
        <f t="shared" si="183"/>
        <v>21:52:52.398</v>
      </c>
      <c r="U902" t="str">
        <f t="shared" si="180"/>
        <v>A4558D</v>
      </c>
      <c r="V902">
        <v>0</v>
      </c>
      <c r="W902">
        <v>0</v>
      </c>
      <c r="X902">
        <v>2</v>
      </c>
      <c r="Z902">
        <v>1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888</v>
      </c>
      <c r="AJ902">
        <v>48.244872000000001</v>
      </c>
      <c r="AK902" t="s">
        <v>889</v>
      </c>
      <c r="AL902">
        <v>-122.991428</v>
      </c>
      <c r="AM902">
        <v>25</v>
      </c>
      <c r="AN902">
        <v>1100</v>
      </c>
      <c r="AO902" t="s">
        <v>118</v>
      </c>
      <c r="AP902">
        <v>6</v>
      </c>
      <c r="AQ902">
        <v>-141</v>
      </c>
      <c r="AR902">
        <v>128</v>
      </c>
      <c r="AZ902">
        <v>1200</v>
      </c>
      <c r="BA902">
        <v>1</v>
      </c>
      <c r="BB902" t="str">
        <f t="shared" si="182"/>
        <v xml:space="preserve">N379DH  </v>
      </c>
      <c r="BC902">
        <v>1</v>
      </c>
      <c r="BE902">
        <v>0</v>
      </c>
      <c r="BF902">
        <v>0</v>
      </c>
      <c r="BG902">
        <v>0</v>
      </c>
      <c r="BH902">
        <v>1075</v>
      </c>
      <c r="BI902">
        <v>1</v>
      </c>
      <c r="BJ902">
        <v>0</v>
      </c>
      <c r="BK902">
        <v>0</v>
      </c>
      <c r="BL902">
        <v>0</v>
      </c>
      <c r="BO902">
        <v>0</v>
      </c>
      <c r="BP902">
        <v>0</v>
      </c>
      <c r="BW902" t="str">
        <f>"21:52:52.439"</f>
        <v>21:52:52.439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4</v>
      </c>
      <c r="CP902" t="s">
        <v>119</v>
      </c>
      <c r="CQ902">
        <v>259</v>
      </c>
      <c r="CR902">
        <v>0</v>
      </c>
      <c r="CW902">
        <v>3052784</v>
      </c>
      <c r="CY902">
        <v>0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"08/10/2022 21:52:53.815"</f>
        <v>08/10/2022 21:52:53.815</v>
      </c>
      <c r="C903" t="str">
        <f t="shared" si="181"/>
        <v>FFDFD3C0</v>
      </c>
      <c r="D903" t="s">
        <v>130</v>
      </c>
      <c r="E903">
        <v>18</v>
      </c>
      <c r="F903">
        <v>1018</v>
      </c>
      <c r="G903" t="s">
        <v>114</v>
      </c>
      <c r="J903" t="s">
        <v>131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ref="S903:T905" si="184">"21:52:53.398"</f>
        <v>21:52:53.398</v>
      </c>
      <c r="T903" t="str">
        <f t="shared" si="184"/>
        <v>21:52:53.398</v>
      </c>
      <c r="U903" t="str">
        <f t="shared" si="180"/>
        <v>A4558D</v>
      </c>
      <c r="V903">
        <v>0</v>
      </c>
      <c r="W903">
        <v>0</v>
      </c>
      <c r="X903">
        <v>2</v>
      </c>
      <c r="Z903">
        <v>1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890</v>
      </c>
      <c r="AJ903">
        <v>48.244228</v>
      </c>
      <c r="AK903" t="s">
        <v>891</v>
      </c>
      <c r="AL903">
        <v>-122.991407</v>
      </c>
      <c r="AM903">
        <v>25</v>
      </c>
      <c r="AN903">
        <v>1100</v>
      </c>
      <c r="AO903" t="s">
        <v>118</v>
      </c>
      <c r="AP903">
        <v>5</v>
      </c>
      <c r="AQ903">
        <v>-141</v>
      </c>
      <c r="AR903">
        <v>192</v>
      </c>
      <c r="AZ903">
        <v>1200</v>
      </c>
      <c r="BA903">
        <v>1</v>
      </c>
      <c r="BB903" t="str">
        <f t="shared" si="182"/>
        <v xml:space="preserve">N379DH  </v>
      </c>
      <c r="BC903">
        <v>1</v>
      </c>
      <c r="BE903">
        <v>0</v>
      </c>
      <c r="BF903">
        <v>0</v>
      </c>
      <c r="BG903">
        <v>0</v>
      </c>
      <c r="BH903">
        <v>1075</v>
      </c>
      <c r="BI903">
        <v>1</v>
      </c>
      <c r="BJ903">
        <v>0</v>
      </c>
      <c r="BK903">
        <v>0</v>
      </c>
      <c r="BL903">
        <v>0</v>
      </c>
      <c r="BO903">
        <v>0</v>
      </c>
      <c r="BP903">
        <v>0</v>
      </c>
      <c r="BW903" t="str">
        <f>"21:52:53.584"</f>
        <v>21:52:53.584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4</v>
      </c>
      <c r="CP903" t="s">
        <v>119</v>
      </c>
      <c r="CQ903">
        <v>259</v>
      </c>
      <c r="CR903">
        <v>0</v>
      </c>
      <c r="CW903">
        <v>3052866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"08/10/2022 21:52:53.909"</f>
        <v>08/10/2022 21:52:53.909</v>
      </c>
      <c r="C904" t="str">
        <f t="shared" si="181"/>
        <v>FFDFD3C0</v>
      </c>
      <c r="D904" t="s">
        <v>113</v>
      </c>
      <c r="E904">
        <v>6</v>
      </c>
      <c r="H904">
        <v>174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184"/>
        <v>21:52:53.398</v>
      </c>
      <c r="T904" t="str">
        <f t="shared" si="184"/>
        <v>21:52:53.398</v>
      </c>
      <c r="U904" t="str">
        <f t="shared" si="180"/>
        <v>A4558D</v>
      </c>
      <c r="V904">
        <v>0</v>
      </c>
      <c r="W904">
        <v>0</v>
      </c>
      <c r="X904">
        <v>2</v>
      </c>
      <c r="Z904">
        <v>1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890</v>
      </c>
      <c r="AJ904">
        <v>48.244228</v>
      </c>
      <c r="AK904" t="s">
        <v>891</v>
      </c>
      <c r="AL904">
        <v>-122.991407</v>
      </c>
      <c r="AM904">
        <v>25</v>
      </c>
      <c r="AN904">
        <v>1100</v>
      </c>
      <c r="AO904" t="s">
        <v>118</v>
      </c>
      <c r="AP904">
        <v>5</v>
      </c>
      <c r="AQ904">
        <v>-141</v>
      </c>
      <c r="AR904">
        <v>192</v>
      </c>
      <c r="AZ904">
        <v>1200</v>
      </c>
      <c r="BA904">
        <v>1</v>
      </c>
      <c r="BB904" t="str">
        <f t="shared" si="182"/>
        <v xml:space="preserve">N379DH  </v>
      </c>
      <c r="BC904">
        <v>1</v>
      </c>
      <c r="BE904">
        <v>0</v>
      </c>
      <c r="BF904">
        <v>0</v>
      </c>
      <c r="BG904">
        <v>0</v>
      </c>
      <c r="BH904">
        <v>1075</v>
      </c>
      <c r="BI904">
        <v>1</v>
      </c>
      <c r="BJ904">
        <v>0</v>
      </c>
      <c r="BK904">
        <v>0</v>
      </c>
      <c r="BL904">
        <v>0</v>
      </c>
      <c r="BO904">
        <v>0</v>
      </c>
      <c r="BP904">
        <v>0</v>
      </c>
      <c r="BW904" t="str">
        <f>"21:52:53.584"</f>
        <v>21:52:53.584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4</v>
      </c>
      <c r="CP904" t="s">
        <v>119</v>
      </c>
      <c r="CQ904">
        <v>259</v>
      </c>
      <c r="CR904">
        <v>0</v>
      </c>
      <c r="CW904">
        <v>3052866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"08/10/2022 21:52:53.940"</f>
        <v>08/10/2022 21:52:53.940</v>
      </c>
      <c r="C905" t="str">
        <f t="shared" si="181"/>
        <v>FFDFD3C0</v>
      </c>
      <c r="D905" t="s">
        <v>611</v>
      </c>
      <c r="E905">
        <v>10</v>
      </c>
      <c r="H905">
        <v>37</v>
      </c>
      <c r="I905" t="s">
        <v>612</v>
      </c>
      <c r="J905" t="s">
        <v>613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si="184"/>
        <v>21:52:53.398</v>
      </c>
      <c r="T905" t="str">
        <f t="shared" si="184"/>
        <v>21:52:53.398</v>
      </c>
      <c r="U905" t="str">
        <f t="shared" si="180"/>
        <v>A4558D</v>
      </c>
      <c r="V905">
        <v>0</v>
      </c>
      <c r="W905">
        <v>0</v>
      </c>
      <c r="X905">
        <v>2</v>
      </c>
      <c r="Z905">
        <v>1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890</v>
      </c>
      <c r="AJ905">
        <v>48.244228</v>
      </c>
      <c r="AK905" t="s">
        <v>891</v>
      </c>
      <c r="AL905">
        <v>-122.991407</v>
      </c>
      <c r="AM905">
        <v>25</v>
      </c>
      <c r="AN905">
        <v>1100</v>
      </c>
      <c r="AO905" t="s">
        <v>118</v>
      </c>
      <c r="AP905">
        <v>5</v>
      </c>
      <c r="AQ905">
        <v>-141</v>
      </c>
      <c r="AR905">
        <v>192</v>
      </c>
      <c r="AZ905">
        <v>1200</v>
      </c>
      <c r="BA905">
        <v>1</v>
      </c>
      <c r="BB905" t="str">
        <f t="shared" si="182"/>
        <v xml:space="preserve">N379DH  </v>
      </c>
      <c r="BC905">
        <v>1</v>
      </c>
      <c r="BE905">
        <v>0</v>
      </c>
      <c r="BF905">
        <v>0</v>
      </c>
      <c r="BG905">
        <v>0</v>
      </c>
      <c r="BH905">
        <v>1075</v>
      </c>
      <c r="BI905">
        <v>1</v>
      </c>
      <c r="BJ905">
        <v>0</v>
      </c>
      <c r="BK905">
        <v>0</v>
      </c>
      <c r="BL905">
        <v>0</v>
      </c>
      <c r="BO905">
        <v>0</v>
      </c>
      <c r="BP905">
        <v>0</v>
      </c>
      <c r="BW905" t="str">
        <f>"21:52:53.584"</f>
        <v>21:52:53.584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4</v>
      </c>
      <c r="CP905" t="s">
        <v>119</v>
      </c>
      <c r="CQ905">
        <v>259</v>
      </c>
      <c r="CR905">
        <v>0</v>
      </c>
      <c r="CW905">
        <v>3052866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"08/10/2022 21:52:55.002"</f>
        <v>08/10/2022 21:52:55.002</v>
      </c>
      <c r="C906" t="str">
        <f t="shared" si="181"/>
        <v>FFDFD3C0</v>
      </c>
      <c r="D906" t="s">
        <v>130</v>
      </c>
      <c r="E906">
        <v>18</v>
      </c>
      <c r="F906">
        <v>1018</v>
      </c>
      <c r="G906" t="s">
        <v>114</v>
      </c>
      <c r="J906" t="s">
        <v>131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ref="S906:T908" si="185">"21:52:54.797"</f>
        <v>21:52:54.797</v>
      </c>
      <c r="T906" t="str">
        <f t="shared" si="185"/>
        <v>21:52:54.797</v>
      </c>
      <c r="U906" t="str">
        <f t="shared" si="180"/>
        <v>A4558D</v>
      </c>
      <c r="V906">
        <v>0</v>
      </c>
      <c r="W906">
        <v>0</v>
      </c>
      <c r="X906">
        <v>2</v>
      </c>
      <c r="Z906">
        <v>1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892</v>
      </c>
      <c r="AJ906">
        <v>48.243305999999997</v>
      </c>
      <c r="AK906" t="s">
        <v>893</v>
      </c>
      <c r="AL906">
        <v>-122.991364</v>
      </c>
      <c r="AM906">
        <v>25</v>
      </c>
      <c r="AN906">
        <v>1100</v>
      </c>
      <c r="AO906" t="s">
        <v>118</v>
      </c>
      <c r="AP906">
        <v>3</v>
      </c>
      <c r="AQ906">
        <v>-141</v>
      </c>
      <c r="AR906">
        <v>128</v>
      </c>
      <c r="AZ906">
        <v>1200</v>
      </c>
      <c r="BA906">
        <v>1</v>
      </c>
      <c r="BB906" t="str">
        <f t="shared" si="182"/>
        <v xml:space="preserve">N379DH  </v>
      </c>
      <c r="BC906">
        <v>1</v>
      </c>
      <c r="BE906">
        <v>0</v>
      </c>
      <c r="BF906">
        <v>0</v>
      </c>
      <c r="BG906">
        <v>0</v>
      </c>
      <c r="BH906">
        <v>1075</v>
      </c>
      <c r="BI906">
        <v>1</v>
      </c>
      <c r="BJ906">
        <v>0</v>
      </c>
      <c r="BK906">
        <v>0</v>
      </c>
      <c r="BL906">
        <v>0</v>
      </c>
      <c r="BO906">
        <v>0</v>
      </c>
      <c r="BP906">
        <v>0</v>
      </c>
      <c r="BW906" t="str">
        <f>"21:52:54.830"</f>
        <v>21:52:54.830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5</v>
      </c>
      <c r="CP906" t="s">
        <v>119</v>
      </c>
      <c r="CQ906">
        <v>259</v>
      </c>
      <c r="CR906">
        <v>0</v>
      </c>
      <c r="CW906">
        <v>3052942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"08/10/2022 21:52:55.065"</f>
        <v>08/10/2022 21:52:55.065</v>
      </c>
      <c r="C907" t="str">
        <f t="shared" si="181"/>
        <v>FFDFD3C0</v>
      </c>
      <c r="D907" t="s">
        <v>611</v>
      </c>
      <c r="E907">
        <v>10</v>
      </c>
      <c r="H907">
        <v>37</v>
      </c>
      <c r="I907" t="s">
        <v>612</v>
      </c>
      <c r="J907" t="s">
        <v>613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si="185"/>
        <v>21:52:54.797</v>
      </c>
      <c r="T907" t="str">
        <f t="shared" si="185"/>
        <v>21:52:54.797</v>
      </c>
      <c r="U907" t="str">
        <f t="shared" si="180"/>
        <v>A4558D</v>
      </c>
      <c r="V907">
        <v>0</v>
      </c>
      <c r="W907">
        <v>0</v>
      </c>
      <c r="X907">
        <v>2</v>
      </c>
      <c r="Z907">
        <v>1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892</v>
      </c>
      <c r="AJ907">
        <v>48.243305999999997</v>
      </c>
      <c r="AK907" t="s">
        <v>893</v>
      </c>
      <c r="AL907">
        <v>-122.991364</v>
      </c>
      <c r="AM907">
        <v>25</v>
      </c>
      <c r="AN907">
        <v>1100</v>
      </c>
      <c r="AO907" t="s">
        <v>118</v>
      </c>
      <c r="AP907">
        <v>3</v>
      </c>
      <c r="AQ907">
        <v>-141</v>
      </c>
      <c r="AR907">
        <v>128</v>
      </c>
      <c r="AZ907">
        <v>1200</v>
      </c>
      <c r="BA907">
        <v>1</v>
      </c>
      <c r="BB907" t="str">
        <f t="shared" si="182"/>
        <v xml:space="preserve">N379DH  </v>
      </c>
      <c r="BC907">
        <v>1</v>
      </c>
      <c r="BE907">
        <v>0</v>
      </c>
      <c r="BF907">
        <v>0</v>
      </c>
      <c r="BG907">
        <v>0</v>
      </c>
      <c r="BH907">
        <v>1075</v>
      </c>
      <c r="BI907">
        <v>1</v>
      </c>
      <c r="BJ907">
        <v>0</v>
      </c>
      <c r="BK907">
        <v>0</v>
      </c>
      <c r="BL907">
        <v>0</v>
      </c>
      <c r="BO907">
        <v>0</v>
      </c>
      <c r="BP907">
        <v>0</v>
      </c>
      <c r="BW907" t="str">
        <f>"21:52:54.830"</f>
        <v>21:52:54.830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5</v>
      </c>
      <c r="CP907" t="s">
        <v>119</v>
      </c>
      <c r="CQ907">
        <v>259</v>
      </c>
      <c r="CR907">
        <v>0</v>
      </c>
      <c r="CW907">
        <v>3052942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"08/10/2022 21:52:55.143"</f>
        <v>08/10/2022 21:52:55.143</v>
      </c>
      <c r="C908" t="str">
        <f t="shared" si="181"/>
        <v>FFDFD3C0</v>
      </c>
      <c r="D908" t="s">
        <v>113</v>
      </c>
      <c r="E908">
        <v>6</v>
      </c>
      <c r="H908">
        <v>174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si="185"/>
        <v>21:52:54.797</v>
      </c>
      <c r="T908" t="str">
        <f t="shared" si="185"/>
        <v>21:52:54.797</v>
      </c>
      <c r="U908" t="str">
        <f t="shared" si="180"/>
        <v>A4558D</v>
      </c>
      <c r="V908">
        <v>0</v>
      </c>
      <c r="W908">
        <v>0</v>
      </c>
      <c r="X908">
        <v>2</v>
      </c>
      <c r="Z908">
        <v>1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892</v>
      </c>
      <c r="AJ908">
        <v>48.243305999999997</v>
      </c>
      <c r="AK908" t="s">
        <v>893</v>
      </c>
      <c r="AL908">
        <v>-122.991364</v>
      </c>
      <c r="AM908">
        <v>25</v>
      </c>
      <c r="AN908">
        <v>1100</v>
      </c>
      <c r="AO908" t="s">
        <v>118</v>
      </c>
      <c r="AP908">
        <v>3</v>
      </c>
      <c r="AQ908">
        <v>-141</v>
      </c>
      <c r="AR908">
        <v>128</v>
      </c>
      <c r="AZ908">
        <v>1200</v>
      </c>
      <c r="BA908">
        <v>1</v>
      </c>
      <c r="BB908" t="str">
        <f t="shared" si="182"/>
        <v xml:space="preserve">N379DH  </v>
      </c>
      <c r="BC908">
        <v>1</v>
      </c>
      <c r="BE908">
        <v>0</v>
      </c>
      <c r="BF908">
        <v>0</v>
      </c>
      <c r="BG908">
        <v>0</v>
      </c>
      <c r="BH908">
        <v>1075</v>
      </c>
      <c r="BI908">
        <v>1</v>
      </c>
      <c r="BJ908">
        <v>0</v>
      </c>
      <c r="BK908">
        <v>0</v>
      </c>
      <c r="BL908">
        <v>0</v>
      </c>
      <c r="BO908">
        <v>0</v>
      </c>
      <c r="BP908">
        <v>0</v>
      </c>
      <c r="BW908" t="str">
        <f>"21:52:54.830"</f>
        <v>21:52:54.830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5</v>
      </c>
      <c r="CP908" t="s">
        <v>119</v>
      </c>
      <c r="CQ908">
        <v>259</v>
      </c>
      <c r="CR908">
        <v>0</v>
      </c>
      <c r="CW908">
        <v>3052942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"08/10/2022 21:52:55.971"</f>
        <v>08/10/2022 21:52:55.971</v>
      </c>
      <c r="C909" t="str">
        <f t="shared" si="181"/>
        <v>FFDFD3C0</v>
      </c>
      <c r="D909" t="s">
        <v>130</v>
      </c>
      <c r="E909">
        <v>18</v>
      </c>
      <c r="F909">
        <v>1018</v>
      </c>
      <c r="G909" t="s">
        <v>114</v>
      </c>
      <c r="J909" t="s">
        <v>131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ref="S909:T911" si="186">"21:52:55.594"</f>
        <v>21:52:55.594</v>
      </c>
      <c r="T909" t="str">
        <f t="shared" si="186"/>
        <v>21:52:55.594</v>
      </c>
      <c r="U909" t="str">
        <f t="shared" si="180"/>
        <v>A4558D</v>
      </c>
      <c r="V909">
        <v>0</v>
      </c>
      <c r="W909">
        <v>0</v>
      </c>
      <c r="X909">
        <v>2</v>
      </c>
      <c r="Z909">
        <v>1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894</v>
      </c>
      <c r="AJ909">
        <v>48.242790999999997</v>
      </c>
      <c r="AK909" t="s">
        <v>895</v>
      </c>
      <c r="AL909">
        <v>-122.991343</v>
      </c>
      <c r="AM909">
        <v>25</v>
      </c>
      <c r="AN909">
        <v>1100</v>
      </c>
      <c r="AO909" t="s">
        <v>118</v>
      </c>
      <c r="AP909">
        <v>3</v>
      </c>
      <c r="AQ909">
        <v>-140</v>
      </c>
      <c r="AR909">
        <v>128</v>
      </c>
      <c r="AZ909">
        <v>1200</v>
      </c>
      <c r="BA909">
        <v>1</v>
      </c>
      <c r="BB909" t="str">
        <f t="shared" si="182"/>
        <v xml:space="preserve">N379DH  </v>
      </c>
      <c r="BC909">
        <v>1</v>
      </c>
      <c r="BE909">
        <v>0</v>
      </c>
      <c r="BF909">
        <v>0</v>
      </c>
      <c r="BG909">
        <v>0</v>
      </c>
      <c r="BH909">
        <v>1075</v>
      </c>
      <c r="BI909">
        <v>1</v>
      </c>
      <c r="BJ909">
        <v>0</v>
      </c>
      <c r="BK909">
        <v>0</v>
      </c>
      <c r="BL909">
        <v>0</v>
      </c>
      <c r="BO909">
        <v>0</v>
      </c>
      <c r="BP909">
        <v>0</v>
      </c>
      <c r="BW909" t="str">
        <f>"21:52:55.759"</f>
        <v>21:52:55.759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5</v>
      </c>
      <c r="CP909" t="s">
        <v>119</v>
      </c>
      <c r="CQ909">
        <v>259</v>
      </c>
      <c r="CR909">
        <v>0</v>
      </c>
      <c r="CW909">
        <v>3053010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"08/10/2022 21:52:55.971"</f>
        <v>08/10/2022 21:52:55.971</v>
      </c>
      <c r="C910" t="str">
        <f t="shared" si="181"/>
        <v>FFDFD3C0</v>
      </c>
      <c r="D910" t="s">
        <v>611</v>
      </c>
      <c r="E910">
        <v>10</v>
      </c>
      <c r="H910">
        <v>37</v>
      </c>
      <c r="I910" t="s">
        <v>612</v>
      </c>
      <c r="J910" t="s">
        <v>613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186"/>
        <v>21:52:55.594</v>
      </c>
      <c r="T910" t="str">
        <f t="shared" si="186"/>
        <v>21:52:55.594</v>
      </c>
      <c r="U910" t="str">
        <f t="shared" si="180"/>
        <v>A4558D</v>
      </c>
      <c r="V910">
        <v>0</v>
      </c>
      <c r="W910">
        <v>0</v>
      </c>
      <c r="X910">
        <v>2</v>
      </c>
      <c r="Z910">
        <v>1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894</v>
      </c>
      <c r="AJ910">
        <v>48.242790999999997</v>
      </c>
      <c r="AK910" t="s">
        <v>895</v>
      </c>
      <c r="AL910">
        <v>-122.991343</v>
      </c>
      <c r="AM910">
        <v>25</v>
      </c>
      <c r="AN910">
        <v>1100</v>
      </c>
      <c r="AO910" t="s">
        <v>118</v>
      </c>
      <c r="AP910">
        <v>3</v>
      </c>
      <c r="AQ910">
        <v>-140</v>
      </c>
      <c r="AR910">
        <v>128</v>
      </c>
      <c r="AZ910">
        <v>1200</v>
      </c>
      <c r="BA910">
        <v>1</v>
      </c>
      <c r="BB910" t="str">
        <f t="shared" si="182"/>
        <v xml:space="preserve">N379DH  </v>
      </c>
      <c r="BC910">
        <v>1</v>
      </c>
      <c r="BE910">
        <v>0</v>
      </c>
      <c r="BF910">
        <v>0</v>
      </c>
      <c r="BG910">
        <v>0</v>
      </c>
      <c r="BH910">
        <v>1075</v>
      </c>
      <c r="BI910">
        <v>1</v>
      </c>
      <c r="BJ910">
        <v>0</v>
      </c>
      <c r="BK910">
        <v>0</v>
      </c>
      <c r="BL910">
        <v>0</v>
      </c>
      <c r="BO910">
        <v>0</v>
      </c>
      <c r="BP910">
        <v>0</v>
      </c>
      <c r="BW910" t="str">
        <f>"21:52:55.759"</f>
        <v>21:52:55.759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5</v>
      </c>
      <c r="CP910" t="s">
        <v>119</v>
      </c>
      <c r="CQ910">
        <v>259</v>
      </c>
      <c r="CR910">
        <v>0</v>
      </c>
      <c r="CW910">
        <v>3053010</v>
      </c>
      <c r="CY910">
        <v>0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"08/10/2022 21:52:56.018"</f>
        <v>08/10/2022 21:52:56.018</v>
      </c>
      <c r="C911" t="str">
        <f t="shared" si="181"/>
        <v>FFDFD3C0</v>
      </c>
      <c r="D911" t="s">
        <v>113</v>
      </c>
      <c r="E911">
        <v>6</v>
      </c>
      <c r="H911">
        <v>174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si="186"/>
        <v>21:52:55.594</v>
      </c>
      <c r="T911" t="str">
        <f t="shared" si="186"/>
        <v>21:52:55.594</v>
      </c>
      <c r="U911" t="str">
        <f t="shared" si="180"/>
        <v>A4558D</v>
      </c>
      <c r="V911">
        <v>0</v>
      </c>
      <c r="W911">
        <v>0</v>
      </c>
      <c r="X911">
        <v>2</v>
      </c>
      <c r="Z911">
        <v>1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894</v>
      </c>
      <c r="AJ911">
        <v>48.242790999999997</v>
      </c>
      <c r="AK911" t="s">
        <v>895</v>
      </c>
      <c r="AL911">
        <v>-122.991343</v>
      </c>
      <c r="AM911">
        <v>25</v>
      </c>
      <c r="AN911">
        <v>1100</v>
      </c>
      <c r="AO911" t="s">
        <v>118</v>
      </c>
      <c r="AP911">
        <v>3</v>
      </c>
      <c r="AQ911">
        <v>-140</v>
      </c>
      <c r="AR911">
        <v>128</v>
      </c>
      <c r="AZ911">
        <v>1200</v>
      </c>
      <c r="BA911">
        <v>1</v>
      </c>
      <c r="BB911" t="str">
        <f t="shared" si="182"/>
        <v xml:space="preserve">N379DH  </v>
      </c>
      <c r="BC911">
        <v>1</v>
      </c>
      <c r="BE911">
        <v>0</v>
      </c>
      <c r="BF911">
        <v>0</v>
      </c>
      <c r="BG911">
        <v>0</v>
      </c>
      <c r="BH911">
        <v>1075</v>
      </c>
      <c r="BI911">
        <v>1</v>
      </c>
      <c r="BJ911">
        <v>0</v>
      </c>
      <c r="BK911">
        <v>0</v>
      </c>
      <c r="BL911">
        <v>0</v>
      </c>
      <c r="BO911">
        <v>0</v>
      </c>
      <c r="BP911">
        <v>0</v>
      </c>
      <c r="BW911" t="str">
        <f>"21:52:55.759"</f>
        <v>21:52:55.759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5</v>
      </c>
      <c r="CP911" t="s">
        <v>119</v>
      </c>
      <c r="CQ911">
        <v>259</v>
      </c>
      <c r="CR911">
        <v>0</v>
      </c>
      <c r="CW911">
        <v>3053010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"08/10/2022 21:52:57.018"</f>
        <v>08/10/2022 21:52:57.018</v>
      </c>
      <c r="C912" t="str">
        <f t="shared" si="181"/>
        <v>FFDFD3C0</v>
      </c>
      <c r="D912" t="s">
        <v>611</v>
      </c>
      <c r="E912">
        <v>10</v>
      </c>
      <c r="H912">
        <v>37</v>
      </c>
      <c r="I912" t="s">
        <v>612</v>
      </c>
      <c r="J912" t="s">
        <v>613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ref="S912:T914" si="187">"21:52:56.797"</f>
        <v>21:52:56.797</v>
      </c>
      <c r="T912" t="str">
        <f t="shared" si="187"/>
        <v>21:52:56.797</v>
      </c>
      <c r="U912" t="str">
        <f t="shared" si="180"/>
        <v>A4558D</v>
      </c>
      <c r="V912">
        <v>0</v>
      </c>
      <c r="W912">
        <v>0</v>
      </c>
      <c r="X912">
        <v>2</v>
      </c>
      <c r="Z912">
        <v>1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896</v>
      </c>
      <c r="AJ912">
        <v>48.242018000000002</v>
      </c>
      <c r="AK912" t="s">
        <v>897</v>
      </c>
      <c r="AL912">
        <v>-122.991321</v>
      </c>
      <c r="AM912">
        <v>25</v>
      </c>
      <c r="AN912">
        <v>1100</v>
      </c>
      <c r="AO912" t="s">
        <v>118</v>
      </c>
      <c r="AP912">
        <v>4</v>
      </c>
      <c r="AQ912">
        <v>-140</v>
      </c>
      <c r="AR912">
        <v>128</v>
      </c>
      <c r="AZ912">
        <v>1200</v>
      </c>
      <c r="BA912">
        <v>1</v>
      </c>
      <c r="BB912" t="str">
        <f t="shared" si="182"/>
        <v xml:space="preserve">N379DH  </v>
      </c>
      <c r="BC912">
        <v>1</v>
      </c>
      <c r="BE912">
        <v>0</v>
      </c>
      <c r="BF912">
        <v>0</v>
      </c>
      <c r="BG912">
        <v>0</v>
      </c>
      <c r="BH912">
        <v>1100</v>
      </c>
      <c r="BI912">
        <v>1</v>
      </c>
      <c r="BJ912">
        <v>0</v>
      </c>
      <c r="BK912">
        <v>0</v>
      </c>
      <c r="BL912">
        <v>0</v>
      </c>
      <c r="BO912">
        <v>0</v>
      </c>
      <c r="BP912">
        <v>0</v>
      </c>
      <c r="BW912" t="str">
        <f>"21:52:56.806"</f>
        <v>21:52:56.806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5</v>
      </c>
      <c r="CP912" t="s">
        <v>119</v>
      </c>
      <c r="CQ912">
        <v>259</v>
      </c>
      <c r="CR912">
        <v>0</v>
      </c>
      <c r="CW912">
        <v>3053083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"08/10/2022 21:52:57.018"</f>
        <v>08/10/2022 21:52:57.018</v>
      </c>
      <c r="C913" t="str">
        <f t="shared" si="181"/>
        <v>FFDFD3C0</v>
      </c>
      <c r="D913" t="s">
        <v>113</v>
      </c>
      <c r="E913">
        <v>6</v>
      </c>
      <c r="H913">
        <v>174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187"/>
        <v>21:52:56.797</v>
      </c>
      <c r="T913" t="str">
        <f t="shared" si="187"/>
        <v>21:52:56.797</v>
      </c>
      <c r="U913" t="str">
        <f t="shared" si="180"/>
        <v>A4558D</v>
      </c>
      <c r="V913">
        <v>0</v>
      </c>
      <c r="W913">
        <v>0</v>
      </c>
      <c r="X913">
        <v>2</v>
      </c>
      <c r="Z913">
        <v>1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896</v>
      </c>
      <c r="AJ913">
        <v>48.242018000000002</v>
      </c>
      <c r="AK913" t="s">
        <v>897</v>
      </c>
      <c r="AL913">
        <v>-122.991321</v>
      </c>
      <c r="AM913">
        <v>25</v>
      </c>
      <c r="AN913">
        <v>1100</v>
      </c>
      <c r="AO913" t="s">
        <v>118</v>
      </c>
      <c r="AP913">
        <v>4</v>
      </c>
      <c r="AQ913">
        <v>-140</v>
      </c>
      <c r="AR913">
        <v>128</v>
      </c>
      <c r="AZ913">
        <v>1200</v>
      </c>
      <c r="BA913">
        <v>1</v>
      </c>
      <c r="BB913" t="str">
        <f t="shared" si="182"/>
        <v xml:space="preserve">N379DH  </v>
      </c>
      <c r="BC913">
        <v>1</v>
      </c>
      <c r="BE913">
        <v>0</v>
      </c>
      <c r="BF913">
        <v>0</v>
      </c>
      <c r="BG913">
        <v>0</v>
      </c>
      <c r="BH913">
        <v>1100</v>
      </c>
      <c r="BI913">
        <v>1</v>
      </c>
      <c r="BJ913">
        <v>0</v>
      </c>
      <c r="BK913">
        <v>0</v>
      </c>
      <c r="BL913">
        <v>0</v>
      </c>
      <c r="BO913">
        <v>0</v>
      </c>
      <c r="BP913">
        <v>0</v>
      </c>
      <c r="BW913" t="str">
        <f>"21:52:56.806"</f>
        <v>21:52:56.806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5</v>
      </c>
      <c r="CP913" t="s">
        <v>119</v>
      </c>
      <c r="CQ913">
        <v>259</v>
      </c>
      <c r="CR913">
        <v>0</v>
      </c>
      <c r="CW913">
        <v>3053083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"08/10/2022 21:52:57.018"</f>
        <v>08/10/2022 21:52:57.018</v>
      </c>
      <c r="C914" t="str">
        <f t="shared" si="181"/>
        <v>FFDFD3C0</v>
      </c>
      <c r="D914" t="s">
        <v>130</v>
      </c>
      <c r="E914">
        <v>18</v>
      </c>
      <c r="F914">
        <v>1018</v>
      </c>
      <c r="G914" t="s">
        <v>114</v>
      </c>
      <c r="J914" t="s">
        <v>131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187"/>
        <v>21:52:56.797</v>
      </c>
      <c r="T914" t="str">
        <f t="shared" si="187"/>
        <v>21:52:56.797</v>
      </c>
      <c r="U914" t="str">
        <f t="shared" si="180"/>
        <v>A4558D</v>
      </c>
      <c r="V914">
        <v>0</v>
      </c>
      <c r="W914">
        <v>0</v>
      </c>
      <c r="X914">
        <v>2</v>
      </c>
      <c r="Z914">
        <v>1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896</v>
      </c>
      <c r="AJ914">
        <v>48.242018000000002</v>
      </c>
      <c r="AK914" t="s">
        <v>897</v>
      </c>
      <c r="AL914">
        <v>-122.991321</v>
      </c>
      <c r="AM914">
        <v>25</v>
      </c>
      <c r="AN914">
        <v>1100</v>
      </c>
      <c r="AO914" t="s">
        <v>118</v>
      </c>
      <c r="AP914">
        <v>4</v>
      </c>
      <c r="AQ914">
        <v>-140</v>
      </c>
      <c r="AR914">
        <v>128</v>
      </c>
      <c r="AZ914">
        <v>1200</v>
      </c>
      <c r="BA914">
        <v>1</v>
      </c>
      <c r="BB914" t="str">
        <f t="shared" si="182"/>
        <v xml:space="preserve">N379DH  </v>
      </c>
      <c r="BC914">
        <v>1</v>
      </c>
      <c r="BE914">
        <v>0</v>
      </c>
      <c r="BF914">
        <v>0</v>
      </c>
      <c r="BG914">
        <v>0</v>
      </c>
      <c r="BH914">
        <v>1100</v>
      </c>
      <c r="BI914">
        <v>1</v>
      </c>
      <c r="BJ914">
        <v>0</v>
      </c>
      <c r="BK914">
        <v>0</v>
      </c>
      <c r="BL914">
        <v>0</v>
      </c>
      <c r="BO914">
        <v>0</v>
      </c>
      <c r="BP914">
        <v>0</v>
      </c>
      <c r="BW914" t="str">
        <f>"21:52:56.806"</f>
        <v>21:52:56.806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5</v>
      </c>
      <c r="CP914" t="s">
        <v>119</v>
      </c>
      <c r="CQ914">
        <v>259</v>
      </c>
      <c r="CR914">
        <v>0</v>
      </c>
      <c r="CW914">
        <v>3053083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"08/10/2022 21:52:58.143"</f>
        <v>08/10/2022 21:52:58.143</v>
      </c>
      <c r="C915" t="str">
        <f t="shared" si="181"/>
        <v>FFDFD3C0</v>
      </c>
      <c r="D915" t="s">
        <v>611</v>
      </c>
      <c r="E915">
        <v>10</v>
      </c>
      <c r="H915">
        <v>37</v>
      </c>
      <c r="I915" t="s">
        <v>612</v>
      </c>
      <c r="J915" t="s">
        <v>613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ref="S915:T917" si="188">"21:52:57.797"</f>
        <v>21:52:57.797</v>
      </c>
      <c r="T915" t="str">
        <f t="shared" si="188"/>
        <v>21:52:57.797</v>
      </c>
      <c r="U915" t="str">
        <f t="shared" si="180"/>
        <v>A4558D</v>
      </c>
      <c r="V915">
        <v>0</v>
      </c>
      <c r="W915">
        <v>0</v>
      </c>
      <c r="X915">
        <v>2</v>
      </c>
      <c r="Z915">
        <v>1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898</v>
      </c>
      <c r="AJ915">
        <v>48.241374</v>
      </c>
      <c r="AK915" t="s">
        <v>899</v>
      </c>
      <c r="AL915">
        <v>-122.99127799999999</v>
      </c>
      <c r="AM915">
        <v>25</v>
      </c>
      <c r="AN915">
        <v>1100</v>
      </c>
      <c r="AO915" t="s">
        <v>118</v>
      </c>
      <c r="AP915">
        <v>5</v>
      </c>
      <c r="AQ915">
        <v>-140</v>
      </c>
      <c r="AR915">
        <v>64</v>
      </c>
      <c r="AZ915">
        <v>1200</v>
      </c>
      <c r="BA915">
        <v>1</v>
      </c>
      <c r="BB915" t="str">
        <f t="shared" si="182"/>
        <v xml:space="preserve">N379DH  </v>
      </c>
      <c r="BC915">
        <v>1</v>
      </c>
      <c r="BE915">
        <v>0</v>
      </c>
      <c r="BF915">
        <v>0</v>
      </c>
      <c r="BG915">
        <v>0</v>
      </c>
      <c r="BH915">
        <v>1100</v>
      </c>
      <c r="BI915">
        <v>1</v>
      </c>
      <c r="BJ915">
        <v>0</v>
      </c>
      <c r="BK915">
        <v>0</v>
      </c>
      <c r="BL915">
        <v>0</v>
      </c>
      <c r="BO915">
        <v>0</v>
      </c>
      <c r="BP915">
        <v>0</v>
      </c>
      <c r="BW915" t="str">
        <f>"21:52:57.920"</f>
        <v>21:52:57.920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5</v>
      </c>
      <c r="CP915" t="s">
        <v>119</v>
      </c>
      <c r="CQ915">
        <v>259</v>
      </c>
      <c r="CR915">
        <v>0</v>
      </c>
      <c r="CW915">
        <v>3053148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"08/10/2022 21:52:58.143"</f>
        <v>08/10/2022 21:52:58.143</v>
      </c>
      <c r="C916" t="str">
        <f t="shared" si="181"/>
        <v>FFDFD3C0</v>
      </c>
      <c r="D916" t="s">
        <v>113</v>
      </c>
      <c r="E916">
        <v>6</v>
      </c>
      <c r="H916">
        <v>174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188"/>
        <v>21:52:57.797</v>
      </c>
      <c r="T916" t="str">
        <f t="shared" si="188"/>
        <v>21:52:57.797</v>
      </c>
      <c r="U916" t="str">
        <f t="shared" si="180"/>
        <v>A4558D</v>
      </c>
      <c r="V916">
        <v>0</v>
      </c>
      <c r="W916">
        <v>0</v>
      </c>
      <c r="X916">
        <v>2</v>
      </c>
      <c r="Z916">
        <v>1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898</v>
      </c>
      <c r="AJ916">
        <v>48.241374</v>
      </c>
      <c r="AK916" t="s">
        <v>899</v>
      </c>
      <c r="AL916">
        <v>-122.99127799999999</v>
      </c>
      <c r="AM916">
        <v>25</v>
      </c>
      <c r="AN916">
        <v>1100</v>
      </c>
      <c r="AO916" t="s">
        <v>118</v>
      </c>
      <c r="AP916">
        <v>5</v>
      </c>
      <c r="AQ916">
        <v>-140</v>
      </c>
      <c r="AR916">
        <v>64</v>
      </c>
      <c r="AZ916">
        <v>1200</v>
      </c>
      <c r="BA916">
        <v>1</v>
      </c>
      <c r="BB916" t="str">
        <f t="shared" si="182"/>
        <v xml:space="preserve">N379DH  </v>
      </c>
      <c r="BC916">
        <v>1</v>
      </c>
      <c r="BE916">
        <v>0</v>
      </c>
      <c r="BF916">
        <v>0</v>
      </c>
      <c r="BG916">
        <v>0</v>
      </c>
      <c r="BH916">
        <v>1100</v>
      </c>
      <c r="BI916">
        <v>1</v>
      </c>
      <c r="BJ916">
        <v>0</v>
      </c>
      <c r="BK916">
        <v>0</v>
      </c>
      <c r="BL916">
        <v>0</v>
      </c>
      <c r="BO916">
        <v>0</v>
      </c>
      <c r="BP916">
        <v>0</v>
      </c>
      <c r="BW916" t="str">
        <f>"21:52:57.920"</f>
        <v>21:52:57.920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5</v>
      </c>
      <c r="CP916" t="s">
        <v>119</v>
      </c>
      <c r="CQ916">
        <v>259</v>
      </c>
      <c r="CR916">
        <v>0</v>
      </c>
      <c r="CW916">
        <v>3053148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"08/10/2022 21:52:58.268"</f>
        <v>08/10/2022 21:52:58.268</v>
      </c>
      <c r="C917" t="str">
        <f t="shared" si="181"/>
        <v>FFDFD3C0</v>
      </c>
      <c r="D917" t="s">
        <v>130</v>
      </c>
      <c r="E917">
        <v>18</v>
      </c>
      <c r="F917">
        <v>1018</v>
      </c>
      <c r="G917" t="s">
        <v>114</v>
      </c>
      <c r="J917" t="s">
        <v>131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188"/>
        <v>21:52:57.797</v>
      </c>
      <c r="T917" t="str">
        <f t="shared" si="188"/>
        <v>21:52:57.797</v>
      </c>
      <c r="U917" t="str">
        <f t="shared" si="180"/>
        <v>A4558D</v>
      </c>
      <c r="V917">
        <v>0</v>
      </c>
      <c r="W917">
        <v>0</v>
      </c>
      <c r="X917">
        <v>2</v>
      </c>
      <c r="Z917">
        <v>1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898</v>
      </c>
      <c r="AJ917">
        <v>48.241374</v>
      </c>
      <c r="AK917" t="s">
        <v>899</v>
      </c>
      <c r="AL917">
        <v>-122.99127799999999</v>
      </c>
      <c r="AM917">
        <v>25</v>
      </c>
      <c r="AN917">
        <v>1100</v>
      </c>
      <c r="AO917" t="s">
        <v>118</v>
      </c>
      <c r="AP917">
        <v>5</v>
      </c>
      <c r="AQ917">
        <v>-140</v>
      </c>
      <c r="AR917">
        <v>64</v>
      </c>
      <c r="AZ917">
        <v>1200</v>
      </c>
      <c r="BA917">
        <v>1</v>
      </c>
      <c r="BB917" t="str">
        <f t="shared" si="182"/>
        <v xml:space="preserve">N379DH  </v>
      </c>
      <c r="BC917">
        <v>1</v>
      </c>
      <c r="BE917">
        <v>0</v>
      </c>
      <c r="BF917">
        <v>0</v>
      </c>
      <c r="BG917">
        <v>0</v>
      </c>
      <c r="BH917">
        <v>1100</v>
      </c>
      <c r="BI917">
        <v>1</v>
      </c>
      <c r="BJ917">
        <v>0</v>
      </c>
      <c r="BK917">
        <v>0</v>
      </c>
      <c r="BL917">
        <v>0</v>
      </c>
      <c r="BO917">
        <v>0</v>
      </c>
      <c r="BP917">
        <v>0</v>
      </c>
      <c r="BW917" t="str">
        <f>"21:52:57.920"</f>
        <v>21:52:57.920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5</v>
      </c>
      <c r="CP917" t="s">
        <v>119</v>
      </c>
      <c r="CQ917">
        <v>259</v>
      </c>
      <c r="CR917">
        <v>0</v>
      </c>
      <c r="CW917">
        <v>3053148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"08/10/2022 21:52:59.205"</f>
        <v>08/10/2022 21:52:59.205</v>
      </c>
      <c r="C918" t="str">
        <f t="shared" si="181"/>
        <v>FFDFD3C0</v>
      </c>
      <c r="D918" t="s">
        <v>611</v>
      </c>
      <c r="E918">
        <v>10</v>
      </c>
      <c r="H918">
        <v>37</v>
      </c>
      <c r="I918" t="s">
        <v>612</v>
      </c>
      <c r="J918" t="s">
        <v>613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ref="S918:T920" si="189">"21:52:58.797"</f>
        <v>21:52:58.797</v>
      </c>
      <c r="T918" t="str">
        <f t="shared" si="189"/>
        <v>21:52:58.797</v>
      </c>
      <c r="U918" t="str">
        <f t="shared" si="180"/>
        <v>A4558D</v>
      </c>
      <c r="V918">
        <v>0</v>
      </c>
      <c r="W918">
        <v>0</v>
      </c>
      <c r="X918">
        <v>2</v>
      </c>
      <c r="Z918">
        <v>1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900</v>
      </c>
      <c r="AJ918">
        <v>48.240709000000003</v>
      </c>
      <c r="AK918" t="s">
        <v>901</v>
      </c>
      <c r="AL918">
        <v>-122.991257</v>
      </c>
      <c r="AM918">
        <v>25</v>
      </c>
      <c r="AN918">
        <v>1100</v>
      </c>
      <c r="AO918" t="s">
        <v>118</v>
      </c>
      <c r="AP918">
        <v>5</v>
      </c>
      <c r="AQ918">
        <v>-140</v>
      </c>
      <c r="AR918">
        <v>64</v>
      </c>
      <c r="AZ918">
        <v>1200</v>
      </c>
      <c r="BA918">
        <v>1</v>
      </c>
      <c r="BB918" t="str">
        <f t="shared" si="182"/>
        <v xml:space="preserve">N379DH  </v>
      </c>
      <c r="BC918">
        <v>1</v>
      </c>
      <c r="BE918">
        <v>0</v>
      </c>
      <c r="BF918">
        <v>0</v>
      </c>
      <c r="BG918">
        <v>0</v>
      </c>
      <c r="BH918">
        <v>1100</v>
      </c>
      <c r="BI918">
        <v>1</v>
      </c>
      <c r="BJ918">
        <v>0</v>
      </c>
      <c r="BK918">
        <v>0</v>
      </c>
      <c r="BL918">
        <v>0</v>
      </c>
      <c r="BO918">
        <v>0</v>
      </c>
      <c r="BP918">
        <v>0</v>
      </c>
      <c r="BW918" t="str">
        <f>"21:52:58.968"</f>
        <v>21:52:58.968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4</v>
      </c>
      <c r="CP918" t="s">
        <v>119</v>
      </c>
      <c r="CQ918">
        <v>259</v>
      </c>
      <c r="CR918">
        <v>0</v>
      </c>
      <c r="CW918">
        <v>3053214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"08/10/2022 21:52:59.205"</f>
        <v>08/10/2022 21:52:59.205</v>
      </c>
      <c r="C919" t="str">
        <f t="shared" si="181"/>
        <v>FFDFD3C0</v>
      </c>
      <c r="D919" t="s">
        <v>113</v>
      </c>
      <c r="E919">
        <v>6</v>
      </c>
      <c r="H919">
        <v>174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si="189"/>
        <v>21:52:58.797</v>
      </c>
      <c r="T919" t="str">
        <f t="shared" si="189"/>
        <v>21:52:58.797</v>
      </c>
      <c r="U919" t="str">
        <f t="shared" si="180"/>
        <v>A4558D</v>
      </c>
      <c r="V919">
        <v>0</v>
      </c>
      <c r="W919">
        <v>0</v>
      </c>
      <c r="X919">
        <v>2</v>
      </c>
      <c r="Z919">
        <v>1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900</v>
      </c>
      <c r="AJ919">
        <v>48.240709000000003</v>
      </c>
      <c r="AK919" t="s">
        <v>901</v>
      </c>
      <c r="AL919">
        <v>-122.991257</v>
      </c>
      <c r="AM919">
        <v>25</v>
      </c>
      <c r="AN919">
        <v>1100</v>
      </c>
      <c r="AO919" t="s">
        <v>118</v>
      </c>
      <c r="AP919">
        <v>5</v>
      </c>
      <c r="AQ919">
        <v>-140</v>
      </c>
      <c r="AR919">
        <v>64</v>
      </c>
      <c r="AZ919">
        <v>1200</v>
      </c>
      <c r="BA919">
        <v>1</v>
      </c>
      <c r="BB919" t="str">
        <f t="shared" si="182"/>
        <v xml:space="preserve">N379DH  </v>
      </c>
      <c r="BC919">
        <v>1</v>
      </c>
      <c r="BE919">
        <v>0</v>
      </c>
      <c r="BF919">
        <v>0</v>
      </c>
      <c r="BG919">
        <v>0</v>
      </c>
      <c r="BH919">
        <v>1100</v>
      </c>
      <c r="BI919">
        <v>1</v>
      </c>
      <c r="BJ919">
        <v>0</v>
      </c>
      <c r="BK919">
        <v>0</v>
      </c>
      <c r="BL919">
        <v>0</v>
      </c>
      <c r="BO919">
        <v>0</v>
      </c>
      <c r="BP919">
        <v>0</v>
      </c>
      <c r="BW919" t="str">
        <f>"21:52:58.968"</f>
        <v>21:52:58.968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4</v>
      </c>
      <c r="CP919" t="s">
        <v>119</v>
      </c>
      <c r="CQ919">
        <v>259</v>
      </c>
      <c r="CR919">
        <v>0</v>
      </c>
      <c r="CW919">
        <v>3053214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"08/10/2022 21:52:59.205"</f>
        <v>08/10/2022 21:52:59.205</v>
      </c>
      <c r="C920" t="str">
        <f t="shared" si="181"/>
        <v>FFDFD3C0</v>
      </c>
      <c r="D920" t="s">
        <v>130</v>
      </c>
      <c r="E920">
        <v>18</v>
      </c>
      <c r="F920">
        <v>1018</v>
      </c>
      <c r="G920" t="s">
        <v>114</v>
      </c>
      <c r="J920" t="s">
        <v>131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189"/>
        <v>21:52:58.797</v>
      </c>
      <c r="T920" t="str">
        <f t="shared" si="189"/>
        <v>21:52:58.797</v>
      </c>
      <c r="U920" t="str">
        <f t="shared" si="180"/>
        <v>A4558D</v>
      </c>
      <c r="V920">
        <v>0</v>
      </c>
      <c r="W920">
        <v>0</v>
      </c>
      <c r="X920">
        <v>2</v>
      </c>
      <c r="Z920">
        <v>1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900</v>
      </c>
      <c r="AJ920">
        <v>48.240709000000003</v>
      </c>
      <c r="AK920" t="s">
        <v>901</v>
      </c>
      <c r="AL920">
        <v>-122.991257</v>
      </c>
      <c r="AM920">
        <v>25</v>
      </c>
      <c r="AN920">
        <v>1100</v>
      </c>
      <c r="AO920" t="s">
        <v>118</v>
      </c>
      <c r="AP920">
        <v>5</v>
      </c>
      <c r="AQ920">
        <v>-140</v>
      </c>
      <c r="AR920">
        <v>64</v>
      </c>
      <c r="AZ920">
        <v>1200</v>
      </c>
      <c r="BA920">
        <v>1</v>
      </c>
      <c r="BB920" t="str">
        <f t="shared" si="182"/>
        <v xml:space="preserve">N379DH  </v>
      </c>
      <c r="BC920">
        <v>1</v>
      </c>
      <c r="BE920">
        <v>0</v>
      </c>
      <c r="BF920">
        <v>0</v>
      </c>
      <c r="BG920">
        <v>0</v>
      </c>
      <c r="BH920">
        <v>1100</v>
      </c>
      <c r="BI920">
        <v>1</v>
      </c>
      <c r="BJ920">
        <v>0</v>
      </c>
      <c r="BK920">
        <v>0</v>
      </c>
      <c r="BL920">
        <v>0</v>
      </c>
      <c r="BO920">
        <v>0</v>
      </c>
      <c r="BP920">
        <v>0</v>
      </c>
      <c r="BW920" t="str">
        <f>"21:52:58.968"</f>
        <v>21:52:58.968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4</v>
      </c>
      <c r="CP920" t="s">
        <v>119</v>
      </c>
      <c r="CQ920">
        <v>259</v>
      </c>
      <c r="CR920">
        <v>0</v>
      </c>
      <c r="CW920">
        <v>3053214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"08/10/2022 21:53:00.752"</f>
        <v>08/10/2022 21:53:00.752</v>
      </c>
      <c r="C921" t="str">
        <f t="shared" si="181"/>
        <v>FFDFD3C0</v>
      </c>
      <c r="D921" t="s">
        <v>611</v>
      </c>
      <c r="E921">
        <v>10</v>
      </c>
      <c r="H921">
        <v>37</v>
      </c>
      <c r="I921" t="s">
        <v>612</v>
      </c>
      <c r="J921" t="s">
        <v>613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ref="S921:T923" si="190">"21:53:00.398"</f>
        <v>21:53:00.398</v>
      </c>
      <c r="T921" t="str">
        <f t="shared" si="190"/>
        <v>21:53:00.398</v>
      </c>
      <c r="U921" t="str">
        <f t="shared" si="180"/>
        <v>A4558D</v>
      </c>
      <c r="V921">
        <v>0</v>
      </c>
      <c r="W921">
        <v>0</v>
      </c>
      <c r="X921">
        <v>2</v>
      </c>
      <c r="Z921">
        <v>1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902</v>
      </c>
      <c r="AJ921">
        <v>48.239679000000002</v>
      </c>
      <c r="AK921" t="s">
        <v>903</v>
      </c>
      <c r="AL921">
        <v>-122.99117099999999</v>
      </c>
      <c r="AM921">
        <v>25</v>
      </c>
      <c r="AN921">
        <v>1100</v>
      </c>
      <c r="AO921" t="s">
        <v>118</v>
      </c>
      <c r="AP921">
        <v>7</v>
      </c>
      <c r="AQ921">
        <v>-141</v>
      </c>
      <c r="AR921">
        <v>0</v>
      </c>
      <c r="AZ921">
        <v>1200</v>
      </c>
      <c r="BA921">
        <v>1</v>
      </c>
      <c r="BB921" t="str">
        <f t="shared" si="182"/>
        <v xml:space="preserve">N379DH  </v>
      </c>
      <c r="BC921">
        <v>1</v>
      </c>
      <c r="BE921">
        <v>0</v>
      </c>
      <c r="BF921">
        <v>0</v>
      </c>
      <c r="BG921">
        <v>0</v>
      </c>
      <c r="BH921">
        <v>1100</v>
      </c>
      <c r="BI921">
        <v>1</v>
      </c>
      <c r="BJ921">
        <v>0</v>
      </c>
      <c r="BK921">
        <v>0</v>
      </c>
      <c r="BL921">
        <v>0</v>
      </c>
      <c r="BO921">
        <v>0</v>
      </c>
      <c r="BP921">
        <v>0</v>
      </c>
      <c r="BW921" t="str">
        <f>"21:53:00.515"</f>
        <v>21:53:00.515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5</v>
      </c>
      <c r="CP921" t="s">
        <v>119</v>
      </c>
      <c r="CQ921">
        <v>259</v>
      </c>
      <c r="CR921">
        <v>0</v>
      </c>
      <c r="CW921">
        <v>3053312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"08/10/2022 21:53:00.752"</f>
        <v>08/10/2022 21:53:00.752</v>
      </c>
      <c r="C922" t="str">
        <f t="shared" si="181"/>
        <v>FFDFD3C0</v>
      </c>
      <c r="D922" t="s">
        <v>130</v>
      </c>
      <c r="E922">
        <v>18</v>
      </c>
      <c r="F922">
        <v>1018</v>
      </c>
      <c r="G922" t="s">
        <v>114</v>
      </c>
      <c r="J922" t="s">
        <v>131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190"/>
        <v>21:53:00.398</v>
      </c>
      <c r="T922" t="str">
        <f t="shared" si="190"/>
        <v>21:53:00.398</v>
      </c>
      <c r="U922" t="str">
        <f t="shared" si="180"/>
        <v>A4558D</v>
      </c>
      <c r="V922">
        <v>0</v>
      </c>
      <c r="W922">
        <v>0</v>
      </c>
      <c r="X922">
        <v>2</v>
      </c>
      <c r="Z922">
        <v>1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902</v>
      </c>
      <c r="AJ922">
        <v>48.239679000000002</v>
      </c>
      <c r="AK922" t="s">
        <v>903</v>
      </c>
      <c r="AL922">
        <v>-122.99117099999999</v>
      </c>
      <c r="AM922">
        <v>25</v>
      </c>
      <c r="AN922">
        <v>1100</v>
      </c>
      <c r="AO922" t="s">
        <v>118</v>
      </c>
      <c r="AP922">
        <v>7</v>
      </c>
      <c r="AQ922">
        <v>-141</v>
      </c>
      <c r="AR922">
        <v>0</v>
      </c>
      <c r="AZ922">
        <v>1200</v>
      </c>
      <c r="BA922">
        <v>1</v>
      </c>
      <c r="BB922" t="str">
        <f t="shared" si="182"/>
        <v xml:space="preserve">N379DH  </v>
      </c>
      <c r="BC922">
        <v>1</v>
      </c>
      <c r="BE922">
        <v>0</v>
      </c>
      <c r="BF922">
        <v>0</v>
      </c>
      <c r="BG922">
        <v>0</v>
      </c>
      <c r="BH922">
        <v>1100</v>
      </c>
      <c r="BI922">
        <v>1</v>
      </c>
      <c r="BJ922">
        <v>0</v>
      </c>
      <c r="BK922">
        <v>0</v>
      </c>
      <c r="BL922">
        <v>0</v>
      </c>
      <c r="BO922">
        <v>0</v>
      </c>
      <c r="BP922">
        <v>0</v>
      </c>
      <c r="BW922" t="str">
        <f>"21:53:00.515"</f>
        <v>21:53:00.515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5</v>
      </c>
      <c r="CP922" t="s">
        <v>119</v>
      </c>
      <c r="CQ922">
        <v>259</v>
      </c>
      <c r="CR922">
        <v>0</v>
      </c>
      <c r="CW922">
        <v>3053312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"08/10/2022 21:53:00.752"</f>
        <v>08/10/2022 21:53:00.752</v>
      </c>
      <c r="C923" t="str">
        <f t="shared" si="181"/>
        <v>FFDFD3C0</v>
      </c>
      <c r="D923" t="s">
        <v>113</v>
      </c>
      <c r="E923">
        <v>6</v>
      </c>
      <c r="H923">
        <v>174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si="190"/>
        <v>21:53:00.398</v>
      </c>
      <c r="T923" t="str">
        <f t="shared" si="190"/>
        <v>21:53:00.398</v>
      </c>
      <c r="U923" t="str">
        <f t="shared" si="180"/>
        <v>A4558D</v>
      </c>
      <c r="V923">
        <v>0</v>
      </c>
      <c r="W923">
        <v>0</v>
      </c>
      <c r="X923">
        <v>2</v>
      </c>
      <c r="Z923">
        <v>1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902</v>
      </c>
      <c r="AJ923">
        <v>48.239679000000002</v>
      </c>
      <c r="AK923" t="s">
        <v>903</v>
      </c>
      <c r="AL923">
        <v>-122.99117099999999</v>
      </c>
      <c r="AM923">
        <v>25</v>
      </c>
      <c r="AN923">
        <v>1100</v>
      </c>
      <c r="AO923" t="s">
        <v>118</v>
      </c>
      <c r="AP923">
        <v>7</v>
      </c>
      <c r="AQ923">
        <v>-141</v>
      </c>
      <c r="AR923">
        <v>0</v>
      </c>
      <c r="AZ923">
        <v>1200</v>
      </c>
      <c r="BA923">
        <v>1</v>
      </c>
      <c r="BB923" t="str">
        <f t="shared" si="182"/>
        <v xml:space="preserve">N379DH  </v>
      </c>
      <c r="BC923">
        <v>1</v>
      </c>
      <c r="BE923">
        <v>0</v>
      </c>
      <c r="BF923">
        <v>0</v>
      </c>
      <c r="BG923">
        <v>0</v>
      </c>
      <c r="BH923">
        <v>1100</v>
      </c>
      <c r="BI923">
        <v>1</v>
      </c>
      <c r="BJ923">
        <v>0</v>
      </c>
      <c r="BK923">
        <v>0</v>
      </c>
      <c r="BL923">
        <v>0</v>
      </c>
      <c r="BO923">
        <v>0</v>
      </c>
      <c r="BP923">
        <v>0</v>
      </c>
      <c r="BW923" t="str">
        <f>"21:53:00.515"</f>
        <v>21:53:00.515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5</v>
      </c>
      <c r="CP923" t="s">
        <v>119</v>
      </c>
      <c r="CQ923">
        <v>259</v>
      </c>
      <c r="CR923">
        <v>0</v>
      </c>
      <c r="CW923">
        <v>3053312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"08/10/2022 21:53:01.900"</f>
        <v>08/10/2022 21:53:01.900</v>
      </c>
      <c r="C924" t="str">
        <f t="shared" si="181"/>
        <v>FFDFD3C0</v>
      </c>
      <c r="D924" t="s">
        <v>611</v>
      </c>
      <c r="E924">
        <v>10</v>
      </c>
      <c r="H924">
        <v>37</v>
      </c>
      <c r="I924" t="s">
        <v>612</v>
      </c>
      <c r="J924" t="s">
        <v>613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ref="S924:T926" si="191">"21:53:01.398"</f>
        <v>21:53:01.398</v>
      </c>
      <c r="T924" t="str">
        <f t="shared" si="191"/>
        <v>21:53:01.398</v>
      </c>
      <c r="U924" t="str">
        <f t="shared" si="180"/>
        <v>A4558D</v>
      </c>
      <c r="V924">
        <v>0</v>
      </c>
      <c r="W924">
        <v>0</v>
      </c>
      <c r="X924">
        <v>2</v>
      </c>
      <c r="Z924">
        <v>1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904</v>
      </c>
      <c r="AJ924">
        <v>48.239035999999999</v>
      </c>
      <c r="AK924" t="s">
        <v>905</v>
      </c>
      <c r="AL924">
        <v>-122.991128</v>
      </c>
      <c r="AM924">
        <v>25</v>
      </c>
      <c r="AN924">
        <v>1100</v>
      </c>
      <c r="AO924" t="s">
        <v>118</v>
      </c>
      <c r="AP924">
        <v>9</v>
      </c>
      <c r="AQ924">
        <v>-141</v>
      </c>
      <c r="AR924">
        <v>-64</v>
      </c>
      <c r="AZ924">
        <v>1200</v>
      </c>
      <c r="BA924">
        <v>1</v>
      </c>
      <c r="BB924" t="str">
        <f t="shared" si="182"/>
        <v xml:space="preserve">N379DH  </v>
      </c>
      <c r="BC924">
        <v>1</v>
      </c>
      <c r="BE924">
        <v>0</v>
      </c>
      <c r="BF924">
        <v>0</v>
      </c>
      <c r="BG924">
        <v>0</v>
      </c>
      <c r="BH924">
        <v>1100</v>
      </c>
      <c r="BI924">
        <v>1</v>
      </c>
      <c r="BJ924">
        <v>0</v>
      </c>
      <c r="BK924">
        <v>0</v>
      </c>
      <c r="BL924">
        <v>0</v>
      </c>
      <c r="BO924">
        <v>0</v>
      </c>
      <c r="BP924">
        <v>0</v>
      </c>
      <c r="BW924" t="str">
        <f>"21:53:01.599"</f>
        <v>21:53:01.599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5</v>
      </c>
      <c r="CP924" t="s">
        <v>119</v>
      </c>
      <c r="CQ924">
        <v>259</v>
      </c>
      <c r="CR924">
        <v>0</v>
      </c>
      <c r="CW924">
        <v>3053397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"08/10/2022 21:53:01.900"</f>
        <v>08/10/2022 21:53:01.900</v>
      </c>
      <c r="C925" t="str">
        <f t="shared" si="181"/>
        <v>FFDFD3C0</v>
      </c>
      <c r="D925" t="s">
        <v>130</v>
      </c>
      <c r="E925">
        <v>18</v>
      </c>
      <c r="F925">
        <v>1018</v>
      </c>
      <c r="G925" t="s">
        <v>114</v>
      </c>
      <c r="J925" t="s">
        <v>131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191"/>
        <v>21:53:01.398</v>
      </c>
      <c r="T925" t="str">
        <f t="shared" si="191"/>
        <v>21:53:01.398</v>
      </c>
      <c r="U925" t="str">
        <f t="shared" si="180"/>
        <v>A4558D</v>
      </c>
      <c r="V925">
        <v>0</v>
      </c>
      <c r="W925">
        <v>0</v>
      </c>
      <c r="X925">
        <v>2</v>
      </c>
      <c r="Z925">
        <v>1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904</v>
      </c>
      <c r="AJ925">
        <v>48.239035999999999</v>
      </c>
      <c r="AK925" t="s">
        <v>905</v>
      </c>
      <c r="AL925">
        <v>-122.991128</v>
      </c>
      <c r="AM925">
        <v>25</v>
      </c>
      <c r="AN925">
        <v>1100</v>
      </c>
      <c r="AO925" t="s">
        <v>118</v>
      </c>
      <c r="AP925">
        <v>9</v>
      </c>
      <c r="AQ925">
        <v>-141</v>
      </c>
      <c r="AR925">
        <v>-64</v>
      </c>
      <c r="AZ925">
        <v>1200</v>
      </c>
      <c r="BA925">
        <v>1</v>
      </c>
      <c r="BB925" t="str">
        <f t="shared" si="182"/>
        <v xml:space="preserve">N379DH  </v>
      </c>
      <c r="BC925">
        <v>1</v>
      </c>
      <c r="BE925">
        <v>0</v>
      </c>
      <c r="BF925">
        <v>0</v>
      </c>
      <c r="BG925">
        <v>0</v>
      </c>
      <c r="BH925">
        <v>1100</v>
      </c>
      <c r="BI925">
        <v>1</v>
      </c>
      <c r="BJ925">
        <v>0</v>
      </c>
      <c r="BK925">
        <v>0</v>
      </c>
      <c r="BL925">
        <v>0</v>
      </c>
      <c r="BO925">
        <v>0</v>
      </c>
      <c r="BP925">
        <v>0</v>
      </c>
      <c r="BW925" t="str">
        <f>"21:53:01.599"</f>
        <v>21:53:01.599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5</v>
      </c>
      <c r="CP925" t="s">
        <v>119</v>
      </c>
      <c r="CQ925">
        <v>259</v>
      </c>
      <c r="CR925">
        <v>0</v>
      </c>
      <c r="CW925">
        <v>3053397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"08/10/2022 21:53:01.915"</f>
        <v>08/10/2022 21:53:01.915</v>
      </c>
      <c r="C926" t="str">
        <f t="shared" si="181"/>
        <v>FFDFD3C0</v>
      </c>
      <c r="D926" t="s">
        <v>113</v>
      </c>
      <c r="E926">
        <v>6</v>
      </c>
      <c r="H926">
        <v>174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191"/>
        <v>21:53:01.398</v>
      </c>
      <c r="T926" t="str">
        <f t="shared" si="191"/>
        <v>21:53:01.398</v>
      </c>
      <c r="U926" t="str">
        <f t="shared" si="180"/>
        <v>A4558D</v>
      </c>
      <c r="V926">
        <v>0</v>
      </c>
      <c r="W926">
        <v>0</v>
      </c>
      <c r="X926">
        <v>2</v>
      </c>
      <c r="Z926">
        <v>1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904</v>
      </c>
      <c r="AJ926">
        <v>48.239035999999999</v>
      </c>
      <c r="AK926" t="s">
        <v>905</v>
      </c>
      <c r="AL926">
        <v>-122.991128</v>
      </c>
      <c r="AM926">
        <v>25</v>
      </c>
      <c r="AN926">
        <v>1100</v>
      </c>
      <c r="AO926" t="s">
        <v>118</v>
      </c>
      <c r="AP926">
        <v>9</v>
      </c>
      <c r="AQ926">
        <v>-141</v>
      </c>
      <c r="AR926">
        <v>-64</v>
      </c>
      <c r="AZ926">
        <v>1200</v>
      </c>
      <c r="BA926">
        <v>1</v>
      </c>
      <c r="BB926" t="str">
        <f t="shared" si="182"/>
        <v xml:space="preserve">N379DH  </v>
      </c>
      <c r="BC926">
        <v>1</v>
      </c>
      <c r="BE926">
        <v>0</v>
      </c>
      <c r="BF926">
        <v>0</v>
      </c>
      <c r="BG926">
        <v>0</v>
      </c>
      <c r="BH926">
        <v>1100</v>
      </c>
      <c r="BI926">
        <v>1</v>
      </c>
      <c r="BJ926">
        <v>0</v>
      </c>
      <c r="BK926">
        <v>0</v>
      </c>
      <c r="BL926">
        <v>0</v>
      </c>
      <c r="BO926">
        <v>0</v>
      </c>
      <c r="BP926">
        <v>0</v>
      </c>
      <c r="BW926" t="str">
        <f>"21:53:01.599"</f>
        <v>21:53:01.599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5</v>
      </c>
      <c r="CP926" t="s">
        <v>119</v>
      </c>
      <c r="CQ926">
        <v>259</v>
      </c>
      <c r="CR926">
        <v>0</v>
      </c>
      <c r="CW926">
        <v>3053397</v>
      </c>
      <c r="CY926">
        <v>0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"08/10/2022 21:53:02.869"</f>
        <v>08/10/2022 21:53:02.869</v>
      </c>
      <c r="C927" t="str">
        <f t="shared" si="181"/>
        <v>FFDFD3C0</v>
      </c>
      <c r="D927" t="s">
        <v>130</v>
      </c>
      <c r="E927">
        <v>18</v>
      </c>
      <c r="F927">
        <v>1018</v>
      </c>
      <c r="G927" t="s">
        <v>114</v>
      </c>
      <c r="J927" t="s">
        <v>131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29" si="192">"21:53:02.398"</f>
        <v>21:53:02.398</v>
      </c>
      <c r="T927" t="str">
        <f t="shared" si="192"/>
        <v>21:53:02.398</v>
      </c>
      <c r="U927" t="str">
        <f t="shared" si="180"/>
        <v>A4558D</v>
      </c>
      <c r="V927">
        <v>0</v>
      </c>
      <c r="W927">
        <v>0</v>
      </c>
      <c r="X927">
        <v>2</v>
      </c>
      <c r="Z927">
        <v>1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906</v>
      </c>
      <c r="AJ927">
        <v>48.238370000000003</v>
      </c>
      <c r="AK927" t="s">
        <v>907</v>
      </c>
      <c r="AL927">
        <v>-122.99104199999999</v>
      </c>
      <c r="AM927">
        <v>25</v>
      </c>
      <c r="AN927">
        <v>1100</v>
      </c>
      <c r="AO927" t="s">
        <v>118</v>
      </c>
      <c r="AP927">
        <v>10</v>
      </c>
      <c r="AQ927">
        <v>-141</v>
      </c>
      <c r="AR927">
        <v>-128</v>
      </c>
      <c r="AZ927">
        <v>1200</v>
      </c>
      <c r="BA927">
        <v>1</v>
      </c>
      <c r="BB927" t="str">
        <f t="shared" si="182"/>
        <v xml:space="preserve">N379DH  </v>
      </c>
      <c r="BC927">
        <v>1</v>
      </c>
      <c r="BE927">
        <v>0</v>
      </c>
      <c r="BF927">
        <v>0</v>
      </c>
      <c r="BG927">
        <v>0</v>
      </c>
      <c r="BH927">
        <v>1100</v>
      </c>
      <c r="BI927">
        <v>1</v>
      </c>
      <c r="BJ927">
        <v>0</v>
      </c>
      <c r="BK927">
        <v>0</v>
      </c>
      <c r="BL927">
        <v>0</v>
      </c>
      <c r="BO927">
        <v>0</v>
      </c>
      <c r="BP927">
        <v>0</v>
      </c>
      <c r="BW927" t="str">
        <f>"21:53:02.448"</f>
        <v>21:53:02.448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5</v>
      </c>
      <c r="CP927" t="s">
        <v>119</v>
      </c>
      <c r="CQ927">
        <v>259</v>
      </c>
      <c r="CR927">
        <v>0</v>
      </c>
      <c r="CW927">
        <v>3053474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"08/10/2022 21:53:02.869"</f>
        <v>08/10/2022 21:53:02.869</v>
      </c>
      <c r="C928" t="str">
        <f t="shared" si="181"/>
        <v>FFDFD3C0</v>
      </c>
      <c r="D928" t="s">
        <v>611</v>
      </c>
      <c r="E928">
        <v>10</v>
      </c>
      <c r="H928">
        <v>37</v>
      </c>
      <c r="I928" t="s">
        <v>612</v>
      </c>
      <c r="J928" t="s">
        <v>613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192"/>
        <v>21:53:02.398</v>
      </c>
      <c r="T928" t="str">
        <f t="shared" si="192"/>
        <v>21:53:02.398</v>
      </c>
      <c r="U928" t="str">
        <f t="shared" si="180"/>
        <v>A4558D</v>
      </c>
      <c r="V928">
        <v>0</v>
      </c>
      <c r="W928">
        <v>0</v>
      </c>
      <c r="X928">
        <v>2</v>
      </c>
      <c r="Z928">
        <v>1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906</v>
      </c>
      <c r="AJ928">
        <v>48.238370000000003</v>
      </c>
      <c r="AK928" t="s">
        <v>907</v>
      </c>
      <c r="AL928">
        <v>-122.99104199999999</v>
      </c>
      <c r="AM928">
        <v>25</v>
      </c>
      <c r="AN928">
        <v>1100</v>
      </c>
      <c r="AO928" t="s">
        <v>118</v>
      </c>
      <c r="AP928">
        <v>10</v>
      </c>
      <c r="AQ928">
        <v>-141</v>
      </c>
      <c r="AR928">
        <v>-128</v>
      </c>
      <c r="AZ928">
        <v>1200</v>
      </c>
      <c r="BA928">
        <v>1</v>
      </c>
      <c r="BB928" t="str">
        <f t="shared" si="182"/>
        <v xml:space="preserve">N379DH  </v>
      </c>
      <c r="BC928">
        <v>1</v>
      </c>
      <c r="BE928">
        <v>0</v>
      </c>
      <c r="BF928">
        <v>0</v>
      </c>
      <c r="BG928">
        <v>0</v>
      </c>
      <c r="BH928">
        <v>1100</v>
      </c>
      <c r="BI928">
        <v>1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>"21:53:02.448"</f>
        <v>21:53:02.448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5</v>
      </c>
      <c r="CP928" t="s">
        <v>119</v>
      </c>
      <c r="CQ928">
        <v>259</v>
      </c>
      <c r="CR928">
        <v>0</v>
      </c>
      <c r="CW928">
        <v>3053474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"08/10/2022 21:53:02.869"</f>
        <v>08/10/2022 21:53:02.869</v>
      </c>
      <c r="C929" t="str">
        <f t="shared" si="181"/>
        <v>FFDFD3C0</v>
      </c>
      <c r="D929" t="s">
        <v>113</v>
      </c>
      <c r="E929">
        <v>6</v>
      </c>
      <c r="H929">
        <v>174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192"/>
        <v>21:53:02.398</v>
      </c>
      <c r="T929" t="str">
        <f t="shared" si="192"/>
        <v>21:53:02.398</v>
      </c>
      <c r="U929" t="str">
        <f t="shared" si="180"/>
        <v>A4558D</v>
      </c>
      <c r="V929">
        <v>0</v>
      </c>
      <c r="W929">
        <v>0</v>
      </c>
      <c r="X929">
        <v>2</v>
      </c>
      <c r="Z929">
        <v>1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906</v>
      </c>
      <c r="AJ929">
        <v>48.238370000000003</v>
      </c>
      <c r="AK929" t="s">
        <v>907</v>
      </c>
      <c r="AL929">
        <v>-122.99104199999999</v>
      </c>
      <c r="AM929">
        <v>25</v>
      </c>
      <c r="AN929">
        <v>1100</v>
      </c>
      <c r="AO929" t="s">
        <v>118</v>
      </c>
      <c r="AP929">
        <v>10</v>
      </c>
      <c r="AQ929">
        <v>-141</v>
      </c>
      <c r="AR929">
        <v>-128</v>
      </c>
      <c r="AZ929">
        <v>1200</v>
      </c>
      <c r="BA929">
        <v>1</v>
      </c>
      <c r="BB929" t="str">
        <f t="shared" si="182"/>
        <v xml:space="preserve">N379DH  </v>
      </c>
      <c r="BC929">
        <v>1</v>
      </c>
      <c r="BE929">
        <v>0</v>
      </c>
      <c r="BF929">
        <v>0</v>
      </c>
      <c r="BG929">
        <v>0</v>
      </c>
      <c r="BH929">
        <v>1100</v>
      </c>
      <c r="BI929">
        <v>1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>"21:53:02.448"</f>
        <v>21:53:02.448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5</v>
      </c>
      <c r="CP929" t="s">
        <v>119</v>
      </c>
      <c r="CQ929">
        <v>259</v>
      </c>
      <c r="CR929">
        <v>0</v>
      </c>
      <c r="CW929">
        <v>3053474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"08/10/2022 21:53:03.963"</f>
        <v>08/10/2022 21:53:03.963</v>
      </c>
      <c r="C930" t="str">
        <f t="shared" si="181"/>
        <v>FFDFD3C0</v>
      </c>
      <c r="D930" t="s">
        <v>130</v>
      </c>
      <c r="E930">
        <v>18</v>
      </c>
      <c r="F930">
        <v>1018</v>
      </c>
      <c r="G930" t="s">
        <v>114</v>
      </c>
      <c r="J930" t="s">
        <v>131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ref="S930:T932" si="193">"21:53:03.594"</f>
        <v>21:53:03.594</v>
      </c>
      <c r="T930" t="str">
        <f t="shared" si="193"/>
        <v>21:53:03.594</v>
      </c>
      <c r="U930" t="str">
        <f t="shared" si="180"/>
        <v>A4558D</v>
      </c>
      <c r="V930">
        <v>0</v>
      </c>
      <c r="W930">
        <v>0</v>
      </c>
      <c r="X930">
        <v>2</v>
      </c>
      <c r="Z930">
        <v>1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908</v>
      </c>
      <c r="AJ930">
        <v>48.237597999999998</v>
      </c>
      <c r="AK930" t="s">
        <v>909</v>
      </c>
      <c r="AL930">
        <v>-122.990978</v>
      </c>
      <c r="AM930">
        <v>25</v>
      </c>
      <c r="AN930">
        <v>1100</v>
      </c>
      <c r="AO930" t="s">
        <v>118</v>
      </c>
      <c r="AP930">
        <v>12</v>
      </c>
      <c r="AQ930">
        <v>-141</v>
      </c>
      <c r="AR930">
        <v>-64</v>
      </c>
      <c r="AZ930">
        <v>1200</v>
      </c>
      <c r="BA930">
        <v>1</v>
      </c>
      <c r="BB930" t="str">
        <f t="shared" si="182"/>
        <v xml:space="preserve">N379DH  </v>
      </c>
      <c r="BC930">
        <v>1</v>
      </c>
      <c r="BE930">
        <v>0</v>
      </c>
      <c r="BF930">
        <v>0</v>
      </c>
      <c r="BG930">
        <v>0</v>
      </c>
      <c r="BH930">
        <v>1100</v>
      </c>
      <c r="BI930">
        <v>1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>"21:53:03.717"</f>
        <v>21:53:03.717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4</v>
      </c>
      <c r="CP930" t="s">
        <v>119</v>
      </c>
      <c r="CQ930">
        <v>259</v>
      </c>
      <c r="CR930">
        <v>0</v>
      </c>
      <c r="CW930">
        <v>3053570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"08/10/2022 21:53:03.963"</f>
        <v>08/10/2022 21:53:03.963</v>
      </c>
      <c r="C931" t="str">
        <f t="shared" si="181"/>
        <v>FFDFD3C0</v>
      </c>
      <c r="D931" t="s">
        <v>611</v>
      </c>
      <c r="E931">
        <v>10</v>
      </c>
      <c r="H931">
        <v>37</v>
      </c>
      <c r="I931" t="s">
        <v>612</v>
      </c>
      <c r="J931" t="s">
        <v>613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193"/>
        <v>21:53:03.594</v>
      </c>
      <c r="T931" t="str">
        <f t="shared" si="193"/>
        <v>21:53:03.594</v>
      </c>
      <c r="U931" t="str">
        <f t="shared" si="180"/>
        <v>A4558D</v>
      </c>
      <c r="V931">
        <v>0</v>
      </c>
      <c r="W931">
        <v>0</v>
      </c>
      <c r="X931">
        <v>2</v>
      </c>
      <c r="Z931">
        <v>1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908</v>
      </c>
      <c r="AJ931">
        <v>48.237597999999998</v>
      </c>
      <c r="AK931" t="s">
        <v>909</v>
      </c>
      <c r="AL931">
        <v>-122.990978</v>
      </c>
      <c r="AM931">
        <v>25</v>
      </c>
      <c r="AN931">
        <v>1100</v>
      </c>
      <c r="AO931" t="s">
        <v>118</v>
      </c>
      <c r="AP931">
        <v>12</v>
      </c>
      <c r="AQ931">
        <v>-141</v>
      </c>
      <c r="AR931">
        <v>-64</v>
      </c>
      <c r="AZ931">
        <v>1200</v>
      </c>
      <c r="BA931">
        <v>1</v>
      </c>
      <c r="BB931" t="str">
        <f t="shared" si="182"/>
        <v xml:space="preserve">N379DH  </v>
      </c>
      <c r="BC931">
        <v>1</v>
      </c>
      <c r="BE931">
        <v>0</v>
      </c>
      <c r="BF931">
        <v>0</v>
      </c>
      <c r="BG931">
        <v>0</v>
      </c>
      <c r="BH931">
        <v>1100</v>
      </c>
      <c r="BI931">
        <v>1</v>
      </c>
      <c r="BJ931">
        <v>0</v>
      </c>
      <c r="BK931">
        <v>0</v>
      </c>
      <c r="BL931">
        <v>0</v>
      </c>
      <c r="BO931">
        <v>0</v>
      </c>
      <c r="BP931">
        <v>0</v>
      </c>
      <c r="BW931" t="str">
        <f>"21:53:03.717"</f>
        <v>21:53:03.717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4</v>
      </c>
      <c r="CP931" t="s">
        <v>119</v>
      </c>
      <c r="CQ931">
        <v>259</v>
      </c>
      <c r="CR931">
        <v>0</v>
      </c>
      <c r="CW931">
        <v>3053570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"08/10/2022 21:53:03.963"</f>
        <v>08/10/2022 21:53:03.963</v>
      </c>
      <c r="C932" t="str">
        <f t="shared" si="181"/>
        <v>FFDFD3C0</v>
      </c>
      <c r="D932" t="s">
        <v>113</v>
      </c>
      <c r="E932">
        <v>6</v>
      </c>
      <c r="H932">
        <v>174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193"/>
        <v>21:53:03.594</v>
      </c>
      <c r="T932" t="str">
        <f t="shared" si="193"/>
        <v>21:53:03.594</v>
      </c>
      <c r="U932" t="str">
        <f t="shared" si="180"/>
        <v>A4558D</v>
      </c>
      <c r="V932">
        <v>0</v>
      </c>
      <c r="W932">
        <v>0</v>
      </c>
      <c r="X932">
        <v>2</v>
      </c>
      <c r="Z932">
        <v>1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908</v>
      </c>
      <c r="AJ932">
        <v>48.237597999999998</v>
      </c>
      <c r="AK932" t="s">
        <v>909</v>
      </c>
      <c r="AL932">
        <v>-122.990978</v>
      </c>
      <c r="AM932">
        <v>25</v>
      </c>
      <c r="AN932">
        <v>1100</v>
      </c>
      <c r="AO932" t="s">
        <v>118</v>
      </c>
      <c r="AP932">
        <v>12</v>
      </c>
      <c r="AQ932">
        <v>-141</v>
      </c>
      <c r="AR932">
        <v>-64</v>
      </c>
      <c r="AZ932">
        <v>1200</v>
      </c>
      <c r="BA932">
        <v>1</v>
      </c>
      <c r="BB932" t="str">
        <f t="shared" si="182"/>
        <v xml:space="preserve">N379DH  </v>
      </c>
      <c r="BC932">
        <v>1</v>
      </c>
      <c r="BE932">
        <v>0</v>
      </c>
      <c r="BF932">
        <v>0</v>
      </c>
      <c r="BG932">
        <v>0</v>
      </c>
      <c r="BH932">
        <v>1100</v>
      </c>
      <c r="BI932">
        <v>1</v>
      </c>
      <c r="BJ932">
        <v>0</v>
      </c>
      <c r="BK932">
        <v>0</v>
      </c>
      <c r="BL932">
        <v>0</v>
      </c>
      <c r="BO932">
        <v>0</v>
      </c>
      <c r="BP932">
        <v>0</v>
      </c>
      <c r="BW932" t="str">
        <f>"21:53:03.717"</f>
        <v>21:53:03.717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4</v>
      </c>
      <c r="CP932" t="s">
        <v>119</v>
      </c>
      <c r="CQ932">
        <v>259</v>
      </c>
      <c r="CR932">
        <v>0</v>
      </c>
      <c r="CW932">
        <v>3053570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"08/10/2022 21:53:06.900"</f>
        <v>08/10/2022 21:53:06.900</v>
      </c>
      <c r="C933" t="str">
        <f t="shared" si="181"/>
        <v>FFDFD3C0</v>
      </c>
      <c r="D933" t="s">
        <v>113</v>
      </c>
      <c r="E933">
        <v>6</v>
      </c>
      <c r="H933">
        <v>174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ref="S933:T935" si="194">"21:53:06.594"</f>
        <v>21:53:06.594</v>
      </c>
      <c r="T933" t="str">
        <f t="shared" si="194"/>
        <v>21:53:06.594</v>
      </c>
      <c r="U933" t="str">
        <f t="shared" si="180"/>
        <v>A4558D</v>
      </c>
      <c r="V933">
        <v>0</v>
      </c>
      <c r="W933">
        <v>0</v>
      </c>
      <c r="X933">
        <v>2</v>
      </c>
      <c r="Z933">
        <v>1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910</v>
      </c>
      <c r="AJ933">
        <v>48.235624000000001</v>
      </c>
      <c r="AK933" t="s">
        <v>911</v>
      </c>
      <c r="AL933">
        <v>-122.99072</v>
      </c>
      <c r="AM933">
        <v>25</v>
      </c>
      <c r="AN933">
        <v>1100</v>
      </c>
      <c r="AO933" t="s">
        <v>118</v>
      </c>
      <c r="AP933">
        <v>14</v>
      </c>
      <c r="AQ933">
        <v>-141</v>
      </c>
      <c r="AR933">
        <v>64</v>
      </c>
      <c r="AZ933">
        <v>1200</v>
      </c>
      <c r="BA933">
        <v>1</v>
      </c>
      <c r="BB933" t="str">
        <f t="shared" si="182"/>
        <v xml:space="preserve">N379DH  </v>
      </c>
      <c r="BC933">
        <v>1</v>
      </c>
      <c r="BE933">
        <v>0</v>
      </c>
      <c r="BF933">
        <v>0</v>
      </c>
      <c r="BG933">
        <v>0</v>
      </c>
      <c r="BH933">
        <v>1100</v>
      </c>
      <c r="BI933">
        <v>1</v>
      </c>
      <c r="BJ933">
        <v>0</v>
      </c>
      <c r="BK933">
        <v>0</v>
      </c>
      <c r="BL933">
        <v>0</v>
      </c>
      <c r="BO933">
        <v>0</v>
      </c>
      <c r="BP933">
        <v>0</v>
      </c>
      <c r="BW933" t="str">
        <f>"21:53:06.674"</f>
        <v>21:53:06.674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4</v>
      </c>
      <c r="CP933" t="s">
        <v>119</v>
      </c>
      <c r="CQ933">
        <v>259</v>
      </c>
      <c r="CR933">
        <v>0</v>
      </c>
      <c r="CW933">
        <v>3053788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"08/10/2022 21:53:06.900"</f>
        <v>08/10/2022 21:53:06.900</v>
      </c>
      <c r="C934" t="str">
        <f t="shared" si="181"/>
        <v>FFDFD3C0</v>
      </c>
      <c r="D934" t="s">
        <v>611</v>
      </c>
      <c r="E934">
        <v>10</v>
      </c>
      <c r="H934">
        <v>37</v>
      </c>
      <c r="I934" t="s">
        <v>612</v>
      </c>
      <c r="J934" t="s">
        <v>613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194"/>
        <v>21:53:06.594</v>
      </c>
      <c r="T934" t="str">
        <f t="shared" si="194"/>
        <v>21:53:06.594</v>
      </c>
      <c r="U934" t="str">
        <f t="shared" si="180"/>
        <v>A4558D</v>
      </c>
      <c r="V934">
        <v>0</v>
      </c>
      <c r="W934">
        <v>0</v>
      </c>
      <c r="X934">
        <v>2</v>
      </c>
      <c r="Z934">
        <v>1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910</v>
      </c>
      <c r="AJ934">
        <v>48.235624000000001</v>
      </c>
      <c r="AK934" t="s">
        <v>911</v>
      </c>
      <c r="AL934">
        <v>-122.99072</v>
      </c>
      <c r="AM934">
        <v>25</v>
      </c>
      <c r="AN934">
        <v>1100</v>
      </c>
      <c r="AO934" t="s">
        <v>118</v>
      </c>
      <c r="AP934">
        <v>14</v>
      </c>
      <c r="AQ934">
        <v>-141</v>
      </c>
      <c r="AR934">
        <v>64</v>
      </c>
      <c r="AZ934">
        <v>1200</v>
      </c>
      <c r="BA934">
        <v>1</v>
      </c>
      <c r="BB934" t="str">
        <f t="shared" si="182"/>
        <v xml:space="preserve">N379DH  </v>
      </c>
      <c r="BC934">
        <v>1</v>
      </c>
      <c r="BE934">
        <v>0</v>
      </c>
      <c r="BF934">
        <v>0</v>
      </c>
      <c r="BG934">
        <v>0</v>
      </c>
      <c r="BH934">
        <v>1100</v>
      </c>
      <c r="BI934">
        <v>1</v>
      </c>
      <c r="BJ934">
        <v>0</v>
      </c>
      <c r="BK934">
        <v>0</v>
      </c>
      <c r="BL934">
        <v>0</v>
      </c>
      <c r="BO934">
        <v>0</v>
      </c>
      <c r="BP934">
        <v>0</v>
      </c>
      <c r="BW934" t="str">
        <f>"21:53:06.674"</f>
        <v>21:53:06.674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4</v>
      </c>
      <c r="CP934" t="s">
        <v>119</v>
      </c>
      <c r="CQ934">
        <v>259</v>
      </c>
      <c r="CR934">
        <v>0</v>
      </c>
      <c r="CW934">
        <v>3053788</v>
      </c>
      <c r="CY934">
        <v>0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"08/10/2022 21:53:06.962"</f>
        <v>08/10/2022 21:53:06.962</v>
      </c>
      <c r="C935" t="str">
        <f t="shared" si="181"/>
        <v>FFDFD3C0</v>
      </c>
      <c r="D935" t="s">
        <v>130</v>
      </c>
      <c r="E935">
        <v>18</v>
      </c>
      <c r="F935">
        <v>1018</v>
      </c>
      <c r="G935" t="s">
        <v>114</v>
      </c>
      <c r="J935" t="s">
        <v>131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si="194"/>
        <v>21:53:06.594</v>
      </c>
      <c r="T935" t="str">
        <f t="shared" si="194"/>
        <v>21:53:06.594</v>
      </c>
      <c r="U935" t="str">
        <f t="shared" si="180"/>
        <v>A4558D</v>
      </c>
      <c r="V935">
        <v>0</v>
      </c>
      <c r="W935">
        <v>0</v>
      </c>
      <c r="X935">
        <v>2</v>
      </c>
      <c r="Z935">
        <v>1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910</v>
      </c>
      <c r="AJ935">
        <v>48.235624000000001</v>
      </c>
      <c r="AK935" t="s">
        <v>911</v>
      </c>
      <c r="AL935">
        <v>-122.99072</v>
      </c>
      <c r="AM935">
        <v>25</v>
      </c>
      <c r="AN935">
        <v>1100</v>
      </c>
      <c r="AO935" t="s">
        <v>118</v>
      </c>
      <c r="AP935">
        <v>14</v>
      </c>
      <c r="AQ935">
        <v>-141</v>
      </c>
      <c r="AR935">
        <v>64</v>
      </c>
      <c r="AZ935">
        <v>1200</v>
      </c>
      <c r="BA935">
        <v>1</v>
      </c>
      <c r="BB935" t="str">
        <f t="shared" si="182"/>
        <v xml:space="preserve">N379DH  </v>
      </c>
      <c r="BC935">
        <v>1</v>
      </c>
      <c r="BE935">
        <v>0</v>
      </c>
      <c r="BF935">
        <v>0</v>
      </c>
      <c r="BG935">
        <v>0</v>
      </c>
      <c r="BH935">
        <v>1100</v>
      </c>
      <c r="BI935">
        <v>1</v>
      </c>
      <c r="BJ935">
        <v>0</v>
      </c>
      <c r="BK935">
        <v>0</v>
      </c>
      <c r="BL935">
        <v>0</v>
      </c>
      <c r="BO935">
        <v>0</v>
      </c>
      <c r="BP935">
        <v>0</v>
      </c>
      <c r="BW935" t="str">
        <f>"21:53:06.674"</f>
        <v>21:53:06.674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4</v>
      </c>
      <c r="CP935" t="s">
        <v>119</v>
      </c>
      <c r="CQ935">
        <v>259</v>
      </c>
      <c r="CR935">
        <v>0</v>
      </c>
      <c r="CW935">
        <v>3053788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"08/10/2022 21:53:08.119"</f>
        <v>08/10/2022 21:53:08.119</v>
      </c>
      <c r="C936" t="str">
        <f t="shared" si="181"/>
        <v>FFDFD3C0</v>
      </c>
      <c r="D936" t="s">
        <v>611</v>
      </c>
      <c r="E936">
        <v>10</v>
      </c>
      <c r="H936">
        <v>37</v>
      </c>
      <c r="I936" t="s">
        <v>612</v>
      </c>
      <c r="J936" t="s">
        <v>613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ref="S936:T938" si="195">"21:53:07.797"</f>
        <v>21:53:07.797</v>
      </c>
      <c r="T936" t="str">
        <f t="shared" si="195"/>
        <v>21:53:07.797</v>
      </c>
      <c r="U936" t="str">
        <f t="shared" si="180"/>
        <v>A4558D</v>
      </c>
      <c r="V936">
        <v>0</v>
      </c>
      <c r="W936">
        <v>0</v>
      </c>
      <c r="X936">
        <v>2</v>
      </c>
      <c r="Z936">
        <v>1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912</v>
      </c>
      <c r="AJ936">
        <v>48.234850999999999</v>
      </c>
      <c r="AK936" t="s">
        <v>913</v>
      </c>
      <c r="AL936">
        <v>-122.99057000000001</v>
      </c>
      <c r="AM936">
        <v>25</v>
      </c>
      <c r="AN936">
        <v>1100</v>
      </c>
      <c r="AO936" t="s">
        <v>118</v>
      </c>
      <c r="AP936">
        <v>15</v>
      </c>
      <c r="AQ936">
        <v>-141</v>
      </c>
      <c r="AR936">
        <v>128</v>
      </c>
      <c r="AZ936">
        <v>1200</v>
      </c>
      <c r="BA936">
        <v>1</v>
      </c>
      <c r="BB936" t="str">
        <f t="shared" si="182"/>
        <v xml:space="preserve">N379DH  </v>
      </c>
      <c r="BC936">
        <v>1</v>
      </c>
      <c r="BE936">
        <v>0</v>
      </c>
      <c r="BF936">
        <v>0</v>
      </c>
      <c r="BG936">
        <v>0</v>
      </c>
      <c r="BH936">
        <v>1100</v>
      </c>
      <c r="BI936">
        <v>1</v>
      </c>
      <c r="BJ936">
        <v>0</v>
      </c>
      <c r="BK936">
        <v>0</v>
      </c>
      <c r="BL936">
        <v>0</v>
      </c>
      <c r="BO936">
        <v>0</v>
      </c>
      <c r="BP936">
        <v>0</v>
      </c>
      <c r="BW936" t="str">
        <f>"21:53:07.913"</f>
        <v>21:53:07.913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4</v>
      </c>
      <c r="CP936" t="s">
        <v>119</v>
      </c>
      <c r="CQ936">
        <v>259</v>
      </c>
      <c r="CR936">
        <v>0</v>
      </c>
      <c r="CW936">
        <v>3053902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"08/10/2022 21:53:08.119"</f>
        <v>08/10/2022 21:53:08.119</v>
      </c>
      <c r="C937" t="str">
        <f t="shared" si="181"/>
        <v>FFDFD3C0</v>
      </c>
      <c r="D937" t="s">
        <v>130</v>
      </c>
      <c r="E937">
        <v>18</v>
      </c>
      <c r="F937">
        <v>1018</v>
      </c>
      <c r="G937" t="s">
        <v>114</v>
      </c>
      <c r="J937" t="s">
        <v>131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195"/>
        <v>21:53:07.797</v>
      </c>
      <c r="T937" t="str">
        <f t="shared" si="195"/>
        <v>21:53:07.797</v>
      </c>
      <c r="U937" t="str">
        <f t="shared" si="180"/>
        <v>A4558D</v>
      </c>
      <c r="V937">
        <v>0</v>
      </c>
      <c r="W937">
        <v>0</v>
      </c>
      <c r="X937">
        <v>2</v>
      </c>
      <c r="Z937">
        <v>1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912</v>
      </c>
      <c r="AJ937">
        <v>48.234850999999999</v>
      </c>
      <c r="AK937" t="s">
        <v>913</v>
      </c>
      <c r="AL937">
        <v>-122.99057000000001</v>
      </c>
      <c r="AM937">
        <v>25</v>
      </c>
      <c r="AN937">
        <v>1100</v>
      </c>
      <c r="AO937" t="s">
        <v>118</v>
      </c>
      <c r="AP937">
        <v>15</v>
      </c>
      <c r="AQ937">
        <v>-141</v>
      </c>
      <c r="AR937">
        <v>128</v>
      </c>
      <c r="AZ937">
        <v>1200</v>
      </c>
      <c r="BA937">
        <v>1</v>
      </c>
      <c r="BB937" t="str">
        <f t="shared" si="182"/>
        <v xml:space="preserve">N379DH  </v>
      </c>
      <c r="BC937">
        <v>1</v>
      </c>
      <c r="BE937">
        <v>0</v>
      </c>
      <c r="BF937">
        <v>0</v>
      </c>
      <c r="BG937">
        <v>0</v>
      </c>
      <c r="BH937">
        <v>1100</v>
      </c>
      <c r="BI937">
        <v>1</v>
      </c>
      <c r="BJ937">
        <v>0</v>
      </c>
      <c r="BK937">
        <v>0</v>
      </c>
      <c r="BL937">
        <v>0</v>
      </c>
      <c r="BO937">
        <v>0</v>
      </c>
      <c r="BP937">
        <v>0</v>
      </c>
      <c r="BW937" t="str">
        <f>"21:53:07.913"</f>
        <v>21:53:07.913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4</v>
      </c>
      <c r="CP937" t="s">
        <v>119</v>
      </c>
      <c r="CQ937">
        <v>259</v>
      </c>
      <c r="CR937">
        <v>0</v>
      </c>
      <c r="CW937">
        <v>3053902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"08/10/2022 21:53:08.228"</f>
        <v>08/10/2022 21:53:08.228</v>
      </c>
      <c r="C938" t="str">
        <f t="shared" si="181"/>
        <v>FFDFD3C0</v>
      </c>
      <c r="D938" t="s">
        <v>113</v>
      </c>
      <c r="E938">
        <v>6</v>
      </c>
      <c r="H938">
        <v>174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si="195"/>
        <v>21:53:07.797</v>
      </c>
      <c r="T938" t="str">
        <f t="shared" si="195"/>
        <v>21:53:07.797</v>
      </c>
      <c r="U938" t="str">
        <f t="shared" si="180"/>
        <v>A4558D</v>
      </c>
      <c r="V938">
        <v>0</v>
      </c>
      <c r="W938">
        <v>0</v>
      </c>
      <c r="X938">
        <v>2</v>
      </c>
      <c r="Z938">
        <v>1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912</v>
      </c>
      <c r="AJ938">
        <v>48.234850999999999</v>
      </c>
      <c r="AK938" t="s">
        <v>913</v>
      </c>
      <c r="AL938">
        <v>-122.99057000000001</v>
      </c>
      <c r="AM938">
        <v>25</v>
      </c>
      <c r="AN938">
        <v>1100</v>
      </c>
      <c r="AO938" t="s">
        <v>118</v>
      </c>
      <c r="AP938">
        <v>15</v>
      </c>
      <c r="AQ938">
        <v>-141</v>
      </c>
      <c r="AR938">
        <v>128</v>
      </c>
      <c r="AZ938">
        <v>1200</v>
      </c>
      <c r="BA938">
        <v>1</v>
      </c>
      <c r="BB938" t="str">
        <f t="shared" si="182"/>
        <v xml:space="preserve">N379DH  </v>
      </c>
      <c r="BC938">
        <v>1</v>
      </c>
      <c r="BE938">
        <v>0</v>
      </c>
      <c r="BF938">
        <v>0</v>
      </c>
      <c r="BG938">
        <v>0</v>
      </c>
      <c r="BH938">
        <v>1100</v>
      </c>
      <c r="BI938">
        <v>1</v>
      </c>
      <c r="BJ938">
        <v>0</v>
      </c>
      <c r="BK938">
        <v>0</v>
      </c>
      <c r="BL938">
        <v>0</v>
      </c>
      <c r="BO938">
        <v>0</v>
      </c>
      <c r="BP938">
        <v>0</v>
      </c>
      <c r="BW938" t="str">
        <f>"21:53:07.913"</f>
        <v>21:53:07.913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4</v>
      </c>
      <c r="CP938" t="s">
        <v>119</v>
      </c>
      <c r="CQ938">
        <v>259</v>
      </c>
      <c r="CR938">
        <v>0</v>
      </c>
      <c r="CW938">
        <v>3053902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"08/10/2022 21:53:08.791"</f>
        <v>08/10/2022 21:53:08.791</v>
      </c>
      <c r="C939" t="str">
        <f t="shared" si="181"/>
        <v>FFDFD3C0</v>
      </c>
      <c r="D939" t="s">
        <v>113</v>
      </c>
      <c r="E939">
        <v>6</v>
      </c>
      <c r="H939">
        <v>174</v>
      </c>
      <c r="I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ref="S939:T941" si="196">"21:53:08.398"</f>
        <v>21:53:08.398</v>
      </c>
      <c r="T939" t="str">
        <f t="shared" si="196"/>
        <v>21:53:08.398</v>
      </c>
      <c r="U939" t="str">
        <f t="shared" si="180"/>
        <v>A4558D</v>
      </c>
      <c r="V939">
        <v>0</v>
      </c>
      <c r="W939">
        <v>0</v>
      </c>
      <c r="X939">
        <v>2</v>
      </c>
      <c r="Z939">
        <v>1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914</v>
      </c>
      <c r="AJ939">
        <v>48.234465</v>
      </c>
      <c r="AK939" t="s">
        <v>915</v>
      </c>
      <c r="AL939">
        <v>-122.990506</v>
      </c>
      <c r="AM939">
        <v>25</v>
      </c>
      <c r="AN939">
        <v>1100</v>
      </c>
      <c r="AO939" t="s">
        <v>118</v>
      </c>
      <c r="AP939">
        <v>16</v>
      </c>
      <c r="AQ939">
        <v>-141</v>
      </c>
      <c r="AR939">
        <v>128</v>
      </c>
      <c r="AZ939">
        <v>1200</v>
      </c>
      <c r="BA939">
        <v>1</v>
      </c>
      <c r="BB939" t="str">
        <f t="shared" si="182"/>
        <v xml:space="preserve">N379DH  </v>
      </c>
      <c r="BC939">
        <v>1</v>
      </c>
      <c r="BE939">
        <v>0</v>
      </c>
      <c r="BF939">
        <v>0</v>
      </c>
      <c r="BG939">
        <v>0</v>
      </c>
      <c r="BH939">
        <v>1100</v>
      </c>
      <c r="BI939">
        <v>1</v>
      </c>
      <c r="BJ939">
        <v>0</v>
      </c>
      <c r="BK939">
        <v>0</v>
      </c>
      <c r="BL939">
        <v>0</v>
      </c>
      <c r="BO939">
        <v>0</v>
      </c>
      <c r="BP939">
        <v>0</v>
      </c>
      <c r="BW939" t="str">
        <f>"21:53:08.568"</f>
        <v>21:53:08.568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4</v>
      </c>
      <c r="CP939" t="s">
        <v>119</v>
      </c>
      <c r="CQ939">
        <v>259</v>
      </c>
      <c r="CR939">
        <v>0</v>
      </c>
      <c r="CW939">
        <v>3053948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"08/10/2022 21:53:08.853"</f>
        <v>08/10/2022 21:53:08.853</v>
      </c>
      <c r="C940" t="str">
        <f t="shared" si="181"/>
        <v>FFDFD3C0</v>
      </c>
      <c r="D940" t="s">
        <v>611</v>
      </c>
      <c r="E940">
        <v>10</v>
      </c>
      <c r="H940">
        <v>37</v>
      </c>
      <c r="I940" t="s">
        <v>612</v>
      </c>
      <c r="J940" t="s">
        <v>613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196"/>
        <v>21:53:08.398</v>
      </c>
      <c r="T940" t="str">
        <f t="shared" si="196"/>
        <v>21:53:08.398</v>
      </c>
      <c r="U940" t="str">
        <f t="shared" si="180"/>
        <v>A4558D</v>
      </c>
      <c r="V940">
        <v>0</v>
      </c>
      <c r="W940">
        <v>0</v>
      </c>
      <c r="X940">
        <v>2</v>
      </c>
      <c r="Z940">
        <v>1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914</v>
      </c>
      <c r="AJ940">
        <v>48.234465</v>
      </c>
      <c r="AK940" t="s">
        <v>915</v>
      </c>
      <c r="AL940">
        <v>-122.990506</v>
      </c>
      <c r="AM940">
        <v>25</v>
      </c>
      <c r="AN940">
        <v>1100</v>
      </c>
      <c r="AO940" t="s">
        <v>118</v>
      </c>
      <c r="AP940">
        <v>16</v>
      </c>
      <c r="AQ940">
        <v>-141</v>
      </c>
      <c r="AR940">
        <v>128</v>
      </c>
      <c r="AZ940">
        <v>1200</v>
      </c>
      <c r="BA940">
        <v>1</v>
      </c>
      <c r="BB940" t="str">
        <f t="shared" si="182"/>
        <v xml:space="preserve">N379DH  </v>
      </c>
      <c r="BC940">
        <v>1</v>
      </c>
      <c r="BE940">
        <v>0</v>
      </c>
      <c r="BF940">
        <v>0</v>
      </c>
      <c r="BG940">
        <v>0</v>
      </c>
      <c r="BH940">
        <v>1100</v>
      </c>
      <c r="BI940">
        <v>1</v>
      </c>
      <c r="BJ940">
        <v>0</v>
      </c>
      <c r="BK940">
        <v>0</v>
      </c>
      <c r="BL940">
        <v>0</v>
      </c>
      <c r="BO940">
        <v>0</v>
      </c>
      <c r="BP940">
        <v>0</v>
      </c>
      <c r="BW940" t="str">
        <f>"21:53:08.568"</f>
        <v>21:53:08.568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4</v>
      </c>
      <c r="CP940" t="s">
        <v>119</v>
      </c>
      <c r="CQ940">
        <v>259</v>
      </c>
      <c r="CR940">
        <v>0</v>
      </c>
      <c r="CW940">
        <v>3053948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"08/10/2022 21:53:08.853"</f>
        <v>08/10/2022 21:53:08.853</v>
      </c>
      <c r="C941" t="str">
        <f t="shared" si="181"/>
        <v>FFDFD3C0</v>
      </c>
      <c r="D941" t="s">
        <v>130</v>
      </c>
      <c r="E941">
        <v>18</v>
      </c>
      <c r="F941">
        <v>1018</v>
      </c>
      <c r="G941" t="s">
        <v>114</v>
      </c>
      <c r="J941" t="s">
        <v>131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196"/>
        <v>21:53:08.398</v>
      </c>
      <c r="T941" t="str">
        <f t="shared" si="196"/>
        <v>21:53:08.398</v>
      </c>
      <c r="U941" t="str">
        <f t="shared" si="180"/>
        <v>A4558D</v>
      </c>
      <c r="V941">
        <v>0</v>
      </c>
      <c r="W941">
        <v>0</v>
      </c>
      <c r="X941">
        <v>2</v>
      </c>
      <c r="Z941">
        <v>1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914</v>
      </c>
      <c r="AJ941">
        <v>48.234465</v>
      </c>
      <c r="AK941" t="s">
        <v>915</v>
      </c>
      <c r="AL941">
        <v>-122.990506</v>
      </c>
      <c r="AM941">
        <v>25</v>
      </c>
      <c r="AN941">
        <v>1100</v>
      </c>
      <c r="AO941" t="s">
        <v>118</v>
      </c>
      <c r="AP941">
        <v>16</v>
      </c>
      <c r="AQ941">
        <v>-141</v>
      </c>
      <c r="AR941">
        <v>128</v>
      </c>
      <c r="AZ941">
        <v>1200</v>
      </c>
      <c r="BA941">
        <v>1</v>
      </c>
      <c r="BB941" t="str">
        <f t="shared" si="182"/>
        <v xml:space="preserve">N379DH  </v>
      </c>
      <c r="BC941">
        <v>1</v>
      </c>
      <c r="BE941">
        <v>0</v>
      </c>
      <c r="BF941">
        <v>0</v>
      </c>
      <c r="BG941">
        <v>0</v>
      </c>
      <c r="BH941">
        <v>1100</v>
      </c>
      <c r="BI941">
        <v>1</v>
      </c>
      <c r="BJ941">
        <v>0</v>
      </c>
      <c r="BK941">
        <v>0</v>
      </c>
      <c r="BL941">
        <v>0</v>
      </c>
      <c r="BO941">
        <v>0</v>
      </c>
      <c r="BP941">
        <v>0</v>
      </c>
      <c r="BW941" t="str">
        <f>"21:53:08.568"</f>
        <v>21:53:08.568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4</v>
      </c>
      <c r="CP941" t="s">
        <v>119</v>
      </c>
      <c r="CQ941">
        <v>259</v>
      </c>
      <c r="CR941">
        <v>0</v>
      </c>
      <c r="CW941">
        <v>3053948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"08/10/2022 21:53:09.659"</f>
        <v>08/10/2022 21:53:09.659</v>
      </c>
      <c r="C942" t="str">
        <f t="shared" si="181"/>
        <v>FFDFD3C0</v>
      </c>
      <c r="D942" t="s">
        <v>113</v>
      </c>
      <c r="E942">
        <v>6</v>
      </c>
      <c r="H942">
        <v>174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ref="S942:T944" si="197">"21:53:09.195"</f>
        <v>21:53:09.195</v>
      </c>
      <c r="T942" t="str">
        <f t="shared" si="197"/>
        <v>21:53:09.195</v>
      </c>
      <c r="U942" t="str">
        <f t="shared" si="180"/>
        <v>A4558D</v>
      </c>
      <c r="V942">
        <v>0</v>
      </c>
      <c r="W942">
        <v>0</v>
      </c>
      <c r="X942">
        <v>2</v>
      </c>
      <c r="Z942">
        <v>1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916</v>
      </c>
      <c r="AJ942">
        <v>48.233929000000003</v>
      </c>
      <c r="AK942" t="s">
        <v>917</v>
      </c>
      <c r="AL942">
        <v>-122.99042</v>
      </c>
      <c r="AM942">
        <v>25</v>
      </c>
      <c r="AN942">
        <v>1100</v>
      </c>
      <c r="AO942" t="s">
        <v>118</v>
      </c>
      <c r="AP942">
        <v>16</v>
      </c>
      <c r="AQ942">
        <v>-141</v>
      </c>
      <c r="AR942">
        <v>64</v>
      </c>
      <c r="AZ942">
        <v>1200</v>
      </c>
      <c r="BA942">
        <v>1</v>
      </c>
      <c r="BB942" t="str">
        <f t="shared" si="182"/>
        <v xml:space="preserve">N379DH  </v>
      </c>
      <c r="BC942">
        <v>1</v>
      </c>
      <c r="BE942">
        <v>0</v>
      </c>
      <c r="BF942">
        <v>0</v>
      </c>
      <c r="BG942">
        <v>0</v>
      </c>
      <c r="BH942">
        <v>1100</v>
      </c>
      <c r="BI942">
        <v>1</v>
      </c>
      <c r="BJ942">
        <v>0</v>
      </c>
      <c r="BK942">
        <v>0</v>
      </c>
      <c r="BL942">
        <v>0</v>
      </c>
      <c r="BO942">
        <v>0</v>
      </c>
      <c r="BP942">
        <v>0</v>
      </c>
      <c r="BW942" t="str">
        <f>"21:53:09.391"</f>
        <v>21:53:09.391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4</v>
      </c>
      <c r="CP942" t="s">
        <v>119</v>
      </c>
      <c r="CQ942">
        <v>259</v>
      </c>
      <c r="CR942">
        <v>0</v>
      </c>
      <c r="CW942">
        <v>3054014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"08/10/2022 21:53:09.659"</f>
        <v>08/10/2022 21:53:09.659</v>
      </c>
      <c r="C943" t="str">
        <f t="shared" si="181"/>
        <v>FFDFD3C0</v>
      </c>
      <c r="D943" t="s">
        <v>611</v>
      </c>
      <c r="E943">
        <v>10</v>
      </c>
      <c r="H943">
        <v>37</v>
      </c>
      <c r="I943" t="s">
        <v>612</v>
      </c>
      <c r="J943" t="s">
        <v>613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si="197"/>
        <v>21:53:09.195</v>
      </c>
      <c r="T943" t="str">
        <f t="shared" si="197"/>
        <v>21:53:09.195</v>
      </c>
      <c r="U943" t="str">
        <f t="shared" si="180"/>
        <v>A4558D</v>
      </c>
      <c r="V943">
        <v>0</v>
      </c>
      <c r="W943">
        <v>0</v>
      </c>
      <c r="X943">
        <v>2</v>
      </c>
      <c r="Z943">
        <v>1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916</v>
      </c>
      <c r="AJ943">
        <v>48.233929000000003</v>
      </c>
      <c r="AK943" t="s">
        <v>917</v>
      </c>
      <c r="AL943">
        <v>-122.99042</v>
      </c>
      <c r="AM943">
        <v>25</v>
      </c>
      <c r="AN943">
        <v>1100</v>
      </c>
      <c r="AO943" t="s">
        <v>118</v>
      </c>
      <c r="AP943">
        <v>16</v>
      </c>
      <c r="AQ943">
        <v>-141</v>
      </c>
      <c r="AR943">
        <v>64</v>
      </c>
      <c r="AZ943">
        <v>1200</v>
      </c>
      <c r="BA943">
        <v>1</v>
      </c>
      <c r="BB943" t="str">
        <f t="shared" si="182"/>
        <v xml:space="preserve">N379DH  </v>
      </c>
      <c r="BC943">
        <v>1</v>
      </c>
      <c r="BE943">
        <v>0</v>
      </c>
      <c r="BF943">
        <v>0</v>
      </c>
      <c r="BG943">
        <v>0</v>
      </c>
      <c r="BH943">
        <v>1100</v>
      </c>
      <c r="BI943">
        <v>1</v>
      </c>
      <c r="BJ943">
        <v>0</v>
      </c>
      <c r="BK943">
        <v>0</v>
      </c>
      <c r="BL943">
        <v>0</v>
      </c>
      <c r="BO943">
        <v>0</v>
      </c>
      <c r="BP943">
        <v>0</v>
      </c>
      <c r="BW943" t="str">
        <f>"21:53:09.391"</f>
        <v>21:53:09.391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4</v>
      </c>
      <c r="CP943" t="s">
        <v>119</v>
      </c>
      <c r="CQ943">
        <v>259</v>
      </c>
      <c r="CR943">
        <v>0</v>
      </c>
      <c r="CW943">
        <v>3054014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"08/10/2022 21:53:09.659"</f>
        <v>08/10/2022 21:53:09.659</v>
      </c>
      <c r="C944" t="str">
        <f t="shared" si="181"/>
        <v>FFDFD3C0</v>
      </c>
      <c r="D944" t="s">
        <v>130</v>
      </c>
      <c r="E944">
        <v>18</v>
      </c>
      <c r="F944">
        <v>1018</v>
      </c>
      <c r="G944" t="s">
        <v>114</v>
      </c>
      <c r="J944" t="s">
        <v>131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197"/>
        <v>21:53:09.195</v>
      </c>
      <c r="T944" t="str">
        <f t="shared" si="197"/>
        <v>21:53:09.195</v>
      </c>
      <c r="U944" t="str">
        <f t="shared" si="180"/>
        <v>A4558D</v>
      </c>
      <c r="V944">
        <v>0</v>
      </c>
      <c r="W944">
        <v>0</v>
      </c>
      <c r="X944">
        <v>2</v>
      </c>
      <c r="Z944">
        <v>1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916</v>
      </c>
      <c r="AJ944">
        <v>48.233929000000003</v>
      </c>
      <c r="AK944" t="s">
        <v>917</v>
      </c>
      <c r="AL944">
        <v>-122.99042</v>
      </c>
      <c r="AM944">
        <v>25</v>
      </c>
      <c r="AN944">
        <v>1100</v>
      </c>
      <c r="AO944" t="s">
        <v>118</v>
      </c>
      <c r="AP944">
        <v>16</v>
      </c>
      <c r="AQ944">
        <v>-141</v>
      </c>
      <c r="AR944">
        <v>64</v>
      </c>
      <c r="AZ944">
        <v>1200</v>
      </c>
      <c r="BA944">
        <v>1</v>
      </c>
      <c r="BB944" t="str">
        <f t="shared" si="182"/>
        <v xml:space="preserve">N379DH  </v>
      </c>
      <c r="BC944">
        <v>1</v>
      </c>
      <c r="BE944">
        <v>0</v>
      </c>
      <c r="BF944">
        <v>0</v>
      </c>
      <c r="BG944">
        <v>0</v>
      </c>
      <c r="BH944">
        <v>1100</v>
      </c>
      <c r="BI944">
        <v>1</v>
      </c>
      <c r="BJ944">
        <v>0</v>
      </c>
      <c r="BK944">
        <v>0</v>
      </c>
      <c r="BL944">
        <v>0</v>
      </c>
      <c r="BO944">
        <v>0</v>
      </c>
      <c r="BP944">
        <v>0</v>
      </c>
      <c r="BW944" t="str">
        <f>"21:53:09.391"</f>
        <v>21:53:09.391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4</v>
      </c>
      <c r="CP944" t="s">
        <v>119</v>
      </c>
      <c r="CQ944">
        <v>259</v>
      </c>
      <c r="CR944">
        <v>0</v>
      </c>
      <c r="CW944">
        <v>3054014</v>
      </c>
      <c r="CY944">
        <v>0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"08/10/2022 21:53:10.503"</f>
        <v>08/10/2022 21:53:10.503</v>
      </c>
      <c r="C945" t="str">
        <f t="shared" si="181"/>
        <v>FFDFD3C0</v>
      </c>
      <c r="D945" t="s">
        <v>113</v>
      </c>
      <c r="E945">
        <v>6</v>
      </c>
      <c r="H945">
        <v>174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ref="S945:T947" si="198">"21:53:10.195"</f>
        <v>21:53:10.195</v>
      </c>
      <c r="T945" t="str">
        <f t="shared" si="198"/>
        <v>21:53:10.195</v>
      </c>
      <c r="U945" t="str">
        <f t="shared" si="180"/>
        <v>A4558D</v>
      </c>
      <c r="V945">
        <v>0</v>
      </c>
      <c r="W945">
        <v>0</v>
      </c>
      <c r="X945">
        <v>2</v>
      </c>
      <c r="Z945">
        <v>1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918</v>
      </c>
      <c r="AJ945">
        <v>48.233285000000002</v>
      </c>
      <c r="AK945" t="s">
        <v>919</v>
      </c>
      <c r="AL945">
        <v>-122.990313</v>
      </c>
      <c r="AM945">
        <v>25</v>
      </c>
      <c r="AN945">
        <v>1100</v>
      </c>
      <c r="AO945" t="s">
        <v>118</v>
      </c>
      <c r="AP945">
        <v>15</v>
      </c>
      <c r="AQ945">
        <v>-141</v>
      </c>
      <c r="AR945">
        <v>0</v>
      </c>
      <c r="AZ945">
        <v>1200</v>
      </c>
      <c r="BA945">
        <v>1</v>
      </c>
      <c r="BB945" t="str">
        <f t="shared" si="182"/>
        <v xml:space="preserve">N379DH  </v>
      </c>
      <c r="BC945">
        <v>1</v>
      </c>
      <c r="BE945">
        <v>0</v>
      </c>
      <c r="BF945">
        <v>0</v>
      </c>
      <c r="BG945">
        <v>0</v>
      </c>
      <c r="BH945">
        <v>1100</v>
      </c>
      <c r="BI945">
        <v>1</v>
      </c>
      <c r="BJ945">
        <v>0</v>
      </c>
      <c r="BK945">
        <v>0</v>
      </c>
      <c r="BL945">
        <v>0</v>
      </c>
      <c r="BO945">
        <v>0</v>
      </c>
      <c r="BP945">
        <v>0</v>
      </c>
      <c r="BW945" t="str">
        <f>"21:53:10.249"</f>
        <v>21:53:10.249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4</v>
      </c>
      <c r="CP945" t="s">
        <v>119</v>
      </c>
      <c r="CQ945">
        <v>259</v>
      </c>
      <c r="CR945">
        <v>0</v>
      </c>
      <c r="CW945">
        <v>3054088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"08/10/2022 21:53:10.503"</f>
        <v>08/10/2022 21:53:10.503</v>
      </c>
      <c r="C946" t="str">
        <f t="shared" si="181"/>
        <v>FFDFD3C0</v>
      </c>
      <c r="D946" t="s">
        <v>130</v>
      </c>
      <c r="E946">
        <v>18</v>
      </c>
      <c r="F946">
        <v>1018</v>
      </c>
      <c r="G946" t="s">
        <v>114</v>
      </c>
      <c r="J946" t="s">
        <v>131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198"/>
        <v>21:53:10.195</v>
      </c>
      <c r="T946" t="str">
        <f t="shared" si="198"/>
        <v>21:53:10.195</v>
      </c>
      <c r="U946" t="str">
        <f t="shared" si="180"/>
        <v>A4558D</v>
      </c>
      <c r="V946">
        <v>0</v>
      </c>
      <c r="W946">
        <v>0</v>
      </c>
      <c r="X946">
        <v>2</v>
      </c>
      <c r="Z946">
        <v>1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918</v>
      </c>
      <c r="AJ946">
        <v>48.233285000000002</v>
      </c>
      <c r="AK946" t="s">
        <v>919</v>
      </c>
      <c r="AL946">
        <v>-122.990313</v>
      </c>
      <c r="AM946">
        <v>25</v>
      </c>
      <c r="AN946">
        <v>1100</v>
      </c>
      <c r="AO946" t="s">
        <v>118</v>
      </c>
      <c r="AP946">
        <v>15</v>
      </c>
      <c r="AQ946">
        <v>-141</v>
      </c>
      <c r="AR946">
        <v>0</v>
      </c>
      <c r="AZ946">
        <v>1200</v>
      </c>
      <c r="BA946">
        <v>1</v>
      </c>
      <c r="BB946" t="str">
        <f t="shared" si="182"/>
        <v xml:space="preserve">N379DH  </v>
      </c>
      <c r="BC946">
        <v>1</v>
      </c>
      <c r="BE946">
        <v>0</v>
      </c>
      <c r="BF946">
        <v>0</v>
      </c>
      <c r="BG946">
        <v>0</v>
      </c>
      <c r="BH946">
        <v>1100</v>
      </c>
      <c r="BI946">
        <v>1</v>
      </c>
      <c r="BJ946">
        <v>0</v>
      </c>
      <c r="BK946">
        <v>0</v>
      </c>
      <c r="BL946">
        <v>0</v>
      </c>
      <c r="BO946">
        <v>0</v>
      </c>
      <c r="BP946">
        <v>0</v>
      </c>
      <c r="BW946" t="str">
        <f>"21:53:10.249"</f>
        <v>21:53:10.249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4</v>
      </c>
      <c r="CP946" t="s">
        <v>119</v>
      </c>
      <c r="CQ946">
        <v>259</v>
      </c>
      <c r="CR946">
        <v>0</v>
      </c>
      <c r="CW946">
        <v>3054088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"08/10/2022 21:53:10.503"</f>
        <v>08/10/2022 21:53:10.503</v>
      </c>
      <c r="C947" t="str">
        <f t="shared" si="181"/>
        <v>FFDFD3C0</v>
      </c>
      <c r="D947" t="s">
        <v>611</v>
      </c>
      <c r="E947">
        <v>10</v>
      </c>
      <c r="H947">
        <v>37</v>
      </c>
      <c r="I947" t="s">
        <v>612</v>
      </c>
      <c r="J947" t="s">
        <v>613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198"/>
        <v>21:53:10.195</v>
      </c>
      <c r="T947" t="str">
        <f t="shared" si="198"/>
        <v>21:53:10.195</v>
      </c>
      <c r="U947" t="str">
        <f t="shared" si="180"/>
        <v>A4558D</v>
      </c>
      <c r="V947">
        <v>0</v>
      </c>
      <c r="W947">
        <v>0</v>
      </c>
      <c r="X947">
        <v>2</v>
      </c>
      <c r="Z947">
        <v>1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918</v>
      </c>
      <c r="AJ947">
        <v>48.233285000000002</v>
      </c>
      <c r="AK947" t="s">
        <v>919</v>
      </c>
      <c r="AL947">
        <v>-122.990313</v>
      </c>
      <c r="AM947">
        <v>25</v>
      </c>
      <c r="AN947">
        <v>1100</v>
      </c>
      <c r="AO947" t="s">
        <v>118</v>
      </c>
      <c r="AP947">
        <v>15</v>
      </c>
      <c r="AQ947">
        <v>-141</v>
      </c>
      <c r="AR947">
        <v>0</v>
      </c>
      <c r="AZ947">
        <v>1200</v>
      </c>
      <c r="BA947">
        <v>1</v>
      </c>
      <c r="BB947" t="str">
        <f t="shared" si="182"/>
        <v xml:space="preserve">N379DH  </v>
      </c>
      <c r="BC947">
        <v>1</v>
      </c>
      <c r="BE947">
        <v>0</v>
      </c>
      <c r="BF947">
        <v>0</v>
      </c>
      <c r="BG947">
        <v>0</v>
      </c>
      <c r="BH947">
        <v>1100</v>
      </c>
      <c r="BI947">
        <v>1</v>
      </c>
      <c r="BJ947">
        <v>0</v>
      </c>
      <c r="BK947">
        <v>0</v>
      </c>
      <c r="BL947">
        <v>0</v>
      </c>
      <c r="BO947">
        <v>0</v>
      </c>
      <c r="BP947">
        <v>0</v>
      </c>
      <c r="BW947" t="str">
        <f>"21:53:10.249"</f>
        <v>21:53:10.249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4</v>
      </c>
      <c r="CP947" t="s">
        <v>119</v>
      </c>
      <c r="CQ947">
        <v>259</v>
      </c>
      <c r="CR947">
        <v>0</v>
      </c>
      <c r="CW947">
        <v>3054088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"08/10/2022 21:53:11.941"</f>
        <v>08/10/2022 21:53:11.941</v>
      </c>
      <c r="C948" t="str">
        <f t="shared" si="181"/>
        <v>FFDFD3C0</v>
      </c>
      <c r="D948" t="s">
        <v>130</v>
      </c>
      <c r="E948">
        <v>18</v>
      </c>
      <c r="F948">
        <v>1018</v>
      </c>
      <c r="G948" t="s">
        <v>114</v>
      </c>
      <c r="J948" t="s">
        <v>131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ref="S948:T950" si="199">"21:53:11.594"</f>
        <v>21:53:11.594</v>
      </c>
      <c r="T948" t="str">
        <f t="shared" si="199"/>
        <v>21:53:11.594</v>
      </c>
      <c r="U948" t="str">
        <f t="shared" si="180"/>
        <v>A4558D</v>
      </c>
      <c r="V948">
        <v>0</v>
      </c>
      <c r="W948">
        <v>0</v>
      </c>
      <c r="X948">
        <v>2</v>
      </c>
      <c r="Z948">
        <v>1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920</v>
      </c>
      <c r="AJ948">
        <v>48.232362000000002</v>
      </c>
      <c r="AK948" t="s">
        <v>921</v>
      </c>
      <c r="AL948">
        <v>-122.990162</v>
      </c>
      <c r="AM948">
        <v>25</v>
      </c>
      <c r="AN948">
        <v>1100</v>
      </c>
      <c r="AO948" t="s">
        <v>118</v>
      </c>
      <c r="AP948">
        <v>15</v>
      </c>
      <c r="AQ948">
        <v>-141</v>
      </c>
      <c r="AR948">
        <v>-64</v>
      </c>
      <c r="AZ948">
        <v>1200</v>
      </c>
      <c r="BA948">
        <v>1</v>
      </c>
      <c r="BB948" t="str">
        <f t="shared" si="182"/>
        <v xml:space="preserve">N379DH  </v>
      </c>
      <c r="BC948">
        <v>1</v>
      </c>
      <c r="BE948">
        <v>0</v>
      </c>
      <c r="BF948">
        <v>0</v>
      </c>
      <c r="BG948">
        <v>0</v>
      </c>
      <c r="BH948">
        <v>1100</v>
      </c>
      <c r="BI948">
        <v>1</v>
      </c>
      <c r="BJ948">
        <v>0</v>
      </c>
      <c r="BK948">
        <v>0</v>
      </c>
      <c r="BL948">
        <v>0</v>
      </c>
      <c r="BO948">
        <v>0</v>
      </c>
      <c r="BP948">
        <v>0</v>
      </c>
      <c r="BW948" t="str">
        <f>"21:53:11.657"</f>
        <v>21:53:11.657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4</v>
      </c>
      <c r="CP948" t="s">
        <v>119</v>
      </c>
      <c r="CQ948">
        <v>259</v>
      </c>
      <c r="CR948">
        <v>0</v>
      </c>
      <c r="CW948">
        <v>3054206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"08/10/2022 21:53:11.941"</f>
        <v>08/10/2022 21:53:11.941</v>
      </c>
      <c r="C949" t="str">
        <f t="shared" si="181"/>
        <v>FFDFD3C0</v>
      </c>
      <c r="D949" t="s">
        <v>611</v>
      </c>
      <c r="E949">
        <v>10</v>
      </c>
      <c r="H949">
        <v>37</v>
      </c>
      <c r="I949" t="s">
        <v>612</v>
      </c>
      <c r="J949" t="s">
        <v>613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si="199"/>
        <v>21:53:11.594</v>
      </c>
      <c r="T949" t="str">
        <f t="shared" si="199"/>
        <v>21:53:11.594</v>
      </c>
      <c r="U949" t="str">
        <f t="shared" si="180"/>
        <v>A4558D</v>
      </c>
      <c r="V949">
        <v>0</v>
      </c>
      <c r="W949">
        <v>0</v>
      </c>
      <c r="X949">
        <v>2</v>
      </c>
      <c r="Z949">
        <v>1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920</v>
      </c>
      <c r="AJ949">
        <v>48.232362000000002</v>
      </c>
      <c r="AK949" t="s">
        <v>921</v>
      </c>
      <c r="AL949">
        <v>-122.990162</v>
      </c>
      <c r="AM949">
        <v>25</v>
      </c>
      <c r="AN949">
        <v>1100</v>
      </c>
      <c r="AO949" t="s">
        <v>118</v>
      </c>
      <c r="AP949">
        <v>15</v>
      </c>
      <c r="AQ949">
        <v>-141</v>
      </c>
      <c r="AR949">
        <v>-64</v>
      </c>
      <c r="AZ949">
        <v>1200</v>
      </c>
      <c r="BA949">
        <v>1</v>
      </c>
      <c r="BB949" t="str">
        <f t="shared" si="182"/>
        <v xml:space="preserve">N379DH  </v>
      </c>
      <c r="BC949">
        <v>1</v>
      </c>
      <c r="BE949">
        <v>0</v>
      </c>
      <c r="BF949">
        <v>0</v>
      </c>
      <c r="BG949">
        <v>0</v>
      </c>
      <c r="BH949">
        <v>1100</v>
      </c>
      <c r="BI949">
        <v>1</v>
      </c>
      <c r="BJ949">
        <v>0</v>
      </c>
      <c r="BK949">
        <v>0</v>
      </c>
      <c r="BL949">
        <v>0</v>
      </c>
      <c r="BO949">
        <v>0</v>
      </c>
      <c r="BP949">
        <v>0</v>
      </c>
      <c r="BW949" t="str">
        <f>"21:53:11.657"</f>
        <v>21:53:11.657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4</v>
      </c>
      <c r="CP949" t="s">
        <v>119</v>
      </c>
      <c r="CQ949">
        <v>259</v>
      </c>
      <c r="CR949">
        <v>0</v>
      </c>
      <c r="CW949">
        <v>3054206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"08/10/2022 21:53:11.972"</f>
        <v>08/10/2022 21:53:11.972</v>
      </c>
      <c r="C950" t="str">
        <f t="shared" si="181"/>
        <v>FFDFD3C0</v>
      </c>
      <c r="D950" t="s">
        <v>113</v>
      </c>
      <c r="E950">
        <v>6</v>
      </c>
      <c r="H950">
        <v>174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199"/>
        <v>21:53:11.594</v>
      </c>
      <c r="T950" t="str">
        <f t="shared" si="199"/>
        <v>21:53:11.594</v>
      </c>
      <c r="U950" t="str">
        <f t="shared" si="180"/>
        <v>A4558D</v>
      </c>
      <c r="V950">
        <v>0</v>
      </c>
      <c r="W950">
        <v>0</v>
      </c>
      <c r="X950">
        <v>2</v>
      </c>
      <c r="Z950">
        <v>1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920</v>
      </c>
      <c r="AJ950">
        <v>48.232362000000002</v>
      </c>
      <c r="AK950" t="s">
        <v>921</v>
      </c>
      <c r="AL950">
        <v>-122.990162</v>
      </c>
      <c r="AM950">
        <v>25</v>
      </c>
      <c r="AN950">
        <v>1100</v>
      </c>
      <c r="AO950" t="s">
        <v>118</v>
      </c>
      <c r="AP950">
        <v>15</v>
      </c>
      <c r="AQ950">
        <v>-141</v>
      </c>
      <c r="AR950">
        <v>-64</v>
      </c>
      <c r="AZ950">
        <v>1200</v>
      </c>
      <c r="BA950">
        <v>1</v>
      </c>
      <c r="BB950" t="str">
        <f t="shared" si="182"/>
        <v xml:space="preserve">N379DH  </v>
      </c>
      <c r="BC950">
        <v>1</v>
      </c>
      <c r="BE950">
        <v>0</v>
      </c>
      <c r="BF950">
        <v>0</v>
      </c>
      <c r="BG950">
        <v>0</v>
      </c>
      <c r="BH950">
        <v>1100</v>
      </c>
      <c r="BI950">
        <v>1</v>
      </c>
      <c r="BJ950">
        <v>0</v>
      </c>
      <c r="BK950">
        <v>0</v>
      </c>
      <c r="BL950">
        <v>0</v>
      </c>
      <c r="BO950">
        <v>0</v>
      </c>
      <c r="BP950">
        <v>0</v>
      </c>
      <c r="BW950" t="str">
        <f>"21:53:11.657"</f>
        <v>21:53:11.657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4</v>
      </c>
      <c r="CP950" t="s">
        <v>119</v>
      </c>
      <c r="CQ950">
        <v>259</v>
      </c>
      <c r="CR950">
        <v>0</v>
      </c>
      <c r="CW950">
        <v>3054206</v>
      </c>
      <c r="CY950">
        <v>0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"08/10/2022 21:53:13.144"</f>
        <v>08/10/2022 21:53:13.144</v>
      </c>
      <c r="C951" t="str">
        <f t="shared" si="181"/>
        <v>FFDFD3C0</v>
      </c>
      <c r="D951" t="s">
        <v>113</v>
      </c>
      <c r="E951">
        <v>6</v>
      </c>
      <c r="H951">
        <v>174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ref="S951:T953" si="200">"21:53:12.797"</f>
        <v>21:53:12.797</v>
      </c>
      <c r="T951" t="str">
        <f t="shared" si="200"/>
        <v>21:53:12.797</v>
      </c>
      <c r="U951" t="str">
        <f t="shared" si="180"/>
        <v>A4558D</v>
      </c>
      <c r="V951">
        <v>0</v>
      </c>
      <c r="W951">
        <v>0</v>
      </c>
      <c r="X951">
        <v>2</v>
      </c>
      <c r="Z951">
        <v>1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922</v>
      </c>
      <c r="AJ951">
        <v>48.231589999999997</v>
      </c>
      <c r="AK951" t="s">
        <v>923</v>
      </c>
      <c r="AL951">
        <v>-122.990055</v>
      </c>
      <c r="AM951">
        <v>25</v>
      </c>
      <c r="AN951">
        <v>1100</v>
      </c>
      <c r="AO951" t="s">
        <v>118</v>
      </c>
      <c r="AP951">
        <v>14</v>
      </c>
      <c r="AQ951">
        <v>-142</v>
      </c>
      <c r="AR951">
        <v>-320</v>
      </c>
      <c r="AZ951">
        <v>1200</v>
      </c>
      <c r="BA951">
        <v>1</v>
      </c>
      <c r="BB951" t="str">
        <f t="shared" si="182"/>
        <v xml:space="preserve">N379DH  </v>
      </c>
      <c r="BC951">
        <v>1</v>
      </c>
      <c r="BE951">
        <v>0</v>
      </c>
      <c r="BF951">
        <v>0</v>
      </c>
      <c r="BG951">
        <v>0</v>
      </c>
      <c r="BH951">
        <v>1100</v>
      </c>
      <c r="BI951">
        <v>1</v>
      </c>
      <c r="BJ951">
        <v>0</v>
      </c>
      <c r="BK951">
        <v>0</v>
      </c>
      <c r="BL951">
        <v>0</v>
      </c>
      <c r="BO951">
        <v>0</v>
      </c>
      <c r="BP951">
        <v>0</v>
      </c>
      <c r="BW951" t="str">
        <f>"21:53:12.917"</f>
        <v>21:53:12.917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4</v>
      </c>
      <c r="CP951" t="s">
        <v>119</v>
      </c>
      <c r="CQ951">
        <v>259</v>
      </c>
      <c r="CR951">
        <v>0</v>
      </c>
      <c r="CW951">
        <v>3054309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"08/10/2022 21:53:13.144"</f>
        <v>08/10/2022 21:53:13.144</v>
      </c>
      <c r="C952" t="str">
        <f t="shared" si="181"/>
        <v>FFDFD3C0</v>
      </c>
      <c r="D952" t="s">
        <v>130</v>
      </c>
      <c r="E952">
        <v>18</v>
      </c>
      <c r="F952">
        <v>1018</v>
      </c>
      <c r="G952" t="s">
        <v>114</v>
      </c>
      <c r="J952" t="s">
        <v>131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200"/>
        <v>21:53:12.797</v>
      </c>
      <c r="T952" t="str">
        <f t="shared" si="200"/>
        <v>21:53:12.797</v>
      </c>
      <c r="U952" t="str">
        <f t="shared" si="180"/>
        <v>A4558D</v>
      </c>
      <c r="V952">
        <v>0</v>
      </c>
      <c r="W952">
        <v>0</v>
      </c>
      <c r="X952">
        <v>2</v>
      </c>
      <c r="Z952">
        <v>1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922</v>
      </c>
      <c r="AJ952">
        <v>48.231589999999997</v>
      </c>
      <c r="AK952" t="s">
        <v>923</v>
      </c>
      <c r="AL952">
        <v>-122.990055</v>
      </c>
      <c r="AM952">
        <v>25</v>
      </c>
      <c r="AN952">
        <v>1100</v>
      </c>
      <c r="AO952" t="s">
        <v>118</v>
      </c>
      <c r="AP952">
        <v>14</v>
      </c>
      <c r="AQ952">
        <v>-142</v>
      </c>
      <c r="AR952">
        <v>-320</v>
      </c>
      <c r="AZ952">
        <v>1200</v>
      </c>
      <c r="BA952">
        <v>1</v>
      </c>
      <c r="BB952" t="str">
        <f t="shared" si="182"/>
        <v xml:space="preserve">N379DH  </v>
      </c>
      <c r="BC952">
        <v>1</v>
      </c>
      <c r="BE952">
        <v>0</v>
      </c>
      <c r="BF952">
        <v>0</v>
      </c>
      <c r="BG952">
        <v>0</v>
      </c>
      <c r="BH952">
        <v>1100</v>
      </c>
      <c r="BI952">
        <v>1</v>
      </c>
      <c r="BJ952">
        <v>0</v>
      </c>
      <c r="BK952">
        <v>0</v>
      </c>
      <c r="BL952">
        <v>0</v>
      </c>
      <c r="BO952">
        <v>0</v>
      </c>
      <c r="BP952">
        <v>0</v>
      </c>
      <c r="BW952" t="str">
        <f>"21:53:12.917"</f>
        <v>21:53:12.917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4</v>
      </c>
      <c r="CP952" t="s">
        <v>119</v>
      </c>
      <c r="CQ952">
        <v>259</v>
      </c>
      <c r="CR952">
        <v>0</v>
      </c>
      <c r="CW952">
        <v>3054309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"08/10/2022 21:53:13.144"</f>
        <v>08/10/2022 21:53:13.144</v>
      </c>
      <c r="C953" t="str">
        <f t="shared" si="181"/>
        <v>FFDFD3C0</v>
      </c>
      <c r="D953" t="s">
        <v>611</v>
      </c>
      <c r="E953">
        <v>10</v>
      </c>
      <c r="H953">
        <v>37</v>
      </c>
      <c r="I953" t="s">
        <v>612</v>
      </c>
      <c r="J953" t="s">
        <v>613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si="200"/>
        <v>21:53:12.797</v>
      </c>
      <c r="T953" t="str">
        <f t="shared" si="200"/>
        <v>21:53:12.797</v>
      </c>
      <c r="U953" t="str">
        <f t="shared" si="180"/>
        <v>A4558D</v>
      </c>
      <c r="V953">
        <v>0</v>
      </c>
      <c r="W953">
        <v>0</v>
      </c>
      <c r="X953">
        <v>2</v>
      </c>
      <c r="Z953">
        <v>1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922</v>
      </c>
      <c r="AJ953">
        <v>48.231589999999997</v>
      </c>
      <c r="AK953" t="s">
        <v>923</v>
      </c>
      <c r="AL953">
        <v>-122.990055</v>
      </c>
      <c r="AM953">
        <v>25</v>
      </c>
      <c r="AN953">
        <v>1100</v>
      </c>
      <c r="AO953" t="s">
        <v>118</v>
      </c>
      <c r="AP953">
        <v>14</v>
      </c>
      <c r="AQ953">
        <v>-142</v>
      </c>
      <c r="AR953">
        <v>-320</v>
      </c>
      <c r="AZ953">
        <v>1200</v>
      </c>
      <c r="BA953">
        <v>1</v>
      </c>
      <c r="BB953" t="str">
        <f t="shared" si="182"/>
        <v xml:space="preserve">N379DH  </v>
      </c>
      <c r="BC953">
        <v>1</v>
      </c>
      <c r="BE953">
        <v>0</v>
      </c>
      <c r="BF953">
        <v>0</v>
      </c>
      <c r="BG953">
        <v>0</v>
      </c>
      <c r="BH953">
        <v>1100</v>
      </c>
      <c r="BI953">
        <v>1</v>
      </c>
      <c r="BJ953">
        <v>0</v>
      </c>
      <c r="BK953">
        <v>0</v>
      </c>
      <c r="BL953">
        <v>0</v>
      </c>
      <c r="BO953">
        <v>0</v>
      </c>
      <c r="BP953">
        <v>0</v>
      </c>
      <c r="BW953" t="str">
        <f>"21:53:12.917"</f>
        <v>21:53:12.917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4</v>
      </c>
      <c r="CP953" t="s">
        <v>119</v>
      </c>
      <c r="CQ953">
        <v>259</v>
      </c>
      <c r="CR953">
        <v>0</v>
      </c>
      <c r="CW953">
        <v>3054309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"08/10/2022 21:53:13.691"</f>
        <v>08/10/2022 21:53:13.691</v>
      </c>
      <c r="C954" t="str">
        <f t="shared" si="181"/>
        <v>FFDFD3C0</v>
      </c>
      <c r="D954" t="s">
        <v>130</v>
      </c>
      <c r="E954">
        <v>18</v>
      </c>
      <c r="F954">
        <v>1018</v>
      </c>
      <c r="G954" t="s">
        <v>114</v>
      </c>
      <c r="J954" t="s">
        <v>131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ref="S954:T956" si="201">"21:53:13.398"</f>
        <v>21:53:13.398</v>
      </c>
      <c r="T954" t="str">
        <f t="shared" si="201"/>
        <v>21:53:13.398</v>
      </c>
      <c r="U954" t="str">
        <f t="shared" si="180"/>
        <v>A4558D</v>
      </c>
      <c r="V954">
        <v>0</v>
      </c>
      <c r="W954">
        <v>0</v>
      </c>
      <c r="X954">
        <v>2</v>
      </c>
      <c r="Z954">
        <v>1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924</v>
      </c>
      <c r="AJ954">
        <v>48.231181999999997</v>
      </c>
      <c r="AK954" t="s">
        <v>925</v>
      </c>
      <c r="AL954">
        <v>-122.989991</v>
      </c>
      <c r="AM954">
        <v>25</v>
      </c>
      <c r="AN954">
        <v>1100</v>
      </c>
      <c r="AO954" t="s">
        <v>118</v>
      </c>
      <c r="AP954">
        <v>14</v>
      </c>
      <c r="AQ954">
        <v>-142</v>
      </c>
      <c r="AR954">
        <v>-256</v>
      </c>
      <c r="AZ954">
        <v>1200</v>
      </c>
      <c r="BA954">
        <v>1</v>
      </c>
      <c r="BB954" t="str">
        <f t="shared" si="182"/>
        <v xml:space="preserve">N379DH  </v>
      </c>
      <c r="BC954">
        <v>1</v>
      </c>
      <c r="BE954">
        <v>0</v>
      </c>
      <c r="BF954">
        <v>0</v>
      </c>
      <c r="BG954">
        <v>0</v>
      </c>
      <c r="BH954">
        <v>1075</v>
      </c>
      <c r="BI954">
        <v>1</v>
      </c>
      <c r="BJ954">
        <v>0</v>
      </c>
      <c r="BK954">
        <v>0</v>
      </c>
      <c r="BL954">
        <v>0</v>
      </c>
      <c r="BO954">
        <v>0</v>
      </c>
      <c r="BP954">
        <v>0</v>
      </c>
      <c r="BW954" t="str">
        <f>"21:53:13.509"</f>
        <v>21:53:13.509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4</v>
      </c>
      <c r="CP954" t="s">
        <v>119</v>
      </c>
      <c r="CQ954">
        <v>259</v>
      </c>
      <c r="CR954">
        <v>0</v>
      </c>
      <c r="CW954">
        <v>3054355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"08/10/2022 21:53:13.738"</f>
        <v>08/10/2022 21:53:13.738</v>
      </c>
      <c r="C955" t="str">
        <f t="shared" si="181"/>
        <v>FFDFD3C0</v>
      </c>
      <c r="D955" t="s">
        <v>611</v>
      </c>
      <c r="E955">
        <v>10</v>
      </c>
      <c r="H955">
        <v>37</v>
      </c>
      <c r="I955" t="s">
        <v>612</v>
      </c>
      <c r="J955" t="s">
        <v>613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201"/>
        <v>21:53:13.398</v>
      </c>
      <c r="T955" t="str">
        <f t="shared" si="201"/>
        <v>21:53:13.398</v>
      </c>
      <c r="U955" t="str">
        <f t="shared" si="180"/>
        <v>A4558D</v>
      </c>
      <c r="V955">
        <v>0</v>
      </c>
      <c r="W955">
        <v>0</v>
      </c>
      <c r="X955">
        <v>2</v>
      </c>
      <c r="Z955">
        <v>1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924</v>
      </c>
      <c r="AJ955">
        <v>48.231181999999997</v>
      </c>
      <c r="AK955" t="s">
        <v>925</v>
      </c>
      <c r="AL955">
        <v>-122.989991</v>
      </c>
      <c r="AM955">
        <v>25</v>
      </c>
      <c r="AN955">
        <v>1100</v>
      </c>
      <c r="AO955" t="s">
        <v>118</v>
      </c>
      <c r="AP955">
        <v>14</v>
      </c>
      <c r="AQ955">
        <v>-142</v>
      </c>
      <c r="AR955">
        <v>-256</v>
      </c>
      <c r="AZ955">
        <v>1200</v>
      </c>
      <c r="BA955">
        <v>1</v>
      </c>
      <c r="BB955" t="str">
        <f t="shared" si="182"/>
        <v xml:space="preserve">N379DH  </v>
      </c>
      <c r="BC955">
        <v>1</v>
      </c>
      <c r="BE955">
        <v>0</v>
      </c>
      <c r="BF955">
        <v>0</v>
      </c>
      <c r="BG955">
        <v>0</v>
      </c>
      <c r="BH955">
        <v>1075</v>
      </c>
      <c r="BI955">
        <v>1</v>
      </c>
      <c r="BJ955">
        <v>0</v>
      </c>
      <c r="BK955">
        <v>0</v>
      </c>
      <c r="BL955">
        <v>0</v>
      </c>
      <c r="BO955">
        <v>0</v>
      </c>
      <c r="BP955">
        <v>0</v>
      </c>
      <c r="BW955" t="str">
        <f>"21:53:13.509"</f>
        <v>21:53:13.509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4</v>
      </c>
      <c r="CP955" t="s">
        <v>119</v>
      </c>
      <c r="CQ955">
        <v>259</v>
      </c>
      <c r="CR955">
        <v>0</v>
      </c>
      <c r="CW955">
        <v>3054355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"08/10/2022 21:53:13.738"</f>
        <v>08/10/2022 21:53:13.738</v>
      </c>
      <c r="C956" t="str">
        <f t="shared" si="181"/>
        <v>FFDFD3C0</v>
      </c>
      <c r="D956" t="s">
        <v>113</v>
      </c>
      <c r="E956">
        <v>6</v>
      </c>
      <c r="H956">
        <v>174</v>
      </c>
      <c r="I956" t="s">
        <v>114</v>
      </c>
      <c r="J956" t="s">
        <v>115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201"/>
        <v>21:53:13.398</v>
      </c>
      <c r="T956" t="str">
        <f t="shared" si="201"/>
        <v>21:53:13.398</v>
      </c>
      <c r="U956" t="str">
        <f t="shared" si="180"/>
        <v>A4558D</v>
      </c>
      <c r="V956">
        <v>0</v>
      </c>
      <c r="W956">
        <v>0</v>
      </c>
      <c r="X956">
        <v>2</v>
      </c>
      <c r="Z956">
        <v>1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924</v>
      </c>
      <c r="AJ956">
        <v>48.231181999999997</v>
      </c>
      <c r="AK956" t="s">
        <v>925</v>
      </c>
      <c r="AL956">
        <v>-122.989991</v>
      </c>
      <c r="AM956">
        <v>25</v>
      </c>
      <c r="AN956">
        <v>1100</v>
      </c>
      <c r="AO956" t="s">
        <v>118</v>
      </c>
      <c r="AP956">
        <v>14</v>
      </c>
      <c r="AQ956">
        <v>-142</v>
      </c>
      <c r="AR956">
        <v>-256</v>
      </c>
      <c r="AZ956">
        <v>1200</v>
      </c>
      <c r="BA956">
        <v>1</v>
      </c>
      <c r="BB956" t="str">
        <f t="shared" si="182"/>
        <v xml:space="preserve">N379DH  </v>
      </c>
      <c r="BC956">
        <v>1</v>
      </c>
      <c r="BE956">
        <v>0</v>
      </c>
      <c r="BF956">
        <v>0</v>
      </c>
      <c r="BG956">
        <v>0</v>
      </c>
      <c r="BH956">
        <v>1075</v>
      </c>
      <c r="BI956">
        <v>1</v>
      </c>
      <c r="BJ956">
        <v>0</v>
      </c>
      <c r="BK956">
        <v>0</v>
      </c>
      <c r="BL956">
        <v>0</v>
      </c>
      <c r="BO956">
        <v>0</v>
      </c>
      <c r="BP956">
        <v>0</v>
      </c>
      <c r="BW956" t="str">
        <f>"21:53:13.509"</f>
        <v>21:53:13.509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4</v>
      </c>
      <c r="CP956" t="s">
        <v>119</v>
      </c>
      <c r="CQ956">
        <v>259</v>
      </c>
      <c r="CR956">
        <v>0</v>
      </c>
      <c r="CW956">
        <v>3054355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"08/10/2022 21:53:14.784"</f>
        <v>08/10/2022 21:53:14.784</v>
      </c>
      <c r="C957" t="str">
        <f t="shared" si="181"/>
        <v>FFDFD3C0</v>
      </c>
      <c r="D957" t="s">
        <v>113</v>
      </c>
      <c r="E957">
        <v>6</v>
      </c>
      <c r="H957">
        <v>174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ref="S957:T959" si="202">"21:53:14.398"</f>
        <v>21:53:14.398</v>
      </c>
      <c r="T957" t="str">
        <f t="shared" si="202"/>
        <v>21:53:14.398</v>
      </c>
      <c r="U957" t="str">
        <f t="shared" si="180"/>
        <v>A4558D</v>
      </c>
      <c r="V957">
        <v>0</v>
      </c>
      <c r="W957">
        <v>0</v>
      </c>
      <c r="X957">
        <v>2</v>
      </c>
      <c r="Z957">
        <v>1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926</v>
      </c>
      <c r="AJ957">
        <v>48.230538000000003</v>
      </c>
      <c r="AK957" t="s">
        <v>927</v>
      </c>
      <c r="AL957">
        <v>-122.98990499999999</v>
      </c>
      <c r="AM957">
        <v>25</v>
      </c>
      <c r="AN957">
        <v>1100</v>
      </c>
      <c r="AO957" t="s">
        <v>118</v>
      </c>
      <c r="AP957">
        <v>13</v>
      </c>
      <c r="AQ957">
        <v>-142</v>
      </c>
      <c r="AR957">
        <v>-384</v>
      </c>
      <c r="AZ957">
        <v>1200</v>
      </c>
      <c r="BA957">
        <v>1</v>
      </c>
      <c r="BB957" t="str">
        <f t="shared" si="182"/>
        <v xml:space="preserve">N379DH  </v>
      </c>
      <c r="BC957">
        <v>1</v>
      </c>
      <c r="BE957">
        <v>0</v>
      </c>
      <c r="BF957">
        <v>0</v>
      </c>
      <c r="BG957">
        <v>0</v>
      </c>
      <c r="BH957">
        <v>1075</v>
      </c>
      <c r="BI957">
        <v>1</v>
      </c>
      <c r="BJ957">
        <v>0</v>
      </c>
      <c r="BK957">
        <v>0</v>
      </c>
      <c r="BL957">
        <v>0</v>
      </c>
      <c r="BO957">
        <v>0</v>
      </c>
      <c r="BP957">
        <v>0</v>
      </c>
      <c r="BW957" t="str">
        <f>"21:53:14.572"</f>
        <v>21:53:14.572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4</v>
      </c>
      <c r="CP957" t="s">
        <v>119</v>
      </c>
      <c r="CQ957">
        <v>259</v>
      </c>
      <c r="CR957">
        <v>0</v>
      </c>
      <c r="CW957">
        <v>3054439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"08/10/2022 21:53:14.784"</f>
        <v>08/10/2022 21:53:14.784</v>
      </c>
      <c r="C958" t="str">
        <f t="shared" si="181"/>
        <v>FFDFD3C0</v>
      </c>
      <c r="D958" t="s">
        <v>130</v>
      </c>
      <c r="E958">
        <v>18</v>
      </c>
      <c r="F958">
        <v>1018</v>
      </c>
      <c r="G958" t="s">
        <v>114</v>
      </c>
      <c r="J958" t="s">
        <v>131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202"/>
        <v>21:53:14.398</v>
      </c>
      <c r="T958" t="str">
        <f t="shared" si="202"/>
        <v>21:53:14.398</v>
      </c>
      <c r="U958" t="str">
        <f t="shared" si="180"/>
        <v>A4558D</v>
      </c>
      <c r="V958">
        <v>0</v>
      </c>
      <c r="W958">
        <v>0</v>
      </c>
      <c r="X958">
        <v>2</v>
      </c>
      <c r="Z958">
        <v>1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926</v>
      </c>
      <c r="AJ958">
        <v>48.230538000000003</v>
      </c>
      <c r="AK958" t="s">
        <v>927</v>
      </c>
      <c r="AL958">
        <v>-122.98990499999999</v>
      </c>
      <c r="AM958">
        <v>25</v>
      </c>
      <c r="AN958">
        <v>1100</v>
      </c>
      <c r="AO958" t="s">
        <v>118</v>
      </c>
      <c r="AP958">
        <v>13</v>
      </c>
      <c r="AQ958">
        <v>-142</v>
      </c>
      <c r="AR958">
        <v>-384</v>
      </c>
      <c r="AZ958">
        <v>1200</v>
      </c>
      <c r="BA958">
        <v>1</v>
      </c>
      <c r="BB958" t="str">
        <f t="shared" si="182"/>
        <v xml:space="preserve">N379DH  </v>
      </c>
      <c r="BC958">
        <v>1</v>
      </c>
      <c r="BE958">
        <v>0</v>
      </c>
      <c r="BF958">
        <v>0</v>
      </c>
      <c r="BG958">
        <v>0</v>
      </c>
      <c r="BH958">
        <v>1075</v>
      </c>
      <c r="BI958">
        <v>1</v>
      </c>
      <c r="BJ958">
        <v>0</v>
      </c>
      <c r="BK958">
        <v>0</v>
      </c>
      <c r="BL958">
        <v>0</v>
      </c>
      <c r="BO958">
        <v>0</v>
      </c>
      <c r="BP958">
        <v>0</v>
      </c>
      <c r="BW958" t="str">
        <f>"21:53:14.572"</f>
        <v>21:53:14.572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4</v>
      </c>
      <c r="CP958" t="s">
        <v>119</v>
      </c>
      <c r="CQ958">
        <v>259</v>
      </c>
      <c r="CR958">
        <v>0</v>
      </c>
      <c r="CW958">
        <v>3054439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"08/10/2022 21:53:14.894"</f>
        <v>08/10/2022 21:53:14.894</v>
      </c>
      <c r="C959" t="str">
        <f t="shared" si="181"/>
        <v>FFDFD3C0</v>
      </c>
      <c r="D959" t="s">
        <v>611</v>
      </c>
      <c r="E959">
        <v>10</v>
      </c>
      <c r="H959">
        <v>37</v>
      </c>
      <c r="I959" t="s">
        <v>612</v>
      </c>
      <c r="J959" t="s">
        <v>613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si="202"/>
        <v>21:53:14.398</v>
      </c>
      <c r="T959" t="str">
        <f t="shared" si="202"/>
        <v>21:53:14.398</v>
      </c>
      <c r="U959" t="str">
        <f t="shared" si="180"/>
        <v>A4558D</v>
      </c>
      <c r="V959">
        <v>0</v>
      </c>
      <c r="W959">
        <v>0</v>
      </c>
      <c r="X959">
        <v>2</v>
      </c>
      <c r="Z959">
        <v>1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926</v>
      </c>
      <c r="AJ959">
        <v>48.230538000000003</v>
      </c>
      <c r="AK959" t="s">
        <v>927</v>
      </c>
      <c r="AL959">
        <v>-122.98990499999999</v>
      </c>
      <c r="AM959">
        <v>25</v>
      </c>
      <c r="AN959">
        <v>1100</v>
      </c>
      <c r="AO959" t="s">
        <v>118</v>
      </c>
      <c r="AP959">
        <v>13</v>
      </c>
      <c r="AQ959">
        <v>-142</v>
      </c>
      <c r="AR959">
        <v>-384</v>
      </c>
      <c r="AZ959">
        <v>1200</v>
      </c>
      <c r="BA959">
        <v>1</v>
      </c>
      <c r="BB959" t="str">
        <f t="shared" si="182"/>
        <v xml:space="preserve">N379DH  </v>
      </c>
      <c r="BC959">
        <v>1</v>
      </c>
      <c r="BE959">
        <v>0</v>
      </c>
      <c r="BF959">
        <v>0</v>
      </c>
      <c r="BG959">
        <v>0</v>
      </c>
      <c r="BH959">
        <v>1075</v>
      </c>
      <c r="BI959">
        <v>1</v>
      </c>
      <c r="BJ959">
        <v>0</v>
      </c>
      <c r="BK959">
        <v>0</v>
      </c>
      <c r="BL959">
        <v>0</v>
      </c>
      <c r="BO959">
        <v>0</v>
      </c>
      <c r="BP959">
        <v>0</v>
      </c>
      <c r="BW959" t="str">
        <f>"21:53:14.572"</f>
        <v>21:53:14.572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4</v>
      </c>
      <c r="CP959" t="s">
        <v>119</v>
      </c>
      <c r="CQ959">
        <v>259</v>
      </c>
      <c r="CR959">
        <v>0</v>
      </c>
      <c r="CW959">
        <v>3054439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"08/10/2022 21:53:16.253"</f>
        <v>08/10/2022 21:53:16.253</v>
      </c>
      <c r="C960" t="str">
        <f t="shared" si="181"/>
        <v>FFDFD3C0</v>
      </c>
      <c r="D960" t="s">
        <v>611</v>
      </c>
      <c r="E960">
        <v>10</v>
      </c>
      <c r="H960">
        <v>37</v>
      </c>
      <c r="I960" t="s">
        <v>612</v>
      </c>
      <c r="J960" t="s">
        <v>613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ref="S960:T962" si="203">"21:53:15.797"</f>
        <v>21:53:15.797</v>
      </c>
      <c r="T960" t="str">
        <f t="shared" si="203"/>
        <v>21:53:15.797</v>
      </c>
      <c r="U960" t="str">
        <f t="shared" si="180"/>
        <v>A4558D</v>
      </c>
      <c r="V960">
        <v>0</v>
      </c>
      <c r="W960">
        <v>0</v>
      </c>
      <c r="X960">
        <v>2</v>
      </c>
      <c r="Z960">
        <v>1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928</v>
      </c>
      <c r="AJ960">
        <v>48.229616</v>
      </c>
      <c r="AK960" t="s">
        <v>929</v>
      </c>
      <c r="AL960">
        <v>-122.98977600000001</v>
      </c>
      <c r="AM960">
        <v>25</v>
      </c>
      <c r="AN960">
        <v>1100</v>
      </c>
      <c r="AO960" t="s">
        <v>118</v>
      </c>
      <c r="AP960">
        <v>11</v>
      </c>
      <c r="AQ960">
        <v>-143</v>
      </c>
      <c r="AR960">
        <v>-320</v>
      </c>
      <c r="AZ960">
        <v>1200</v>
      </c>
      <c r="BA960">
        <v>1</v>
      </c>
      <c r="BB960" t="str">
        <f t="shared" si="182"/>
        <v xml:space="preserve">N379DH  </v>
      </c>
      <c r="BC960">
        <v>1</v>
      </c>
      <c r="BE960">
        <v>0</v>
      </c>
      <c r="BF960">
        <v>0</v>
      </c>
      <c r="BG960">
        <v>0</v>
      </c>
      <c r="BH960">
        <v>1075</v>
      </c>
      <c r="BI960">
        <v>1</v>
      </c>
      <c r="BJ960">
        <v>0</v>
      </c>
      <c r="BK960">
        <v>0</v>
      </c>
      <c r="BL960">
        <v>0</v>
      </c>
      <c r="BO960">
        <v>0</v>
      </c>
      <c r="BP960">
        <v>0</v>
      </c>
      <c r="BW960" t="str">
        <f>"21:53:15.949"</f>
        <v>21:53:15.949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4</v>
      </c>
      <c r="CP960" t="s">
        <v>119</v>
      </c>
      <c r="CQ960">
        <v>259</v>
      </c>
      <c r="CR960">
        <v>0</v>
      </c>
      <c r="CW960">
        <v>3054552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"08/10/2022 21:53:16.253"</f>
        <v>08/10/2022 21:53:16.253</v>
      </c>
      <c r="C961" t="str">
        <f t="shared" si="181"/>
        <v>FFDFD3C0</v>
      </c>
      <c r="D961" t="s">
        <v>113</v>
      </c>
      <c r="E961">
        <v>6</v>
      </c>
      <c r="H961">
        <v>174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203"/>
        <v>21:53:15.797</v>
      </c>
      <c r="T961" t="str">
        <f t="shared" si="203"/>
        <v>21:53:15.797</v>
      </c>
      <c r="U961" t="str">
        <f t="shared" si="180"/>
        <v>A4558D</v>
      </c>
      <c r="V961">
        <v>0</v>
      </c>
      <c r="W961">
        <v>0</v>
      </c>
      <c r="X961">
        <v>2</v>
      </c>
      <c r="Z961">
        <v>1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928</v>
      </c>
      <c r="AJ961">
        <v>48.229616</v>
      </c>
      <c r="AK961" t="s">
        <v>929</v>
      </c>
      <c r="AL961">
        <v>-122.98977600000001</v>
      </c>
      <c r="AM961">
        <v>25</v>
      </c>
      <c r="AN961">
        <v>1100</v>
      </c>
      <c r="AO961" t="s">
        <v>118</v>
      </c>
      <c r="AP961">
        <v>11</v>
      </c>
      <c r="AQ961">
        <v>-143</v>
      </c>
      <c r="AR961">
        <v>-320</v>
      </c>
      <c r="AZ961">
        <v>1200</v>
      </c>
      <c r="BA961">
        <v>1</v>
      </c>
      <c r="BB961" t="str">
        <f t="shared" si="182"/>
        <v xml:space="preserve">N379DH  </v>
      </c>
      <c r="BC961">
        <v>1</v>
      </c>
      <c r="BE961">
        <v>0</v>
      </c>
      <c r="BF961">
        <v>0</v>
      </c>
      <c r="BG961">
        <v>0</v>
      </c>
      <c r="BH961">
        <v>1075</v>
      </c>
      <c r="BI961">
        <v>1</v>
      </c>
      <c r="BJ961">
        <v>0</v>
      </c>
      <c r="BK961">
        <v>0</v>
      </c>
      <c r="BL961">
        <v>0</v>
      </c>
      <c r="BO961">
        <v>0</v>
      </c>
      <c r="BP961">
        <v>0</v>
      </c>
      <c r="BW961" t="str">
        <f>"21:53:15.949"</f>
        <v>21:53:15.949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4</v>
      </c>
      <c r="CP961" t="s">
        <v>119</v>
      </c>
      <c r="CQ961">
        <v>259</v>
      </c>
      <c r="CR961">
        <v>0</v>
      </c>
      <c r="CW961">
        <v>3054552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"08/10/2022 21:53:16.253"</f>
        <v>08/10/2022 21:53:16.253</v>
      </c>
      <c r="C962" t="str">
        <f t="shared" si="181"/>
        <v>FFDFD3C0</v>
      </c>
      <c r="D962" t="s">
        <v>130</v>
      </c>
      <c r="E962">
        <v>18</v>
      </c>
      <c r="F962">
        <v>1018</v>
      </c>
      <c r="G962" t="s">
        <v>114</v>
      </c>
      <c r="J962" t="s">
        <v>131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203"/>
        <v>21:53:15.797</v>
      </c>
      <c r="T962" t="str">
        <f t="shared" si="203"/>
        <v>21:53:15.797</v>
      </c>
      <c r="U962" t="str">
        <f t="shared" ref="U962:U1025" si="204">"A4558D"</f>
        <v>A4558D</v>
      </c>
      <c r="V962">
        <v>0</v>
      </c>
      <c r="W962">
        <v>0</v>
      </c>
      <c r="X962">
        <v>2</v>
      </c>
      <c r="Z962">
        <v>1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0</v>
      </c>
      <c r="AI962" t="s">
        <v>928</v>
      </c>
      <c r="AJ962">
        <v>48.229616</v>
      </c>
      <c r="AK962" t="s">
        <v>929</v>
      </c>
      <c r="AL962">
        <v>-122.98977600000001</v>
      </c>
      <c r="AM962">
        <v>25</v>
      </c>
      <c r="AN962">
        <v>1100</v>
      </c>
      <c r="AO962" t="s">
        <v>118</v>
      </c>
      <c r="AP962">
        <v>11</v>
      </c>
      <c r="AQ962">
        <v>-143</v>
      </c>
      <c r="AR962">
        <v>-320</v>
      </c>
      <c r="AZ962">
        <v>1200</v>
      </c>
      <c r="BA962">
        <v>1</v>
      </c>
      <c r="BB962" t="str">
        <f t="shared" si="182"/>
        <v xml:space="preserve">N379DH  </v>
      </c>
      <c r="BC962">
        <v>1</v>
      </c>
      <c r="BE962">
        <v>0</v>
      </c>
      <c r="BF962">
        <v>0</v>
      </c>
      <c r="BG962">
        <v>0</v>
      </c>
      <c r="BH962">
        <v>1075</v>
      </c>
      <c r="BI962">
        <v>1</v>
      </c>
      <c r="BJ962">
        <v>0</v>
      </c>
      <c r="BK962">
        <v>0</v>
      </c>
      <c r="BL962">
        <v>0</v>
      </c>
      <c r="BO962">
        <v>0</v>
      </c>
      <c r="BP962">
        <v>0</v>
      </c>
      <c r="BW962" t="str">
        <f>"21:53:15.949"</f>
        <v>21:53:15.949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4</v>
      </c>
      <c r="CP962" t="s">
        <v>119</v>
      </c>
      <c r="CQ962">
        <v>259</v>
      </c>
      <c r="CR962">
        <v>0</v>
      </c>
      <c r="CW962">
        <v>3054552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"08/10/2022 21:53:17.003"</f>
        <v>08/10/2022 21:53:17.003</v>
      </c>
      <c r="C963" t="str">
        <f t="shared" ref="C963:C1026" si="205">"FFDFD3C0"</f>
        <v>FFDFD3C0</v>
      </c>
      <c r="D963" t="s">
        <v>113</v>
      </c>
      <c r="E963">
        <v>6</v>
      </c>
      <c r="H963">
        <v>174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ref="S963:T965" si="206">"21:53:16.797"</f>
        <v>21:53:16.797</v>
      </c>
      <c r="T963" t="str">
        <f t="shared" si="206"/>
        <v>21:53:16.797</v>
      </c>
      <c r="U963" t="str">
        <f t="shared" si="204"/>
        <v>A4558D</v>
      </c>
      <c r="V963">
        <v>0</v>
      </c>
      <c r="W963">
        <v>0</v>
      </c>
      <c r="X963">
        <v>2</v>
      </c>
      <c r="Z963">
        <v>1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0</v>
      </c>
      <c r="AI963" t="s">
        <v>930</v>
      </c>
      <c r="AJ963">
        <v>48.228951000000002</v>
      </c>
      <c r="AK963" t="s">
        <v>931</v>
      </c>
      <c r="AL963">
        <v>-122.989712</v>
      </c>
      <c r="AM963">
        <v>25</v>
      </c>
      <c r="AN963">
        <v>1100</v>
      </c>
      <c r="AO963" t="s">
        <v>118</v>
      </c>
      <c r="AP963">
        <v>11</v>
      </c>
      <c r="AQ963">
        <v>-143</v>
      </c>
      <c r="AR963">
        <v>-256</v>
      </c>
      <c r="AZ963">
        <v>1200</v>
      </c>
      <c r="BA963">
        <v>1</v>
      </c>
      <c r="BB963" t="str">
        <f t="shared" ref="BB963:BB1026" si="207">"N379DH  "</f>
        <v xml:space="preserve">N379DH  </v>
      </c>
      <c r="BC963">
        <v>1</v>
      </c>
      <c r="BE963">
        <v>0</v>
      </c>
      <c r="BF963">
        <v>0</v>
      </c>
      <c r="BG963">
        <v>0</v>
      </c>
      <c r="BH963">
        <v>1075</v>
      </c>
      <c r="BI963">
        <v>1</v>
      </c>
      <c r="BJ963">
        <v>0</v>
      </c>
      <c r="BK963">
        <v>0</v>
      </c>
      <c r="BL963">
        <v>0</v>
      </c>
      <c r="BO963">
        <v>0</v>
      </c>
      <c r="BP963">
        <v>0</v>
      </c>
      <c r="BW963" t="str">
        <f>"21:53:16.814"</f>
        <v>21:53:16.814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4</v>
      </c>
      <c r="CP963" t="s">
        <v>119</v>
      </c>
      <c r="CQ963">
        <v>259</v>
      </c>
      <c r="CR963">
        <v>0</v>
      </c>
      <c r="CW963">
        <v>3054617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"08/10/2022 21:53:17.019"</f>
        <v>08/10/2022 21:53:17.019</v>
      </c>
      <c r="C964" t="str">
        <f t="shared" si="205"/>
        <v>FFDFD3C0</v>
      </c>
      <c r="D964" t="s">
        <v>130</v>
      </c>
      <c r="E964">
        <v>18</v>
      </c>
      <c r="F964">
        <v>1018</v>
      </c>
      <c r="G964" t="s">
        <v>114</v>
      </c>
      <c r="J964" t="s">
        <v>131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06"/>
        <v>21:53:16.797</v>
      </c>
      <c r="T964" t="str">
        <f t="shared" si="206"/>
        <v>21:53:16.797</v>
      </c>
      <c r="U964" t="str">
        <f t="shared" si="204"/>
        <v>A4558D</v>
      </c>
      <c r="V964">
        <v>0</v>
      </c>
      <c r="W964">
        <v>0</v>
      </c>
      <c r="X964">
        <v>2</v>
      </c>
      <c r="Z964">
        <v>1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0</v>
      </c>
      <c r="AI964" t="s">
        <v>930</v>
      </c>
      <c r="AJ964">
        <v>48.228951000000002</v>
      </c>
      <c r="AK964" t="s">
        <v>931</v>
      </c>
      <c r="AL964">
        <v>-122.989712</v>
      </c>
      <c r="AM964">
        <v>25</v>
      </c>
      <c r="AN964">
        <v>1100</v>
      </c>
      <c r="AO964" t="s">
        <v>118</v>
      </c>
      <c r="AP964">
        <v>11</v>
      </c>
      <c r="AQ964">
        <v>-143</v>
      </c>
      <c r="AR964">
        <v>-256</v>
      </c>
      <c r="AZ964">
        <v>1200</v>
      </c>
      <c r="BA964">
        <v>1</v>
      </c>
      <c r="BB964" t="str">
        <f t="shared" si="207"/>
        <v xml:space="preserve">N379DH  </v>
      </c>
      <c r="BC964">
        <v>1</v>
      </c>
      <c r="BE964">
        <v>0</v>
      </c>
      <c r="BF964">
        <v>0</v>
      </c>
      <c r="BG964">
        <v>0</v>
      </c>
      <c r="BH964">
        <v>1075</v>
      </c>
      <c r="BI964">
        <v>1</v>
      </c>
      <c r="BJ964">
        <v>0</v>
      </c>
      <c r="BK964">
        <v>0</v>
      </c>
      <c r="BL964">
        <v>0</v>
      </c>
      <c r="BO964">
        <v>0</v>
      </c>
      <c r="BP964">
        <v>0</v>
      </c>
      <c r="BW964" t="str">
        <f>"21:53:16.814"</f>
        <v>21:53:16.814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4</v>
      </c>
      <c r="CP964" t="s">
        <v>119</v>
      </c>
      <c r="CQ964">
        <v>259</v>
      </c>
      <c r="CR964">
        <v>0</v>
      </c>
      <c r="CW964">
        <v>3054617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"08/10/2022 21:53:17.066"</f>
        <v>08/10/2022 21:53:17.066</v>
      </c>
      <c r="C965" t="str">
        <f t="shared" si="205"/>
        <v>FFDFD3C0</v>
      </c>
      <c r="D965" t="s">
        <v>611</v>
      </c>
      <c r="E965">
        <v>10</v>
      </c>
      <c r="H965">
        <v>37</v>
      </c>
      <c r="I965" t="s">
        <v>612</v>
      </c>
      <c r="J965" t="s">
        <v>613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si="206"/>
        <v>21:53:16.797</v>
      </c>
      <c r="T965" t="str">
        <f t="shared" si="206"/>
        <v>21:53:16.797</v>
      </c>
      <c r="U965" t="str">
        <f t="shared" si="204"/>
        <v>A4558D</v>
      </c>
      <c r="V965">
        <v>0</v>
      </c>
      <c r="W965">
        <v>0</v>
      </c>
      <c r="X965">
        <v>2</v>
      </c>
      <c r="Z965">
        <v>1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0</v>
      </c>
      <c r="AI965" t="s">
        <v>930</v>
      </c>
      <c r="AJ965">
        <v>48.228951000000002</v>
      </c>
      <c r="AK965" t="s">
        <v>931</v>
      </c>
      <c r="AL965">
        <v>-122.989712</v>
      </c>
      <c r="AM965">
        <v>25</v>
      </c>
      <c r="AN965">
        <v>1100</v>
      </c>
      <c r="AO965" t="s">
        <v>118</v>
      </c>
      <c r="AP965">
        <v>11</v>
      </c>
      <c r="AQ965">
        <v>-143</v>
      </c>
      <c r="AR965">
        <v>-256</v>
      </c>
      <c r="AZ965">
        <v>1200</v>
      </c>
      <c r="BA965">
        <v>1</v>
      </c>
      <c r="BB965" t="str">
        <f t="shared" si="207"/>
        <v xml:space="preserve">N379DH  </v>
      </c>
      <c r="BC965">
        <v>1</v>
      </c>
      <c r="BE965">
        <v>0</v>
      </c>
      <c r="BF965">
        <v>0</v>
      </c>
      <c r="BG965">
        <v>0</v>
      </c>
      <c r="BH965">
        <v>1075</v>
      </c>
      <c r="BI965">
        <v>1</v>
      </c>
      <c r="BJ965">
        <v>0</v>
      </c>
      <c r="BK965">
        <v>0</v>
      </c>
      <c r="BL965">
        <v>0</v>
      </c>
      <c r="BO965">
        <v>0</v>
      </c>
      <c r="BP965">
        <v>0</v>
      </c>
      <c r="BW965" t="str">
        <f>"21:53:16.814"</f>
        <v>21:53:16.814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4</v>
      </c>
      <c r="CP965" t="s">
        <v>119</v>
      </c>
      <c r="CQ965">
        <v>259</v>
      </c>
      <c r="CR965">
        <v>0</v>
      </c>
      <c r="CW965">
        <v>3054617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"08/10/2022 21:53:17.722"</f>
        <v>08/10/2022 21:53:17.722</v>
      </c>
      <c r="C966" t="str">
        <f t="shared" si="205"/>
        <v>FFDFD3C0</v>
      </c>
      <c r="D966" t="s">
        <v>611</v>
      </c>
      <c r="E966">
        <v>10</v>
      </c>
      <c r="H966">
        <v>37</v>
      </c>
      <c r="I966" t="s">
        <v>612</v>
      </c>
      <c r="J966" t="s">
        <v>613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ref="S966:T968" si="208">"21:53:17.195"</f>
        <v>21:53:17.195</v>
      </c>
      <c r="T966" t="str">
        <f t="shared" si="208"/>
        <v>21:53:17.195</v>
      </c>
      <c r="U966" t="str">
        <f t="shared" si="204"/>
        <v>A4558D</v>
      </c>
      <c r="V966">
        <v>0</v>
      </c>
      <c r="W966">
        <v>0</v>
      </c>
      <c r="X966">
        <v>2</v>
      </c>
      <c r="Z966">
        <v>1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0</v>
      </c>
      <c r="AI966" t="s">
        <v>932</v>
      </c>
      <c r="AJ966">
        <v>48.228693</v>
      </c>
      <c r="AK966" t="s">
        <v>933</v>
      </c>
      <c r="AL966">
        <v>-122.98969</v>
      </c>
      <c r="AM966">
        <v>25</v>
      </c>
      <c r="AN966">
        <v>1100</v>
      </c>
      <c r="AO966" t="s">
        <v>118</v>
      </c>
      <c r="AP966">
        <v>11</v>
      </c>
      <c r="AQ966">
        <v>-144</v>
      </c>
      <c r="AR966">
        <v>-64</v>
      </c>
      <c r="AZ966">
        <v>1200</v>
      </c>
      <c r="BA966">
        <v>1</v>
      </c>
      <c r="BB966" t="str">
        <f t="shared" si="207"/>
        <v xml:space="preserve">N379DH  </v>
      </c>
      <c r="BC966">
        <v>1</v>
      </c>
      <c r="BE966">
        <v>0</v>
      </c>
      <c r="BF966">
        <v>0</v>
      </c>
      <c r="BG966">
        <v>0</v>
      </c>
      <c r="BH966">
        <v>1075</v>
      </c>
      <c r="BI966">
        <v>1</v>
      </c>
      <c r="BJ966">
        <v>0</v>
      </c>
      <c r="BK966">
        <v>0</v>
      </c>
      <c r="BL966">
        <v>0</v>
      </c>
      <c r="BO966">
        <v>0</v>
      </c>
      <c r="BP966">
        <v>0</v>
      </c>
      <c r="BW966" t="str">
        <f>"21:53:17.376"</f>
        <v>21:53:17.376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4</v>
      </c>
      <c r="CP966" t="s">
        <v>119</v>
      </c>
      <c r="CQ966">
        <v>259</v>
      </c>
      <c r="CR966">
        <v>0</v>
      </c>
      <c r="CW966">
        <v>3054663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"08/10/2022 21:53:17.738"</f>
        <v>08/10/2022 21:53:17.738</v>
      </c>
      <c r="C967" t="str">
        <f t="shared" si="205"/>
        <v>FFDFD3C0</v>
      </c>
      <c r="D967" t="s">
        <v>113</v>
      </c>
      <c r="E967">
        <v>6</v>
      </c>
      <c r="H967">
        <v>174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si="208"/>
        <v>21:53:17.195</v>
      </c>
      <c r="T967" t="str">
        <f t="shared" si="208"/>
        <v>21:53:17.195</v>
      </c>
      <c r="U967" t="str">
        <f t="shared" si="204"/>
        <v>A4558D</v>
      </c>
      <c r="V967">
        <v>0</v>
      </c>
      <c r="W967">
        <v>0</v>
      </c>
      <c r="X967">
        <v>2</v>
      </c>
      <c r="Z967">
        <v>1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0</v>
      </c>
      <c r="AI967" t="s">
        <v>932</v>
      </c>
      <c r="AJ967">
        <v>48.228693</v>
      </c>
      <c r="AK967" t="s">
        <v>933</v>
      </c>
      <c r="AL967">
        <v>-122.98969</v>
      </c>
      <c r="AM967">
        <v>25</v>
      </c>
      <c r="AN967">
        <v>1100</v>
      </c>
      <c r="AO967" t="s">
        <v>118</v>
      </c>
      <c r="AP967">
        <v>11</v>
      </c>
      <c r="AQ967">
        <v>-144</v>
      </c>
      <c r="AR967">
        <v>-64</v>
      </c>
      <c r="AZ967">
        <v>1200</v>
      </c>
      <c r="BA967">
        <v>1</v>
      </c>
      <c r="BB967" t="str">
        <f t="shared" si="207"/>
        <v xml:space="preserve">N379DH  </v>
      </c>
      <c r="BC967">
        <v>1</v>
      </c>
      <c r="BE967">
        <v>0</v>
      </c>
      <c r="BF967">
        <v>0</v>
      </c>
      <c r="BG967">
        <v>0</v>
      </c>
      <c r="BH967">
        <v>1075</v>
      </c>
      <c r="BI967">
        <v>1</v>
      </c>
      <c r="BJ967">
        <v>0</v>
      </c>
      <c r="BK967">
        <v>0</v>
      </c>
      <c r="BL967">
        <v>0</v>
      </c>
      <c r="BO967">
        <v>0</v>
      </c>
      <c r="BP967">
        <v>0</v>
      </c>
      <c r="BW967" t="str">
        <f>"21:53:17.376"</f>
        <v>21:53:17.376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4</v>
      </c>
      <c r="CP967" t="s">
        <v>119</v>
      </c>
      <c r="CQ967">
        <v>259</v>
      </c>
      <c r="CR967">
        <v>0</v>
      </c>
      <c r="CW967">
        <v>3054663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"08/10/2022 21:53:17.738"</f>
        <v>08/10/2022 21:53:17.738</v>
      </c>
      <c r="C968" t="str">
        <f t="shared" si="205"/>
        <v>FFDFD3C0</v>
      </c>
      <c r="D968" t="s">
        <v>130</v>
      </c>
      <c r="E968">
        <v>18</v>
      </c>
      <c r="F968">
        <v>1018</v>
      </c>
      <c r="G968" t="s">
        <v>114</v>
      </c>
      <c r="J968" t="s">
        <v>131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si="208"/>
        <v>21:53:17.195</v>
      </c>
      <c r="T968" t="str">
        <f t="shared" si="208"/>
        <v>21:53:17.195</v>
      </c>
      <c r="U968" t="str">
        <f t="shared" si="204"/>
        <v>A4558D</v>
      </c>
      <c r="V968">
        <v>0</v>
      </c>
      <c r="W968">
        <v>0</v>
      </c>
      <c r="X968">
        <v>2</v>
      </c>
      <c r="Z968">
        <v>1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0</v>
      </c>
      <c r="AI968" t="s">
        <v>932</v>
      </c>
      <c r="AJ968">
        <v>48.228693</v>
      </c>
      <c r="AK968" t="s">
        <v>933</v>
      </c>
      <c r="AL968">
        <v>-122.98969</v>
      </c>
      <c r="AM968">
        <v>25</v>
      </c>
      <c r="AN968">
        <v>1100</v>
      </c>
      <c r="AO968" t="s">
        <v>118</v>
      </c>
      <c r="AP968">
        <v>11</v>
      </c>
      <c r="AQ968">
        <v>-144</v>
      </c>
      <c r="AR968">
        <v>-64</v>
      </c>
      <c r="AZ968">
        <v>1200</v>
      </c>
      <c r="BA968">
        <v>1</v>
      </c>
      <c r="BB968" t="str">
        <f t="shared" si="207"/>
        <v xml:space="preserve">N379DH  </v>
      </c>
      <c r="BC968">
        <v>1</v>
      </c>
      <c r="BE968">
        <v>0</v>
      </c>
      <c r="BF968">
        <v>0</v>
      </c>
      <c r="BG968">
        <v>0</v>
      </c>
      <c r="BH968">
        <v>1075</v>
      </c>
      <c r="BI968">
        <v>1</v>
      </c>
      <c r="BJ968">
        <v>0</v>
      </c>
      <c r="BK968">
        <v>0</v>
      </c>
      <c r="BL968">
        <v>0</v>
      </c>
      <c r="BO968">
        <v>0</v>
      </c>
      <c r="BP968">
        <v>0</v>
      </c>
      <c r="BW968" t="str">
        <f>"21:53:17.376"</f>
        <v>21:53:17.376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4</v>
      </c>
      <c r="CP968" t="s">
        <v>119</v>
      </c>
      <c r="CQ968">
        <v>259</v>
      </c>
      <c r="CR968">
        <v>0</v>
      </c>
      <c r="CW968">
        <v>3054663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"08/10/2022 21:53:19.097"</f>
        <v>08/10/2022 21:53:19.097</v>
      </c>
      <c r="C969" t="str">
        <f t="shared" si="205"/>
        <v>FFDFD3C0</v>
      </c>
      <c r="D969" t="s">
        <v>611</v>
      </c>
      <c r="E969">
        <v>10</v>
      </c>
      <c r="H969">
        <v>37</v>
      </c>
      <c r="I969" t="s">
        <v>612</v>
      </c>
      <c r="J969" t="s">
        <v>613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ref="S969:T971" si="209">"21:53:18.797"</f>
        <v>21:53:18.797</v>
      </c>
      <c r="T969" t="str">
        <f t="shared" si="209"/>
        <v>21:53:18.797</v>
      </c>
      <c r="U969" t="str">
        <f t="shared" si="204"/>
        <v>A4558D</v>
      </c>
      <c r="V969">
        <v>0</v>
      </c>
      <c r="W969">
        <v>0</v>
      </c>
      <c r="X969">
        <v>2</v>
      </c>
      <c r="Z969">
        <v>1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0</v>
      </c>
      <c r="AI969" t="s">
        <v>934</v>
      </c>
      <c r="AJ969">
        <v>48.227620000000002</v>
      </c>
      <c r="AK969" t="s">
        <v>935</v>
      </c>
      <c r="AL969">
        <v>-122.989583</v>
      </c>
      <c r="AM969">
        <v>25</v>
      </c>
      <c r="AN969">
        <v>1100</v>
      </c>
      <c r="AO969" t="s">
        <v>118</v>
      </c>
      <c r="AP969">
        <v>9</v>
      </c>
      <c r="AQ969">
        <v>-144</v>
      </c>
      <c r="AR969">
        <v>64</v>
      </c>
      <c r="AZ969">
        <v>1200</v>
      </c>
      <c r="BA969">
        <v>1</v>
      </c>
      <c r="BB969" t="str">
        <f t="shared" si="207"/>
        <v xml:space="preserve">N379DH  </v>
      </c>
      <c r="BC969">
        <v>1</v>
      </c>
      <c r="BE969">
        <v>0</v>
      </c>
      <c r="BF969">
        <v>0</v>
      </c>
      <c r="BG969">
        <v>0</v>
      </c>
      <c r="BH969">
        <v>1075</v>
      </c>
      <c r="BI969">
        <v>1</v>
      </c>
      <c r="BJ969">
        <v>0</v>
      </c>
      <c r="BK969">
        <v>0</v>
      </c>
      <c r="BL969">
        <v>0</v>
      </c>
      <c r="BO969">
        <v>0</v>
      </c>
      <c r="BP969">
        <v>0</v>
      </c>
      <c r="BW969" t="str">
        <f>"21:53:18.842"</f>
        <v>21:53:18.842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4</v>
      </c>
      <c r="CP969" t="s">
        <v>119</v>
      </c>
      <c r="CQ969">
        <v>259</v>
      </c>
      <c r="CR969">
        <v>0</v>
      </c>
      <c r="CW969">
        <v>3054786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"08/10/2022 21:53:19.097"</f>
        <v>08/10/2022 21:53:19.097</v>
      </c>
      <c r="C970" t="str">
        <f t="shared" si="205"/>
        <v>FFDFD3C0</v>
      </c>
      <c r="D970" t="s">
        <v>130</v>
      </c>
      <c r="E970">
        <v>18</v>
      </c>
      <c r="F970">
        <v>1018</v>
      </c>
      <c r="G970" t="s">
        <v>114</v>
      </c>
      <c r="J970" t="s">
        <v>131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09"/>
        <v>21:53:18.797</v>
      </c>
      <c r="T970" t="str">
        <f t="shared" si="209"/>
        <v>21:53:18.797</v>
      </c>
      <c r="U970" t="str">
        <f t="shared" si="204"/>
        <v>A4558D</v>
      </c>
      <c r="V970">
        <v>0</v>
      </c>
      <c r="W970">
        <v>0</v>
      </c>
      <c r="X970">
        <v>2</v>
      </c>
      <c r="Z970">
        <v>1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0</v>
      </c>
      <c r="AI970" t="s">
        <v>934</v>
      </c>
      <c r="AJ970">
        <v>48.227620000000002</v>
      </c>
      <c r="AK970" t="s">
        <v>935</v>
      </c>
      <c r="AL970">
        <v>-122.989583</v>
      </c>
      <c r="AM970">
        <v>25</v>
      </c>
      <c r="AN970">
        <v>1100</v>
      </c>
      <c r="AO970" t="s">
        <v>118</v>
      </c>
      <c r="AP970">
        <v>9</v>
      </c>
      <c r="AQ970">
        <v>-144</v>
      </c>
      <c r="AR970">
        <v>64</v>
      </c>
      <c r="AZ970">
        <v>1200</v>
      </c>
      <c r="BA970">
        <v>1</v>
      </c>
      <c r="BB970" t="str">
        <f t="shared" si="207"/>
        <v xml:space="preserve">N379DH  </v>
      </c>
      <c r="BC970">
        <v>1</v>
      </c>
      <c r="BE970">
        <v>0</v>
      </c>
      <c r="BF970">
        <v>0</v>
      </c>
      <c r="BG970">
        <v>0</v>
      </c>
      <c r="BH970">
        <v>1075</v>
      </c>
      <c r="BI970">
        <v>1</v>
      </c>
      <c r="BJ970">
        <v>0</v>
      </c>
      <c r="BK970">
        <v>0</v>
      </c>
      <c r="BL970">
        <v>0</v>
      </c>
      <c r="BO970">
        <v>0</v>
      </c>
      <c r="BP970">
        <v>0</v>
      </c>
      <c r="BW970" t="str">
        <f>"21:53:18.842"</f>
        <v>21:53:18.842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4</v>
      </c>
      <c r="CP970" t="s">
        <v>119</v>
      </c>
      <c r="CQ970">
        <v>259</v>
      </c>
      <c r="CR970">
        <v>0</v>
      </c>
      <c r="CW970">
        <v>3054786</v>
      </c>
      <c r="CY970">
        <v>0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"08/10/2022 21:53:19.097"</f>
        <v>08/10/2022 21:53:19.097</v>
      </c>
      <c r="C971" t="str">
        <f t="shared" si="205"/>
        <v>FFDFD3C0</v>
      </c>
      <c r="D971" t="s">
        <v>113</v>
      </c>
      <c r="E971">
        <v>6</v>
      </c>
      <c r="H971">
        <v>174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si="209"/>
        <v>21:53:18.797</v>
      </c>
      <c r="T971" t="str">
        <f t="shared" si="209"/>
        <v>21:53:18.797</v>
      </c>
      <c r="U971" t="str">
        <f t="shared" si="204"/>
        <v>A4558D</v>
      </c>
      <c r="V971">
        <v>0</v>
      </c>
      <c r="W971">
        <v>0</v>
      </c>
      <c r="X971">
        <v>2</v>
      </c>
      <c r="Z971">
        <v>1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0</v>
      </c>
      <c r="AI971" t="s">
        <v>934</v>
      </c>
      <c r="AJ971">
        <v>48.227620000000002</v>
      </c>
      <c r="AK971" t="s">
        <v>935</v>
      </c>
      <c r="AL971">
        <v>-122.989583</v>
      </c>
      <c r="AM971">
        <v>25</v>
      </c>
      <c r="AN971">
        <v>1100</v>
      </c>
      <c r="AO971" t="s">
        <v>118</v>
      </c>
      <c r="AP971">
        <v>9</v>
      </c>
      <c r="AQ971">
        <v>-144</v>
      </c>
      <c r="AR971">
        <v>64</v>
      </c>
      <c r="AZ971">
        <v>1200</v>
      </c>
      <c r="BA971">
        <v>1</v>
      </c>
      <c r="BB971" t="str">
        <f t="shared" si="207"/>
        <v xml:space="preserve">N379DH  </v>
      </c>
      <c r="BC971">
        <v>1</v>
      </c>
      <c r="BE971">
        <v>0</v>
      </c>
      <c r="BF971">
        <v>0</v>
      </c>
      <c r="BG971">
        <v>0</v>
      </c>
      <c r="BH971">
        <v>1075</v>
      </c>
      <c r="BI971">
        <v>1</v>
      </c>
      <c r="BJ971">
        <v>0</v>
      </c>
      <c r="BK971">
        <v>0</v>
      </c>
      <c r="BL971">
        <v>0</v>
      </c>
      <c r="BO971">
        <v>0</v>
      </c>
      <c r="BP971">
        <v>0</v>
      </c>
      <c r="BW971" t="str">
        <f>"21:53:18.842"</f>
        <v>21:53:18.842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4</v>
      </c>
      <c r="CP971" t="s">
        <v>119</v>
      </c>
      <c r="CQ971">
        <v>259</v>
      </c>
      <c r="CR971">
        <v>0</v>
      </c>
      <c r="CW971">
        <v>3054786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"08/10/2022 21:53:20.035"</f>
        <v>08/10/2022 21:53:20.035</v>
      </c>
      <c r="C972" t="str">
        <f t="shared" si="205"/>
        <v>FFDFD3C0</v>
      </c>
      <c r="D972" t="s">
        <v>130</v>
      </c>
      <c r="E972">
        <v>18</v>
      </c>
      <c r="F972">
        <v>1018</v>
      </c>
      <c r="G972" t="s">
        <v>114</v>
      </c>
      <c r="J972" t="s">
        <v>131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ref="S972:T974" si="210">"21:53:19.594"</f>
        <v>21:53:19.594</v>
      </c>
      <c r="T972" t="str">
        <f t="shared" si="210"/>
        <v>21:53:19.594</v>
      </c>
      <c r="U972" t="str">
        <f t="shared" si="204"/>
        <v>A4558D</v>
      </c>
      <c r="V972">
        <v>0</v>
      </c>
      <c r="W972">
        <v>0</v>
      </c>
      <c r="X972">
        <v>2</v>
      </c>
      <c r="Z972">
        <v>1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0</v>
      </c>
      <c r="AI972" t="s">
        <v>936</v>
      </c>
      <c r="AJ972">
        <v>48.227083999999998</v>
      </c>
      <c r="AK972" t="s">
        <v>937</v>
      </c>
      <c r="AL972">
        <v>-122.989519</v>
      </c>
      <c r="AM972">
        <v>25</v>
      </c>
      <c r="AN972">
        <v>1100</v>
      </c>
      <c r="AO972" t="s">
        <v>118</v>
      </c>
      <c r="AP972">
        <v>8</v>
      </c>
      <c r="AQ972">
        <v>-143</v>
      </c>
      <c r="AR972">
        <v>128</v>
      </c>
      <c r="AZ972">
        <v>1200</v>
      </c>
      <c r="BA972">
        <v>1</v>
      </c>
      <c r="BB972" t="str">
        <f t="shared" si="207"/>
        <v xml:space="preserve">N379DH  </v>
      </c>
      <c r="BC972">
        <v>1</v>
      </c>
      <c r="BE972">
        <v>0</v>
      </c>
      <c r="BF972">
        <v>0</v>
      </c>
      <c r="BG972">
        <v>0</v>
      </c>
      <c r="BH972">
        <v>1075</v>
      </c>
      <c r="BI972">
        <v>1</v>
      </c>
      <c r="BJ972">
        <v>0</v>
      </c>
      <c r="BK972">
        <v>0</v>
      </c>
      <c r="BL972">
        <v>0</v>
      </c>
      <c r="BO972">
        <v>0</v>
      </c>
      <c r="BP972">
        <v>0</v>
      </c>
      <c r="BW972" t="str">
        <f>"21:53:19.789"</f>
        <v>21:53:19.789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4</v>
      </c>
      <c r="CP972" t="s">
        <v>119</v>
      </c>
      <c r="CQ972">
        <v>259</v>
      </c>
      <c r="CR972">
        <v>0</v>
      </c>
      <c r="CW972">
        <v>3054866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"08/10/2022 21:53:20.035"</f>
        <v>08/10/2022 21:53:20.035</v>
      </c>
      <c r="C973" t="str">
        <f t="shared" si="205"/>
        <v>FFDFD3C0</v>
      </c>
      <c r="D973" t="s">
        <v>611</v>
      </c>
      <c r="E973">
        <v>10</v>
      </c>
      <c r="H973">
        <v>37</v>
      </c>
      <c r="I973" t="s">
        <v>612</v>
      </c>
      <c r="J973" t="s">
        <v>613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si="210"/>
        <v>21:53:19.594</v>
      </c>
      <c r="T973" t="str">
        <f t="shared" si="210"/>
        <v>21:53:19.594</v>
      </c>
      <c r="U973" t="str">
        <f t="shared" si="204"/>
        <v>A4558D</v>
      </c>
      <c r="V973">
        <v>0</v>
      </c>
      <c r="W973">
        <v>0</v>
      </c>
      <c r="X973">
        <v>2</v>
      </c>
      <c r="Z973">
        <v>1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0</v>
      </c>
      <c r="AI973" t="s">
        <v>936</v>
      </c>
      <c r="AJ973">
        <v>48.227083999999998</v>
      </c>
      <c r="AK973" t="s">
        <v>937</v>
      </c>
      <c r="AL973">
        <v>-122.989519</v>
      </c>
      <c r="AM973">
        <v>25</v>
      </c>
      <c r="AN973">
        <v>1100</v>
      </c>
      <c r="AO973" t="s">
        <v>118</v>
      </c>
      <c r="AP973">
        <v>8</v>
      </c>
      <c r="AQ973">
        <v>-143</v>
      </c>
      <c r="AR973">
        <v>128</v>
      </c>
      <c r="AZ973">
        <v>1200</v>
      </c>
      <c r="BA973">
        <v>1</v>
      </c>
      <c r="BB973" t="str">
        <f t="shared" si="207"/>
        <v xml:space="preserve">N379DH  </v>
      </c>
      <c r="BC973">
        <v>1</v>
      </c>
      <c r="BE973">
        <v>0</v>
      </c>
      <c r="BF973">
        <v>0</v>
      </c>
      <c r="BG973">
        <v>0</v>
      </c>
      <c r="BH973">
        <v>1075</v>
      </c>
      <c r="BI973">
        <v>1</v>
      </c>
      <c r="BJ973">
        <v>0</v>
      </c>
      <c r="BK973">
        <v>0</v>
      </c>
      <c r="BL973">
        <v>0</v>
      </c>
      <c r="BO973">
        <v>0</v>
      </c>
      <c r="BP973">
        <v>0</v>
      </c>
      <c r="BW973" t="str">
        <f>"21:53:19.789"</f>
        <v>21:53:19.789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4</v>
      </c>
      <c r="CP973" t="s">
        <v>119</v>
      </c>
      <c r="CQ973">
        <v>259</v>
      </c>
      <c r="CR973">
        <v>0</v>
      </c>
      <c r="CW973">
        <v>3054866</v>
      </c>
      <c r="CY973">
        <v>0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"08/10/2022 21:53:20.035"</f>
        <v>08/10/2022 21:53:20.035</v>
      </c>
      <c r="C974" t="str">
        <f t="shared" si="205"/>
        <v>FFDFD3C0</v>
      </c>
      <c r="D974" t="s">
        <v>113</v>
      </c>
      <c r="E974">
        <v>6</v>
      </c>
      <c r="H974">
        <v>174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210"/>
        <v>21:53:19.594</v>
      </c>
      <c r="T974" t="str">
        <f t="shared" si="210"/>
        <v>21:53:19.594</v>
      </c>
      <c r="U974" t="str">
        <f t="shared" si="204"/>
        <v>A4558D</v>
      </c>
      <c r="V974">
        <v>0</v>
      </c>
      <c r="W974">
        <v>0</v>
      </c>
      <c r="X974">
        <v>2</v>
      </c>
      <c r="Z974">
        <v>1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0</v>
      </c>
      <c r="AI974" t="s">
        <v>936</v>
      </c>
      <c r="AJ974">
        <v>48.227083999999998</v>
      </c>
      <c r="AK974" t="s">
        <v>937</v>
      </c>
      <c r="AL974">
        <v>-122.989519</v>
      </c>
      <c r="AM974">
        <v>25</v>
      </c>
      <c r="AN974">
        <v>1100</v>
      </c>
      <c r="AO974" t="s">
        <v>118</v>
      </c>
      <c r="AP974">
        <v>8</v>
      </c>
      <c r="AQ974">
        <v>-143</v>
      </c>
      <c r="AR974">
        <v>128</v>
      </c>
      <c r="AZ974">
        <v>1200</v>
      </c>
      <c r="BA974">
        <v>1</v>
      </c>
      <c r="BB974" t="str">
        <f t="shared" si="207"/>
        <v xml:space="preserve">N379DH  </v>
      </c>
      <c r="BC974">
        <v>1</v>
      </c>
      <c r="BE974">
        <v>0</v>
      </c>
      <c r="BF974">
        <v>0</v>
      </c>
      <c r="BG974">
        <v>0</v>
      </c>
      <c r="BH974">
        <v>1075</v>
      </c>
      <c r="BI974">
        <v>1</v>
      </c>
      <c r="BJ974">
        <v>0</v>
      </c>
      <c r="BK974">
        <v>0</v>
      </c>
      <c r="BL974">
        <v>0</v>
      </c>
      <c r="BO974">
        <v>0</v>
      </c>
      <c r="BP974">
        <v>0</v>
      </c>
      <c r="BW974" t="str">
        <f>"21:53:19.789"</f>
        <v>21:53:19.789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4</v>
      </c>
      <c r="CP974" t="s">
        <v>119</v>
      </c>
      <c r="CQ974">
        <v>259</v>
      </c>
      <c r="CR974">
        <v>0</v>
      </c>
      <c r="CW974">
        <v>3054866</v>
      </c>
      <c r="CY974">
        <v>0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"08/10/2022 21:53:20.738"</f>
        <v>08/10/2022 21:53:20.738</v>
      </c>
      <c r="C975" t="str">
        <f t="shared" si="205"/>
        <v>FFDFD3C0</v>
      </c>
      <c r="D975" t="s">
        <v>130</v>
      </c>
      <c r="E975">
        <v>18</v>
      </c>
      <c r="F975">
        <v>1018</v>
      </c>
      <c r="G975" t="s">
        <v>114</v>
      </c>
      <c r="J975" t="s">
        <v>131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ref="S975:T977" si="211">"21:53:20.398"</f>
        <v>21:53:20.398</v>
      </c>
      <c r="T975" t="str">
        <f t="shared" si="211"/>
        <v>21:53:20.398</v>
      </c>
      <c r="U975" t="str">
        <f t="shared" si="204"/>
        <v>A4558D</v>
      </c>
      <c r="V975">
        <v>0</v>
      </c>
      <c r="W975">
        <v>0</v>
      </c>
      <c r="X975">
        <v>2</v>
      </c>
      <c r="Z975">
        <v>1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0</v>
      </c>
      <c r="AI975" t="s">
        <v>938</v>
      </c>
      <c r="AJ975">
        <v>48.226546999999997</v>
      </c>
      <c r="AK975" t="s">
        <v>939</v>
      </c>
      <c r="AL975">
        <v>-122.989476</v>
      </c>
      <c r="AM975">
        <v>25</v>
      </c>
      <c r="AN975">
        <v>1100</v>
      </c>
      <c r="AO975" t="s">
        <v>118</v>
      </c>
      <c r="AP975">
        <v>8</v>
      </c>
      <c r="AQ975">
        <v>-143</v>
      </c>
      <c r="AR975">
        <v>192</v>
      </c>
      <c r="AZ975">
        <v>1200</v>
      </c>
      <c r="BA975">
        <v>1</v>
      </c>
      <c r="BB975" t="str">
        <f t="shared" si="207"/>
        <v xml:space="preserve">N379DH  </v>
      </c>
      <c r="BC975">
        <v>1</v>
      </c>
      <c r="BE975">
        <v>0</v>
      </c>
      <c r="BF975">
        <v>0</v>
      </c>
      <c r="BG975">
        <v>0</v>
      </c>
      <c r="BH975">
        <v>1075</v>
      </c>
      <c r="BI975">
        <v>1</v>
      </c>
      <c r="BJ975">
        <v>0</v>
      </c>
      <c r="BK975">
        <v>0</v>
      </c>
      <c r="BL975">
        <v>0</v>
      </c>
      <c r="BO975">
        <v>0</v>
      </c>
      <c r="BP975">
        <v>0</v>
      </c>
      <c r="BW975" t="str">
        <f>"21:53:20.457"</f>
        <v>21:53:20.457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4</v>
      </c>
      <c r="CP975" t="s">
        <v>119</v>
      </c>
      <c r="CQ975">
        <v>259</v>
      </c>
      <c r="CR975">
        <v>0</v>
      </c>
      <c r="CW975">
        <v>3054920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"08/10/2022 21:53:20.738"</f>
        <v>08/10/2022 21:53:20.738</v>
      </c>
      <c r="C976" t="str">
        <f t="shared" si="205"/>
        <v>FFDFD3C0</v>
      </c>
      <c r="D976" t="s">
        <v>611</v>
      </c>
      <c r="E976">
        <v>10</v>
      </c>
      <c r="H976">
        <v>37</v>
      </c>
      <c r="I976" t="s">
        <v>612</v>
      </c>
      <c r="J976" t="s">
        <v>613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11"/>
        <v>21:53:20.398</v>
      </c>
      <c r="T976" t="str">
        <f t="shared" si="211"/>
        <v>21:53:20.398</v>
      </c>
      <c r="U976" t="str">
        <f t="shared" si="204"/>
        <v>A4558D</v>
      </c>
      <c r="V976">
        <v>0</v>
      </c>
      <c r="W976">
        <v>0</v>
      </c>
      <c r="X976">
        <v>2</v>
      </c>
      <c r="Z976">
        <v>1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0</v>
      </c>
      <c r="AI976" t="s">
        <v>938</v>
      </c>
      <c r="AJ976">
        <v>48.226546999999997</v>
      </c>
      <c r="AK976" t="s">
        <v>939</v>
      </c>
      <c r="AL976">
        <v>-122.989476</v>
      </c>
      <c r="AM976">
        <v>25</v>
      </c>
      <c r="AN976">
        <v>1100</v>
      </c>
      <c r="AO976" t="s">
        <v>118</v>
      </c>
      <c r="AP976">
        <v>8</v>
      </c>
      <c r="AQ976">
        <v>-143</v>
      </c>
      <c r="AR976">
        <v>192</v>
      </c>
      <c r="AZ976">
        <v>1200</v>
      </c>
      <c r="BA976">
        <v>1</v>
      </c>
      <c r="BB976" t="str">
        <f t="shared" si="207"/>
        <v xml:space="preserve">N379DH  </v>
      </c>
      <c r="BC976">
        <v>1</v>
      </c>
      <c r="BE976">
        <v>0</v>
      </c>
      <c r="BF976">
        <v>0</v>
      </c>
      <c r="BG976">
        <v>0</v>
      </c>
      <c r="BH976">
        <v>1075</v>
      </c>
      <c r="BI976">
        <v>1</v>
      </c>
      <c r="BJ976">
        <v>0</v>
      </c>
      <c r="BK976">
        <v>0</v>
      </c>
      <c r="BL976">
        <v>0</v>
      </c>
      <c r="BO976">
        <v>0</v>
      </c>
      <c r="BP976">
        <v>0</v>
      </c>
      <c r="BW976" t="str">
        <f>"21:53:20.457"</f>
        <v>21:53:20.457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4</v>
      </c>
      <c r="CP976" t="s">
        <v>119</v>
      </c>
      <c r="CQ976">
        <v>259</v>
      </c>
      <c r="CR976">
        <v>0</v>
      </c>
      <c r="CW976">
        <v>3054920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"08/10/2022 21:53:20.738"</f>
        <v>08/10/2022 21:53:20.738</v>
      </c>
      <c r="C977" t="str">
        <f t="shared" si="205"/>
        <v>FFDFD3C0</v>
      </c>
      <c r="D977" t="s">
        <v>113</v>
      </c>
      <c r="E977">
        <v>6</v>
      </c>
      <c r="H977">
        <v>174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211"/>
        <v>21:53:20.398</v>
      </c>
      <c r="T977" t="str">
        <f t="shared" si="211"/>
        <v>21:53:20.398</v>
      </c>
      <c r="U977" t="str">
        <f t="shared" si="204"/>
        <v>A4558D</v>
      </c>
      <c r="V977">
        <v>0</v>
      </c>
      <c r="W977">
        <v>0</v>
      </c>
      <c r="X977">
        <v>2</v>
      </c>
      <c r="Z977">
        <v>1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0</v>
      </c>
      <c r="AI977" t="s">
        <v>938</v>
      </c>
      <c r="AJ977">
        <v>48.226546999999997</v>
      </c>
      <c r="AK977" t="s">
        <v>939</v>
      </c>
      <c r="AL977">
        <v>-122.989476</v>
      </c>
      <c r="AM977">
        <v>25</v>
      </c>
      <c r="AN977">
        <v>1100</v>
      </c>
      <c r="AO977" t="s">
        <v>118</v>
      </c>
      <c r="AP977">
        <v>8</v>
      </c>
      <c r="AQ977">
        <v>-143</v>
      </c>
      <c r="AR977">
        <v>192</v>
      </c>
      <c r="AZ977">
        <v>1200</v>
      </c>
      <c r="BA977">
        <v>1</v>
      </c>
      <c r="BB977" t="str">
        <f t="shared" si="207"/>
        <v xml:space="preserve">N379DH  </v>
      </c>
      <c r="BC977">
        <v>1</v>
      </c>
      <c r="BE977">
        <v>0</v>
      </c>
      <c r="BF977">
        <v>0</v>
      </c>
      <c r="BG977">
        <v>0</v>
      </c>
      <c r="BH977">
        <v>1075</v>
      </c>
      <c r="BI977">
        <v>1</v>
      </c>
      <c r="BJ977">
        <v>0</v>
      </c>
      <c r="BK977">
        <v>0</v>
      </c>
      <c r="BL977">
        <v>0</v>
      </c>
      <c r="BO977">
        <v>0</v>
      </c>
      <c r="BP977">
        <v>0</v>
      </c>
      <c r="BW977" t="str">
        <f>"21:53:20.457"</f>
        <v>21:53:20.457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4</v>
      </c>
      <c r="CP977" t="s">
        <v>119</v>
      </c>
      <c r="CQ977">
        <v>259</v>
      </c>
      <c r="CR977">
        <v>0</v>
      </c>
      <c r="CW977">
        <v>3054920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"08/10/2022 21:53:22.019"</f>
        <v>08/10/2022 21:53:22.019</v>
      </c>
      <c r="C978" t="str">
        <f t="shared" si="205"/>
        <v>FFDFD3C0</v>
      </c>
      <c r="D978" t="s">
        <v>130</v>
      </c>
      <c r="E978">
        <v>18</v>
      </c>
      <c r="F978">
        <v>1018</v>
      </c>
      <c r="G978" t="s">
        <v>114</v>
      </c>
      <c r="J978" t="s">
        <v>131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ref="S978:T980" si="212">"21:53:21.594"</f>
        <v>21:53:21.594</v>
      </c>
      <c r="T978" t="str">
        <f t="shared" si="212"/>
        <v>21:53:21.594</v>
      </c>
      <c r="U978" t="str">
        <f t="shared" si="204"/>
        <v>A4558D</v>
      </c>
      <c r="V978">
        <v>0</v>
      </c>
      <c r="W978">
        <v>0</v>
      </c>
      <c r="X978">
        <v>2</v>
      </c>
      <c r="Z978">
        <v>1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0</v>
      </c>
      <c r="AI978" t="s">
        <v>940</v>
      </c>
      <c r="AJ978">
        <v>48.225752999999997</v>
      </c>
      <c r="AK978" t="s">
        <v>941</v>
      </c>
      <c r="AL978">
        <v>-122.989411</v>
      </c>
      <c r="AM978">
        <v>25</v>
      </c>
      <c r="AN978">
        <v>1100</v>
      </c>
      <c r="AO978" t="s">
        <v>118</v>
      </c>
      <c r="AP978">
        <v>8</v>
      </c>
      <c r="AQ978">
        <v>-143</v>
      </c>
      <c r="AR978">
        <v>128</v>
      </c>
      <c r="AZ978">
        <v>1200</v>
      </c>
      <c r="BA978">
        <v>1</v>
      </c>
      <c r="BB978" t="str">
        <f t="shared" si="207"/>
        <v xml:space="preserve">N379DH  </v>
      </c>
      <c r="BC978">
        <v>1</v>
      </c>
      <c r="BE978">
        <v>0</v>
      </c>
      <c r="BF978">
        <v>0</v>
      </c>
      <c r="BG978">
        <v>0</v>
      </c>
      <c r="BH978">
        <v>1075</v>
      </c>
      <c r="BI978">
        <v>1</v>
      </c>
      <c r="BJ978">
        <v>0</v>
      </c>
      <c r="BK978">
        <v>0</v>
      </c>
      <c r="BL978">
        <v>0</v>
      </c>
      <c r="BO978">
        <v>0</v>
      </c>
      <c r="BP978">
        <v>0</v>
      </c>
      <c r="BW978" t="str">
        <f>"21:53:21.788"</f>
        <v>21:53:21.788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5</v>
      </c>
      <c r="CP978" t="s">
        <v>119</v>
      </c>
      <c r="CQ978">
        <v>259</v>
      </c>
      <c r="CR978">
        <v>0</v>
      </c>
      <c r="CW978">
        <v>3055033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"08/10/2022 21:53:22.019"</f>
        <v>08/10/2022 21:53:22.019</v>
      </c>
      <c r="C979" t="str">
        <f t="shared" si="205"/>
        <v>FFDFD3C0</v>
      </c>
      <c r="D979" t="s">
        <v>611</v>
      </c>
      <c r="E979">
        <v>10</v>
      </c>
      <c r="H979">
        <v>37</v>
      </c>
      <c r="I979" t="s">
        <v>612</v>
      </c>
      <c r="J979" t="s">
        <v>613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si="212"/>
        <v>21:53:21.594</v>
      </c>
      <c r="T979" t="str">
        <f t="shared" si="212"/>
        <v>21:53:21.594</v>
      </c>
      <c r="U979" t="str">
        <f t="shared" si="204"/>
        <v>A4558D</v>
      </c>
      <c r="V979">
        <v>0</v>
      </c>
      <c r="W979">
        <v>0</v>
      </c>
      <c r="X979">
        <v>2</v>
      </c>
      <c r="Z979">
        <v>1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0</v>
      </c>
      <c r="AI979" t="s">
        <v>940</v>
      </c>
      <c r="AJ979">
        <v>48.225752999999997</v>
      </c>
      <c r="AK979" t="s">
        <v>941</v>
      </c>
      <c r="AL979">
        <v>-122.989411</v>
      </c>
      <c r="AM979">
        <v>25</v>
      </c>
      <c r="AN979">
        <v>1100</v>
      </c>
      <c r="AO979" t="s">
        <v>118</v>
      </c>
      <c r="AP979">
        <v>8</v>
      </c>
      <c r="AQ979">
        <v>-143</v>
      </c>
      <c r="AR979">
        <v>128</v>
      </c>
      <c r="AZ979">
        <v>1200</v>
      </c>
      <c r="BA979">
        <v>1</v>
      </c>
      <c r="BB979" t="str">
        <f t="shared" si="207"/>
        <v xml:space="preserve">N379DH  </v>
      </c>
      <c r="BC979">
        <v>1</v>
      </c>
      <c r="BE979">
        <v>0</v>
      </c>
      <c r="BF979">
        <v>0</v>
      </c>
      <c r="BG979">
        <v>0</v>
      </c>
      <c r="BH979">
        <v>1075</v>
      </c>
      <c r="BI979">
        <v>1</v>
      </c>
      <c r="BJ979">
        <v>0</v>
      </c>
      <c r="BK979">
        <v>0</v>
      </c>
      <c r="BL979">
        <v>0</v>
      </c>
      <c r="BO979">
        <v>0</v>
      </c>
      <c r="BP979">
        <v>0</v>
      </c>
      <c r="BW979" t="str">
        <f>"21:53:21.788"</f>
        <v>21:53:21.788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5</v>
      </c>
      <c r="CP979" t="s">
        <v>119</v>
      </c>
      <c r="CQ979">
        <v>259</v>
      </c>
      <c r="CR979">
        <v>0</v>
      </c>
      <c r="CW979">
        <v>3055033</v>
      </c>
      <c r="CY979">
        <v>0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"08/10/2022 21:53:22.019"</f>
        <v>08/10/2022 21:53:22.019</v>
      </c>
      <c r="C980" t="str">
        <f t="shared" si="205"/>
        <v>FFDFD3C0</v>
      </c>
      <c r="D980" t="s">
        <v>113</v>
      </c>
      <c r="E980">
        <v>6</v>
      </c>
      <c r="H980">
        <v>174</v>
      </c>
      <c r="I980" t="s">
        <v>114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12"/>
        <v>21:53:21.594</v>
      </c>
      <c r="T980" t="str">
        <f t="shared" si="212"/>
        <v>21:53:21.594</v>
      </c>
      <c r="U980" t="str">
        <f t="shared" si="204"/>
        <v>A4558D</v>
      </c>
      <c r="V980">
        <v>0</v>
      </c>
      <c r="W980">
        <v>0</v>
      </c>
      <c r="X980">
        <v>2</v>
      </c>
      <c r="Z980">
        <v>1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0</v>
      </c>
      <c r="AI980" t="s">
        <v>940</v>
      </c>
      <c r="AJ980">
        <v>48.225752999999997</v>
      </c>
      <c r="AK980" t="s">
        <v>941</v>
      </c>
      <c r="AL980">
        <v>-122.989411</v>
      </c>
      <c r="AM980">
        <v>25</v>
      </c>
      <c r="AN980">
        <v>1100</v>
      </c>
      <c r="AO980" t="s">
        <v>118</v>
      </c>
      <c r="AP980">
        <v>8</v>
      </c>
      <c r="AQ980">
        <v>-143</v>
      </c>
      <c r="AR980">
        <v>128</v>
      </c>
      <c r="AZ980">
        <v>1200</v>
      </c>
      <c r="BA980">
        <v>1</v>
      </c>
      <c r="BB980" t="str">
        <f t="shared" si="207"/>
        <v xml:space="preserve">N379DH  </v>
      </c>
      <c r="BC980">
        <v>1</v>
      </c>
      <c r="BE980">
        <v>0</v>
      </c>
      <c r="BF980">
        <v>0</v>
      </c>
      <c r="BG980">
        <v>0</v>
      </c>
      <c r="BH980">
        <v>1075</v>
      </c>
      <c r="BI980">
        <v>1</v>
      </c>
      <c r="BJ980">
        <v>0</v>
      </c>
      <c r="BK980">
        <v>0</v>
      </c>
      <c r="BL980">
        <v>0</v>
      </c>
      <c r="BO980">
        <v>0</v>
      </c>
      <c r="BP980">
        <v>0</v>
      </c>
      <c r="BW980" t="str">
        <f>"21:53:21.788"</f>
        <v>21:53:21.788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5</v>
      </c>
      <c r="CP980" t="s">
        <v>119</v>
      </c>
      <c r="CQ980">
        <v>259</v>
      </c>
      <c r="CR980">
        <v>0</v>
      </c>
      <c r="CW980">
        <v>3055033</v>
      </c>
      <c r="CY980">
        <v>0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"08/10/2022 21:53:22.675"</f>
        <v>08/10/2022 21:53:22.675</v>
      </c>
      <c r="C981" t="str">
        <f t="shared" si="205"/>
        <v>FFDFD3C0</v>
      </c>
      <c r="D981" t="s">
        <v>130</v>
      </c>
      <c r="E981">
        <v>18</v>
      </c>
      <c r="F981">
        <v>1018</v>
      </c>
      <c r="G981" t="s">
        <v>114</v>
      </c>
      <c r="J981" t="s">
        <v>131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ref="S981:T983" si="213">"21:53:22.398"</f>
        <v>21:53:22.398</v>
      </c>
      <c r="T981" t="str">
        <f t="shared" si="213"/>
        <v>21:53:22.398</v>
      </c>
      <c r="U981" t="str">
        <f t="shared" si="204"/>
        <v>A4558D</v>
      </c>
      <c r="V981">
        <v>0</v>
      </c>
      <c r="W981">
        <v>0</v>
      </c>
      <c r="X981">
        <v>2</v>
      </c>
      <c r="Z981">
        <v>1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0</v>
      </c>
      <c r="AI981" t="s">
        <v>942</v>
      </c>
      <c r="AJ981">
        <v>48.225237999999997</v>
      </c>
      <c r="AK981" t="s">
        <v>943</v>
      </c>
      <c r="AL981">
        <v>-122.989368</v>
      </c>
      <c r="AM981">
        <v>25</v>
      </c>
      <c r="AN981">
        <v>1100</v>
      </c>
      <c r="AO981" t="s">
        <v>118</v>
      </c>
      <c r="AP981">
        <v>7</v>
      </c>
      <c r="AQ981">
        <v>-143</v>
      </c>
      <c r="AR981">
        <v>128</v>
      </c>
      <c r="AZ981">
        <v>1200</v>
      </c>
      <c r="BA981">
        <v>1</v>
      </c>
      <c r="BB981" t="str">
        <f t="shared" si="207"/>
        <v xml:space="preserve">N379DH  </v>
      </c>
      <c r="BC981">
        <v>1</v>
      </c>
      <c r="BE981">
        <v>0</v>
      </c>
      <c r="BF981">
        <v>0</v>
      </c>
      <c r="BG981">
        <v>0</v>
      </c>
      <c r="BH981">
        <v>1075</v>
      </c>
      <c r="BI981">
        <v>1</v>
      </c>
      <c r="BJ981">
        <v>0</v>
      </c>
      <c r="BK981">
        <v>0</v>
      </c>
      <c r="BL981">
        <v>0</v>
      </c>
      <c r="BO981">
        <v>0</v>
      </c>
      <c r="BP981">
        <v>0</v>
      </c>
      <c r="BW981" t="str">
        <f>"21:53:22.457"</f>
        <v>21:53:22.457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5</v>
      </c>
      <c r="CP981" t="s">
        <v>119</v>
      </c>
      <c r="CQ981">
        <v>259</v>
      </c>
      <c r="CR981">
        <v>0</v>
      </c>
      <c r="CW981">
        <v>3055083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"08/10/2022 21:53:22.753"</f>
        <v>08/10/2022 21:53:22.753</v>
      </c>
      <c r="C982" t="str">
        <f t="shared" si="205"/>
        <v>FFDFD3C0</v>
      </c>
      <c r="D982" t="s">
        <v>113</v>
      </c>
      <c r="E982">
        <v>6</v>
      </c>
      <c r="H982">
        <v>174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213"/>
        <v>21:53:22.398</v>
      </c>
      <c r="T982" t="str">
        <f t="shared" si="213"/>
        <v>21:53:22.398</v>
      </c>
      <c r="U982" t="str">
        <f t="shared" si="204"/>
        <v>A4558D</v>
      </c>
      <c r="V982">
        <v>0</v>
      </c>
      <c r="W982">
        <v>0</v>
      </c>
      <c r="X982">
        <v>2</v>
      </c>
      <c r="Z982">
        <v>1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0</v>
      </c>
      <c r="AI982" t="s">
        <v>942</v>
      </c>
      <c r="AJ982">
        <v>48.225237999999997</v>
      </c>
      <c r="AK982" t="s">
        <v>943</v>
      </c>
      <c r="AL982">
        <v>-122.989368</v>
      </c>
      <c r="AM982">
        <v>25</v>
      </c>
      <c r="AN982">
        <v>1100</v>
      </c>
      <c r="AO982" t="s">
        <v>118</v>
      </c>
      <c r="AP982">
        <v>7</v>
      </c>
      <c r="AQ982">
        <v>-143</v>
      </c>
      <c r="AR982">
        <v>128</v>
      </c>
      <c r="AZ982">
        <v>1200</v>
      </c>
      <c r="BA982">
        <v>1</v>
      </c>
      <c r="BB982" t="str">
        <f t="shared" si="207"/>
        <v xml:space="preserve">N379DH  </v>
      </c>
      <c r="BC982">
        <v>1</v>
      </c>
      <c r="BE982">
        <v>0</v>
      </c>
      <c r="BF982">
        <v>0</v>
      </c>
      <c r="BG982">
        <v>0</v>
      </c>
      <c r="BH982">
        <v>1075</v>
      </c>
      <c r="BI982">
        <v>1</v>
      </c>
      <c r="BJ982">
        <v>0</v>
      </c>
      <c r="BK982">
        <v>0</v>
      </c>
      <c r="BL982">
        <v>0</v>
      </c>
      <c r="BO982">
        <v>0</v>
      </c>
      <c r="BP982">
        <v>0</v>
      </c>
      <c r="BW982" t="str">
        <f>"21:53:22.457"</f>
        <v>21:53:22.457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5</v>
      </c>
      <c r="CP982" t="s">
        <v>119</v>
      </c>
      <c r="CQ982">
        <v>259</v>
      </c>
      <c r="CR982">
        <v>0</v>
      </c>
      <c r="CW982">
        <v>3055083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"08/10/2022 21:53:22.753"</f>
        <v>08/10/2022 21:53:22.753</v>
      </c>
      <c r="C983" t="str">
        <f t="shared" si="205"/>
        <v>FFDFD3C0</v>
      </c>
      <c r="D983" t="s">
        <v>611</v>
      </c>
      <c r="E983">
        <v>10</v>
      </c>
      <c r="H983">
        <v>37</v>
      </c>
      <c r="I983" t="s">
        <v>612</v>
      </c>
      <c r="J983" t="s">
        <v>613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si="213"/>
        <v>21:53:22.398</v>
      </c>
      <c r="T983" t="str">
        <f t="shared" si="213"/>
        <v>21:53:22.398</v>
      </c>
      <c r="U983" t="str">
        <f t="shared" si="204"/>
        <v>A4558D</v>
      </c>
      <c r="V983">
        <v>0</v>
      </c>
      <c r="W983">
        <v>0</v>
      </c>
      <c r="X983">
        <v>2</v>
      </c>
      <c r="Z983">
        <v>1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0</v>
      </c>
      <c r="AI983" t="s">
        <v>942</v>
      </c>
      <c r="AJ983">
        <v>48.225237999999997</v>
      </c>
      <c r="AK983" t="s">
        <v>943</v>
      </c>
      <c r="AL983">
        <v>-122.989368</v>
      </c>
      <c r="AM983">
        <v>25</v>
      </c>
      <c r="AN983">
        <v>1100</v>
      </c>
      <c r="AO983" t="s">
        <v>118</v>
      </c>
      <c r="AP983">
        <v>7</v>
      </c>
      <c r="AQ983">
        <v>-143</v>
      </c>
      <c r="AR983">
        <v>128</v>
      </c>
      <c r="AZ983">
        <v>1200</v>
      </c>
      <c r="BA983">
        <v>1</v>
      </c>
      <c r="BB983" t="str">
        <f t="shared" si="207"/>
        <v xml:space="preserve">N379DH  </v>
      </c>
      <c r="BC983">
        <v>1</v>
      </c>
      <c r="BE983">
        <v>0</v>
      </c>
      <c r="BF983">
        <v>0</v>
      </c>
      <c r="BG983">
        <v>0</v>
      </c>
      <c r="BH983">
        <v>1075</v>
      </c>
      <c r="BI983">
        <v>1</v>
      </c>
      <c r="BJ983">
        <v>0</v>
      </c>
      <c r="BK983">
        <v>0</v>
      </c>
      <c r="BL983">
        <v>0</v>
      </c>
      <c r="BO983">
        <v>0</v>
      </c>
      <c r="BP983">
        <v>0</v>
      </c>
      <c r="BW983" t="str">
        <f>"21:53:22.457"</f>
        <v>21:53:22.457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5</v>
      </c>
      <c r="CP983" t="s">
        <v>119</v>
      </c>
      <c r="CQ983">
        <v>259</v>
      </c>
      <c r="CR983">
        <v>0</v>
      </c>
      <c r="CW983">
        <v>3055083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"08/10/2022 21:53:24.253"</f>
        <v>08/10/2022 21:53:24.253</v>
      </c>
      <c r="C984" t="str">
        <f t="shared" si="205"/>
        <v>FFDFD3C0</v>
      </c>
      <c r="D984" t="s">
        <v>113</v>
      </c>
      <c r="E984">
        <v>6</v>
      </c>
      <c r="H984">
        <v>174</v>
      </c>
      <c r="I984" t="s">
        <v>114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ref="S984:T986" si="214">"21:53:23.797"</f>
        <v>21:53:23.797</v>
      </c>
      <c r="T984" t="str">
        <f t="shared" si="214"/>
        <v>21:53:23.797</v>
      </c>
      <c r="U984" t="str">
        <f t="shared" si="204"/>
        <v>A4558D</v>
      </c>
      <c r="V984">
        <v>0</v>
      </c>
      <c r="W984">
        <v>0</v>
      </c>
      <c r="X984">
        <v>2</v>
      </c>
      <c r="Z984">
        <v>1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0</v>
      </c>
      <c r="AI984" t="s">
        <v>944</v>
      </c>
      <c r="AJ984">
        <v>48.224294</v>
      </c>
      <c r="AK984" t="s">
        <v>945</v>
      </c>
      <c r="AL984">
        <v>-122.989304</v>
      </c>
      <c r="AM984">
        <v>25</v>
      </c>
      <c r="AN984">
        <v>1100</v>
      </c>
      <c r="AO984" t="s">
        <v>118</v>
      </c>
      <c r="AP984">
        <v>8</v>
      </c>
      <c r="AQ984">
        <v>-143</v>
      </c>
      <c r="AR984">
        <v>128</v>
      </c>
      <c r="AZ984">
        <v>1200</v>
      </c>
      <c r="BA984">
        <v>1</v>
      </c>
      <c r="BB984" t="str">
        <f t="shared" si="207"/>
        <v xml:space="preserve">N379DH  </v>
      </c>
      <c r="BC984">
        <v>1</v>
      </c>
      <c r="BE984">
        <v>0</v>
      </c>
      <c r="BF984">
        <v>0</v>
      </c>
      <c r="BG984">
        <v>0</v>
      </c>
      <c r="BH984">
        <v>1075</v>
      </c>
      <c r="BI984">
        <v>1</v>
      </c>
      <c r="BJ984">
        <v>0</v>
      </c>
      <c r="BK984">
        <v>0</v>
      </c>
      <c r="BL984">
        <v>0</v>
      </c>
      <c r="BO984">
        <v>0</v>
      </c>
      <c r="BP984">
        <v>0</v>
      </c>
      <c r="BW984" t="str">
        <f>"21:53:23.973"</f>
        <v>21:53:23.973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5</v>
      </c>
      <c r="CP984" t="s">
        <v>119</v>
      </c>
      <c r="CQ984">
        <v>259</v>
      </c>
      <c r="CR984">
        <v>0</v>
      </c>
      <c r="CW984">
        <v>3055199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"08/10/2022 21:53:24.253"</f>
        <v>08/10/2022 21:53:24.253</v>
      </c>
      <c r="C985" t="str">
        <f t="shared" si="205"/>
        <v>FFDFD3C0</v>
      </c>
      <c r="D985" t="s">
        <v>611</v>
      </c>
      <c r="E985">
        <v>10</v>
      </c>
      <c r="H985">
        <v>37</v>
      </c>
      <c r="I985" t="s">
        <v>612</v>
      </c>
      <c r="J985" t="s">
        <v>613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si="214"/>
        <v>21:53:23.797</v>
      </c>
      <c r="T985" t="str">
        <f t="shared" si="214"/>
        <v>21:53:23.797</v>
      </c>
      <c r="U985" t="str">
        <f t="shared" si="204"/>
        <v>A4558D</v>
      </c>
      <c r="V985">
        <v>0</v>
      </c>
      <c r="W985">
        <v>0</v>
      </c>
      <c r="X985">
        <v>2</v>
      </c>
      <c r="Z985">
        <v>1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0</v>
      </c>
      <c r="AI985" t="s">
        <v>944</v>
      </c>
      <c r="AJ985">
        <v>48.224294</v>
      </c>
      <c r="AK985" t="s">
        <v>945</v>
      </c>
      <c r="AL985">
        <v>-122.989304</v>
      </c>
      <c r="AM985">
        <v>25</v>
      </c>
      <c r="AN985">
        <v>1100</v>
      </c>
      <c r="AO985" t="s">
        <v>118</v>
      </c>
      <c r="AP985">
        <v>8</v>
      </c>
      <c r="AQ985">
        <v>-143</v>
      </c>
      <c r="AR985">
        <v>128</v>
      </c>
      <c r="AZ985">
        <v>1200</v>
      </c>
      <c r="BA985">
        <v>1</v>
      </c>
      <c r="BB985" t="str">
        <f t="shared" si="207"/>
        <v xml:space="preserve">N379DH  </v>
      </c>
      <c r="BC985">
        <v>1</v>
      </c>
      <c r="BE985">
        <v>0</v>
      </c>
      <c r="BF985">
        <v>0</v>
      </c>
      <c r="BG985">
        <v>0</v>
      </c>
      <c r="BH985">
        <v>1075</v>
      </c>
      <c r="BI985">
        <v>1</v>
      </c>
      <c r="BJ985">
        <v>0</v>
      </c>
      <c r="BK985">
        <v>0</v>
      </c>
      <c r="BL985">
        <v>0</v>
      </c>
      <c r="BO985">
        <v>0</v>
      </c>
      <c r="BP985">
        <v>0</v>
      </c>
      <c r="BW985" t="str">
        <f>"21:53:23.973"</f>
        <v>21:53:23.973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5</v>
      </c>
      <c r="CP985" t="s">
        <v>119</v>
      </c>
      <c r="CQ985">
        <v>259</v>
      </c>
      <c r="CR985">
        <v>0</v>
      </c>
      <c r="CW985">
        <v>3055199</v>
      </c>
      <c r="CY985">
        <v>0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"08/10/2022 21:53:24.253"</f>
        <v>08/10/2022 21:53:24.253</v>
      </c>
      <c r="C986" t="str">
        <f t="shared" si="205"/>
        <v>FFDFD3C0</v>
      </c>
      <c r="D986" t="s">
        <v>130</v>
      </c>
      <c r="E986">
        <v>18</v>
      </c>
      <c r="F986">
        <v>1018</v>
      </c>
      <c r="G986" t="s">
        <v>114</v>
      </c>
      <c r="J986" t="s">
        <v>131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214"/>
        <v>21:53:23.797</v>
      </c>
      <c r="T986" t="str">
        <f t="shared" si="214"/>
        <v>21:53:23.797</v>
      </c>
      <c r="U986" t="str">
        <f t="shared" si="204"/>
        <v>A4558D</v>
      </c>
      <c r="V986">
        <v>0</v>
      </c>
      <c r="W986">
        <v>0</v>
      </c>
      <c r="X986">
        <v>2</v>
      </c>
      <c r="Z986">
        <v>1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0</v>
      </c>
      <c r="AI986" t="s">
        <v>944</v>
      </c>
      <c r="AJ986">
        <v>48.224294</v>
      </c>
      <c r="AK986" t="s">
        <v>945</v>
      </c>
      <c r="AL986">
        <v>-122.989304</v>
      </c>
      <c r="AM986">
        <v>25</v>
      </c>
      <c r="AN986">
        <v>1100</v>
      </c>
      <c r="AO986" t="s">
        <v>118</v>
      </c>
      <c r="AP986">
        <v>8</v>
      </c>
      <c r="AQ986">
        <v>-143</v>
      </c>
      <c r="AR986">
        <v>128</v>
      </c>
      <c r="AZ986">
        <v>1200</v>
      </c>
      <c r="BA986">
        <v>1</v>
      </c>
      <c r="BB986" t="str">
        <f t="shared" si="207"/>
        <v xml:space="preserve">N379DH  </v>
      </c>
      <c r="BC986">
        <v>1</v>
      </c>
      <c r="BE986">
        <v>0</v>
      </c>
      <c r="BF986">
        <v>0</v>
      </c>
      <c r="BG986">
        <v>0</v>
      </c>
      <c r="BH986">
        <v>1075</v>
      </c>
      <c r="BI986">
        <v>1</v>
      </c>
      <c r="BJ986">
        <v>0</v>
      </c>
      <c r="BK986">
        <v>0</v>
      </c>
      <c r="BL986">
        <v>0</v>
      </c>
      <c r="BO986">
        <v>0</v>
      </c>
      <c r="BP986">
        <v>0</v>
      </c>
      <c r="BW986" t="str">
        <f>"21:53:23.973"</f>
        <v>21:53:23.973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5</v>
      </c>
      <c r="CP986" t="s">
        <v>119</v>
      </c>
      <c r="CQ986">
        <v>259</v>
      </c>
      <c r="CR986">
        <v>0</v>
      </c>
      <c r="CW986">
        <v>3055199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"08/10/2022 21:53:24.629"</f>
        <v>08/10/2022 21:53:24.629</v>
      </c>
      <c r="C987" t="str">
        <f t="shared" si="205"/>
        <v>FFDFD3C0</v>
      </c>
      <c r="D987" t="s">
        <v>611</v>
      </c>
      <c r="E987">
        <v>10</v>
      </c>
      <c r="H987">
        <v>37</v>
      </c>
      <c r="I987" t="s">
        <v>612</v>
      </c>
      <c r="J987" t="s">
        <v>613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ref="S987:T989" si="215">"21:53:24.398"</f>
        <v>21:53:24.398</v>
      </c>
      <c r="T987" t="str">
        <f t="shared" si="215"/>
        <v>21:53:24.398</v>
      </c>
      <c r="U987" t="str">
        <f t="shared" si="204"/>
        <v>A4558D</v>
      </c>
      <c r="V987">
        <v>0</v>
      </c>
      <c r="W987">
        <v>0</v>
      </c>
      <c r="X987">
        <v>2</v>
      </c>
      <c r="Z987">
        <v>1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0</v>
      </c>
      <c r="AI987" t="s">
        <v>946</v>
      </c>
      <c r="AJ987">
        <v>48.223908000000002</v>
      </c>
      <c r="AK987" t="s">
        <v>947</v>
      </c>
      <c r="AL987">
        <v>-122.989283</v>
      </c>
      <c r="AM987">
        <v>25</v>
      </c>
      <c r="AN987">
        <v>1100</v>
      </c>
      <c r="AO987" t="s">
        <v>118</v>
      </c>
      <c r="AP987">
        <v>8</v>
      </c>
      <c r="AQ987">
        <v>-143</v>
      </c>
      <c r="AR987">
        <v>256</v>
      </c>
      <c r="AZ987">
        <v>1200</v>
      </c>
      <c r="BA987">
        <v>1</v>
      </c>
      <c r="BB987" t="str">
        <f t="shared" si="207"/>
        <v xml:space="preserve">N379DH  </v>
      </c>
      <c r="BC987">
        <v>1</v>
      </c>
      <c r="BE987">
        <v>0</v>
      </c>
      <c r="BF987">
        <v>0</v>
      </c>
      <c r="BG987">
        <v>0</v>
      </c>
      <c r="BH987">
        <v>1075</v>
      </c>
      <c r="BI987">
        <v>1</v>
      </c>
      <c r="BJ987">
        <v>0</v>
      </c>
      <c r="BK987">
        <v>0</v>
      </c>
      <c r="BL987">
        <v>0</v>
      </c>
      <c r="BO987">
        <v>0</v>
      </c>
      <c r="BP987">
        <v>0</v>
      </c>
      <c r="BW987" t="str">
        <f>"21:53:24.443"</f>
        <v>21:53:24.443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5</v>
      </c>
      <c r="CP987" t="s">
        <v>119</v>
      </c>
      <c r="CQ987">
        <v>259</v>
      </c>
      <c r="CR987">
        <v>0</v>
      </c>
      <c r="CW987">
        <v>3055234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"08/10/2022 21:53:24.676"</f>
        <v>08/10/2022 21:53:24.676</v>
      </c>
      <c r="C988" t="str">
        <f t="shared" si="205"/>
        <v>FFDFD3C0</v>
      </c>
      <c r="D988" t="s">
        <v>130</v>
      </c>
      <c r="E988">
        <v>18</v>
      </c>
      <c r="F988">
        <v>1018</v>
      </c>
      <c r="G988" t="s">
        <v>114</v>
      </c>
      <c r="J988" t="s">
        <v>131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215"/>
        <v>21:53:24.398</v>
      </c>
      <c r="T988" t="str">
        <f t="shared" si="215"/>
        <v>21:53:24.398</v>
      </c>
      <c r="U988" t="str">
        <f t="shared" si="204"/>
        <v>A4558D</v>
      </c>
      <c r="V988">
        <v>0</v>
      </c>
      <c r="W988">
        <v>0</v>
      </c>
      <c r="X988">
        <v>2</v>
      </c>
      <c r="Z988">
        <v>1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0</v>
      </c>
      <c r="AI988" t="s">
        <v>946</v>
      </c>
      <c r="AJ988">
        <v>48.223908000000002</v>
      </c>
      <c r="AK988" t="s">
        <v>947</v>
      </c>
      <c r="AL988">
        <v>-122.989283</v>
      </c>
      <c r="AM988">
        <v>25</v>
      </c>
      <c r="AN988">
        <v>1100</v>
      </c>
      <c r="AO988" t="s">
        <v>118</v>
      </c>
      <c r="AP988">
        <v>8</v>
      </c>
      <c r="AQ988">
        <v>-143</v>
      </c>
      <c r="AR988">
        <v>256</v>
      </c>
      <c r="AZ988">
        <v>1200</v>
      </c>
      <c r="BA988">
        <v>1</v>
      </c>
      <c r="BB988" t="str">
        <f t="shared" si="207"/>
        <v xml:space="preserve">N379DH  </v>
      </c>
      <c r="BC988">
        <v>1</v>
      </c>
      <c r="BE988">
        <v>0</v>
      </c>
      <c r="BF988">
        <v>0</v>
      </c>
      <c r="BG988">
        <v>0</v>
      </c>
      <c r="BH988">
        <v>1075</v>
      </c>
      <c r="BI988">
        <v>1</v>
      </c>
      <c r="BJ988">
        <v>0</v>
      </c>
      <c r="BK988">
        <v>0</v>
      </c>
      <c r="BL988">
        <v>0</v>
      </c>
      <c r="BO988">
        <v>0</v>
      </c>
      <c r="BP988">
        <v>0</v>
      </c>
      <c r="BW988" t="str">
        <f>"21:53:24.443"</f>
        <v>21:53:24.443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5</v>
      </c>
      <c r="CP988" t="s">
        <v>119</v>
      </c>
      <c r="CQ988">
        <v>259</v>
      </c>
      <c r="CR988">
        <v>0</v>
      </c>
      <c r="CW988">
        <v>3055234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"08/10/2022 21:53:24.676"</f>
        <v>08/10/2022 21:53:24.676</v>
      </c>
      <c r="C989" t="str">
        <f t="shared" si="205"/>
        <v>FFDFD3C0</v>
      </c>
      <c r="D989" t="s">
        <v>113</v>
      </c>
      <c r="E989">
        <v>6</v>
      </c>
      <c r="H989">
        <v>174</v>
      </c>
      <c r="I989" t="s">
        <v>114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si="215"/>
        <v>21:53:24.398</v>
      </c>
      <c r="T989" t="str">
        <f t="shared" si="215"/>
        <v>21:53:24.398</v>
      </c>
      <c r="U989" t="str">
        <f t="shared" si="204"/>
        <v>A4558D</v>
      </c>
      <c r="V989">
        <v>0</v>
      </c>
      <c r="W989">
        <v>0</v>
      </c>
      <c r="X989">
        <v>2</v>
      </c>
      <c r="Z989">
        <v>1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0</v>
      </c>
      <c r="AI989" t="s">
        <v>946</v>
      </c>
      <c r="AJ989">
        <v>48.223908000000002</v>
      </c>
      <c r="AK989" t="s">
        <v>947</v>
      </c>
      <c r="AL989">
        <v>-122.989283</v>
      </c>
      <c r="AM989">
        <v>25</v>
      </c>
      <c r="AN989">
        <v>1100</v>
      </c>
      <c r="AO989" t="s">
        <v>118</v>
      </c>
      <c r="AP989">
        <v>8</v>
      </c>
      <c r="AQ989">
        <v>-143</v>
      </c>
      <c r="AR989">
        <v>256</v>
      </c>
      <c r="AZ989">
        <v>1200</v>
      </c>
      <c r="BA989">
        <v>1</v>
      </c>
      <c r="BB989" t="str">
        <f t="shared" si="207"/>
        <v xml:space="preserve">N379DH  </v>
      </c>
      <c r="BC989">
        <v>1</v>
      </c>
      <c r="BE989">
        <v>0</v>
      </c>
      <c r="BF989">
        <v>0</v>
      </c>
      <c r="BG989">
        <v>0</v>
      </c>
      <c r="BH989">
        <v>1075</v>
      </c>
      <c r="BI989">
        <v>1</v>
      </c>
      <c r="BJ989">
        <v>0</v>
      </c>
      <c r="BK989">
        <v>0</v>
      </c>
      <c r="BL989">
        <v>0</v>
      </c>
      <c r="BO989">
        <v>0</v>
      </c>
      <c r="BP989">
        <v>0</v>
      </c>
      <c r="BW989" t="str">
        <f>"21:53:24.443"</f>
        <v>21:53:24.443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5</v>
      </c>
      <c r="CP989" t="s">
        <v>119</v>
      </c>
      <c r="CQ989">
        <v>259</v>
      </c>
      <c r="CR989">
        <v>0</v>
      </c>
      <c r="CW989">
        <v>3055234</v>
      </c>
      <c r="CY989">
        <v>0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"08/10/2022 21:53:26.192"</f>
        <v>08/10/2022 21:53:26.192</v>
      </c>
      <c r="C990" t="str">
        <f t="shared" si="205"/>
        <v>FFDFD3C0</v>
      </c>
      <c r="D990" t="s">
        <v>130</v>
      </c>
      <c r="E990">
        <v>18</v>
      </c>
      <c r="F990">
        <v>1018</v>
      </c>
      <c r="G990" t="s">
        <v>114</v>
      </c>
      <c r="J990" t="s">
        <v>131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ref="S990:T992" si="216">"21:53:25.797"</f>
        <v>21:53:25.797</v>
      </c>
      <c r="T990" t="str">
        <f t="shared" si="216"/>
        <v>21:53:25.797</v>
      </c>
      <c r="U990" t="str">
        <f t="shared" si="204"/>
        <v>A4558D</v>
      </c>
      <c r="V990">
        <v>0</v>
      </c>
      <c r="W990">
        <v>0</v>
      </c>
      <c r="X990">
        <v>2</v>
      </c>
      <c r="Z990">
        <v>1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0</v>
      </c>
      <c r="AI990" t="s">
        <v>948</v>
      </c>
      <c r="AJ990">
        <v>48.222985000000001</v>
      </c>
      <c r="AK990" t="s">
        <v>949</v>
      </c>
      <c r="AL990">
        <v>-122.989197</v>
      </c>
      <c r="AM990">
        <v>25</v>
      </c>
      <c r="AN990">
        <v>1100</v>
      </c>
      <c r="AO990" t="s">
        <v>118</v>
      </c>
      <c r="AP990">
        <v>9</v>
      </c>
      <c r="AQ990">
        <v>-142</v>
      </c>
      <c r="AR990">
        <v>576</v>
      </c>
      <c r="AZ990">
        <v>1200</v>
      </c>
      <c r="BA990">
        <v>1</v>
      </c>
      <c r="BB990" t="str">
        <f t="shared" si="207"/>
        <v xml:space="preserve">N379DH  </v>
      </c>
      <c r="BC990">
        <v>1</v>
      </c>
      <c r="BE990">
        <v>0</v>
      </c>
      <c r="BF990">
        <v>0</v>
      </c>
      <c r="BG990">
        <v>0</v>
      </c>
      <c r="BH990">
        <v>1075</v>
      </c>
      <c r="BI990">
        <v>1</v>
      </c>
      <c r="BJ990">
        <v>0</v>
      </c>
      <c r="BK990">
        <v>0</v>
      </c>
      <c r="BL990">
        <v>0</v>
      </c>
      <c r="BO990">
        <v>0</v>
      </c>
      <c r="BP990">
        <v>0</v>
      </c>
      <c r="BW990" t="str">
        <f>"21:53:25.943"</f>
        <v>21:53:25.943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5</v>
      </c>
      <c r="CP990" t="s">
        <v>119</v>
      </c>
      <c r="CQ990">
        <v>259</v>
      </c>
      <c r="CR990">
        <v>0</v>
      </c>
      <c r="CW990">
        <v>3055358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"08/10/2022 21:53:26.192"</f>
        <v>08/10/2022 21:53:26.192</v>
      </c>
      <c r="C991" t="str">
        <f t="shared" si="205"/>
        <v>FFDFD3C0</v>
      </c>
      <c r="D991" t="s">
        <v>113</v>
      </c>
      <c r="E991">
        <v>6</v>
      </c>
      <c r="H991">
        <v>174</v>
      </c>
      <c r="I991" t="s">
        <v>114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216"/>
        <v>21:53:25.797</v>
      </c>
      <c r="T991" t="str">
        <f t="shared" si="216"/>
        <v>21:53:25.797</v>
      </c>
      <c r="U991" t="str">
        <f t="shared" si="204"/>
        <v>A4558D</v>
      </c>
      <c r="V991">
        <v>0</v>
      </c>
      <c r="W991">
        <v>0</v>
      </c>
      <c r="X991">
        <v>2</v>
      </c>
      <c r="Z991">
        <v>1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0</v>
      </c>
      <c r="AI991" t="s">
        <v>948</v>
      </c>
      <c r="AJ991">
        <v>48.222985000000001</v>
      </c>
      <c r="AK991" t="s">
        <v>949</v>
      </c>
      <c r="AL991">
        <v>-122.989197</v>
      </c>
      <c r="AM991">
        <v>25</v>
      </c>
      <c r="AN991">
        <v>1100</v>
      </c>
      <c r="AO991" t="s">
        <v>118</v>
      </c>
      <c r="AP991">
        <v>9</v>
      </c>
      <c r="AQ991">
        <v>-142</v>
      </c>
      <c r="AR991">
        <v>576</v>
      </c>
      <c r="AZ991">
        <v>1200</v>
      </c>
      <c r="BA991">
        <v>1</v>
      </c>
      <c r="BB991" t="str">
        <f t="shared" si="207"/>
        <v xml:space="preserve">N379DH  </v>
      </c>
      <c r="BC991">
        <v>1</v>
      </c>
      <c r="BE991">
        <v>0</v>
      </c>
      <c r="BF991">
        <v>0</v>
      </c>
      <c r="BG991">
        <v>0</v>
      </c>
      <c r="BH991">
        <v>1075</v>
      </c>
      <c r="BI991">
        <v>1</v>
      </c>
      <c r="BJ991">
        <v>0</v>
      </c>
      <c r="BK991">
        <v>0</v>
      </c>
      <c r="BL991">
        <v>0</v>
      </c>
      <c r="BO991">
        <v>0</v>
      </c>
      <c r="BP991">
        <v>0</v>
      </c>
      <c r="BW991" t="str">
        <f>"21:53:25.943"</f>
        <v>21:53:25.943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5</v>
      </c>
      <c r="CP991" t="s">
        <v>119</v>
      </c>
      <c r="CQ991">
        <v>259</v>
      </c>
      <c r="CR991">
        <v>0</v>
      </c>
      <c r="CW991">
        <v>3055358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"08/10/2022 21:53:26.192"</f>
        <v>08/10/2022 21:53:26.192</v>
      </c>
      <c r="C992" t="str">
        <f t="shared" si="205"/>
        <v>FFDFD3C0</v>
      </c>
      <c r="D992" t="s">
        <v>611</v>
      </c>
      <c r="E992">
        <v>10</v>
      </c>
      <c r="H992">
        <v>37</v>
      </c>
      <c r="I992" t="s">
        <v>612</v>
      </c>
      <c r="J992" t="s">
        <v>613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216"/>
        <v>21:53:25.797</v>
      </c>
      <c r="T992" t="str">
        <f t="shared" si="216"/>
        <v>21:53:25.797</v>
      </c>
      <c r="U992" t="str">
        <f t="shared" si="204"/>
        <v>A4558D</v>
      </c>
      <c r="V992">
        <v>0</v>
      </c>
      <c r="W992">
        <v>0</v>
      </c>
      <c r="X992">
        <v>2</v>
      </c>
      <c r="Z992">
        <v>1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0</v>
      </c>
      <c r="AI992" t="s">
        <v>948</v>
      </c>
      <c r="AJ992">
        <v>48.222985000000001</v>
      </c>
      <c r="AK992" t="s">
        <v>949</v>
      </c>
      <c r="AL992">
        <v>-122.989197</v>
      </c>
      <c r="AM992">
        <v>25</v>
      </c>
      <c r="AN992">
        <v>1100</v>
      </c>
      <c r="AO992" t="s">
        <v>118</v>
      </c>
      <c r="AP992">
        <v>9</v>
      </c>
      <c r="AQ992">
        <v>-142</v>
      </c>
      <c r="AR992">
        <v>576</v>
      </c>
      <c r="AZ992">
        <v>1200</v>
      </c>
      <c r="BA992">
        <v>1</v>
      </c>
      <c r="BB992" t="str">
        <f t="shared" si="207"/>
        <v xml:space="preserve">N379DH  </v>
      </c>
      <c r="BC992">
        <v>1</v>
      </c>
      <c r="BE992">
        <v>0</v>
      </c>
      <c r="BF992">
        <v>0</v>
      </c>
      <c r="BG992">
        <v>0</v>
      </c>
      <c r="BH992">
        <v>1075</v>
      </c>
      <c r="BI992">
        <v>1</v>
      </c>
      <c r="BJ992">
        <v>0</v>
      </c>
      <c r="BK992">
        <v>0</v>
      </c>
      <c r="BL992">
        <v>0</v>
      </c>
      <c r="BO992">
        <v>0</v>
      </c>
      <c r="BP992">
        <v>0</v>
      </c>
      <c r="BW992" t="str">
        <f>"21:53:25.943"</f>
        <v>21:53:25.943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5</v>
      </c>
      <c r="CP992" t="s">
        <v>119</v>
      </c>
      <c r="CQ992">
        <v>259</v>
      </c>
      <c r="CR992">
        <v>0</v>
      </c>
      <c r="CW992">
        <v>3055358</v>
      </c>
      <c r="CY992">
        <v>0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"08/10/2022 21:53:27.036"</f>
        <v>08/10/2022 21:53:27.036</v>
      </c>
      <c r="C993" t="str">
        <f t="shared" si="205"/>
        <v>FFDFD3C0</v>
      </c>
      <c r="D993" t="s">
        <v>113</v>
      </c>
      <c r="E993">
        <v>6</v>
      </c>
      <c r="H993">
        <v>174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ref="S993:T995" si="217">"21:53:26.797"</f>
        <v>21:53:26.797</v>
      </c>
      <c r="T993" t="str">
        <f t="shared" si="217"/>
        <v>21:53:26.797</v>
      </c>
      <c r="U993" t="str">
        <f t="shared" si="204"/>
        <v>A4558D</v>
      </c>
      <c r="V993">
        <v>0</v>
      </c>
      <c r="W993">
        <v>0</v>
      </c>
      <c r="X993">
        <v>2</v>
      </c>
      <c r="Z993">
        <v>1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0</v>
      </c>
      <c r="AI993" t="s">
        <v>950</v>
      </c>
      <c r="AJ993">
        <v>48.222341999999998</v>
      </c>
      <c r="AK993" t="s">
        <v>951</v>
      </c>
      <c r="AL993">
        <v>-122.989132</v>
      </c>
      <c r="AM993">
        <v>25</v>
      </c>
      <c r="AN993">
        <v>1100</v>
      </c>
      <c r="AO993" t="s">
        <v>118</v>
      </c>
      <c r="AP993">
        <v>9</v>
      </c>
      <c r="AQ993">
        <v>-142</v>
      </c>
      <c r="AR993">
        <v>576</v>
      </c>
      <c r="AZ993">
        <v>1200</v>
      </c>
      <c r="BA993">
        <v>1</v>
      </c>
      <c r="BB993" t="str">
        <f t="shared" si="207"/>
        <v xml:space="preserve">N379DH  </v>
      </c>
      <c r="BC993">
        <v>1</v>
      </c>
      <c r="BE993">
        <v>0</v>
      </c>
      <c r="BF993">
        <v>0</v>
      </c>
      <c r="BG993">
        <v>0</v>
      </c>
      <c r="BH993">
        <v>1100</v>
      </c>
      <c r="BI993">
        <v>1</v>
      </c>
      <c r="BJ993">
        <v>0</v>
      </c>
      <c r="BK993">
        <v>0</v>
      </c>
      <c r="BL993">
        <v>0</v>
      </c>
      <c r="BO993">
        <v>0</v>
      </c>
      <c r="BP993">
        <v>0</v>
      </c>
      <c r="BW993" t="str">
        <f>"21:53:26.815"</f>
        <v>21:53:26.815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5</v>
      </c>
      <c r="CP993" t="s">
        <v>119</v>
      </c>
      <c r="CQ993">
        <v>259</v>
      </c>
      <c r="CR993">
        <v>0</v>
      </c>
      <c r="CW993">
        <v>3055431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"08/10/2022 21:53:27.036"</f>
        <v>08/10/2022 21:53:27.036</v>
      </c>
      <c r="C994" t="str">
        <f t="shared" si="205"/>
        <v>FFDFD3C0</v>
      </c>
      <c r="D994" t="s">
        <v>611</v>
      </c>
      <c r="E994">
        <v>10</v>
      </c>
      <c r="H994">
        <v>37</v>
      </c>
      <c r="I994" t="s">
        <v>612</v>
      </c>
      <c r="J994" t="s">
        <v>613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217"/>
        <v>21:53:26.797</v>
      </c>
      <c r="T994" t="str">
        <f t="shared" si="217"/>
        <v>21:53:26.797</v>
      </c>
      <c r="U994" t="str">
        <f t="shared" si="204"/>
        <v>A4558D</v>
      </c>
      <c r="V994">
        <v>0</v>
      </c>
      <c r="W994">
        <v>0</v>
      </c>
      <c r="X994">
        <v>2</v>
      </c>
      <c r="Z994">
        <v>1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0</v>
      </c>
      <c r="AI994" t="s">
        <v>950</v>
      </c>
      <c r="AJ994">
        <v>48.222341999999998</v>
      </c>
      <c r="AK994" t="s">
        <v>951</v>
      </c>
      <c r="AL994">
        <v>-122.989132</v>
      </c>
      <c r="AM994">
        <v>25</v>
      </c>
      <c r="AN994">
        <v>1100</v>
      </c>
      <c r="AO994" t="s">
        <v>118</v>
      </c>
      <c r="AP994">
        <v>9</v>
      </c>
      <c r="AQ994">
        <v>-142</v>
      </c>
      <c r="AR994">
        <v>576</v>
      </c>
      <c r="AZ994">
        <v>1200</v>
      </c>
      <c r="BA994">
        <v>1</v>
      </c>
      <c r="BB994" t="str">
        <f t="shared" si="207"/>
        <v xml:space="preserve">N379DH  </v>
      </c>
      <c r="BC994">
        <v>1</v>
      </c>
      <c r="BE994">
        <v>0</v>
      </c>
      <c r="BF994">
        <v>0</v>
      </c>
      <c r="BG994">
        <v>0</v>
      </c>
      <c r="BH994">
        <v>1100</v>
      </c>
      <c r="BI994">
        <v>1</v>
      </c>
      <c r="BJ994">
        <v>0</v>
      </c>
      <c r="BK994">
        <v>0</v>
      </c>
      <c r="BL994">
        <v>0</v>
      </c>
      <c r="BO994">
        <v>0</v>
      </c>
      <c r="BP994">
        <v>0</v>
      </c>
      <c r="BW994" t="str">
        <f>"21:53:26.815"</f>
        <v>21:53:26.815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5</v>
      </c>
      <c r="CP994" t="s">
        <v>119</v>
      </c>
      <c r="CQ994">
        <v>259</v>
      </c>
      <c r="CR994">
        <v>0</v>
      </c>
      <c r="CW994">
        <v>3055431</v>
      </c>
      <c r="CY994">
        <v>0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"08/10/2022 21:53:27.083"</f>
        <v>08/10/2022 21:53:27.083</v>
      </c>
      <c r="C995" t="str">
        <f t="shared" si="205"/>
        <v>FFDFD3C0</v>
      </c>
      <c r="D995" t="s">
        <v>130</v>
      </c>
      <c r="E995">
        <v>18</v>
      </c>
      <c r="F995">
        <v>1018</v>
      </c>
      <c r="G995" t="s">
        <v>114</v>
      </c>
      <c r="J995" t="s">
        <v>131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217"/>
        <v>21:53:26.797</v>
      </c>
      <c r="T995" t="str">
        <f t="shared" si="217"/>
        <v>21:53:26.797</v>
      </c>
      <c r="U995" t="str">
        <f t="shared" si="204"/>
        <v>A4558D</v>
      </c>
      <c r="V995">
        <v>0</v>
      </c>
      <c r="W995">
        <v>0</v>
      </c>
      <c r="X995">
        <v>2</v>
      </c>
      <c r="Z995">
        <v>1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0</v>
      </c>
      <c r="AI995" t="s">
        <v>950</v>
      </c>
      <c r="AJ995">
        <v>48.222341999999998</v>
      </c>
      <c r="AK995" t="s">
        <v>951</v>
      </c>
      <c r="AL995">
        <v>-122.989132</v>
      </c>
      <c r="AM995">
        <v>25</v>
      </c>
      <c r="AN995">
        <v>1100</v>
      </c>
      <c r="AO995" t="s">
        <v>118</v>
      </c>
      <c r="AP995">
        <v>9</v>
      </c>
      <c r="AQ995">
        <v>-142</v>
      </c>
      <c r="AR995">
        <v>576</v>
      </c>
      <c r="AZ995">
        <v>1200</v>
      </c>
      <c r="BA995">
        <v>1</v>
      </c>
      <c r="BB995" t="str">
        <f t="shared" si="207"/>
        <v xml:space="preserve">N379DH  </v>
      </c>
      <c r="BC995">
        <v>1</v>
      </c>
      <c r="BE995">
        <v>0</v>
      </c>
      <c r="BF995">
        <v>0</v>
      </c>
      <c r="BG995">
        <v>0</v>
      </c>
      <c r="BH995">
        <v>1100</v>
      </c>
      <c r="BI995">
        <v>1</v>
      </c>
      <c r="BJ995">
        <v>0</v>
      </c>
      <c r="BK995">
        <v>0</v>
      </c>
      <c r="BL995">
        <v>0</v>
      </c>
      <c r="BO995">
        <v>0</v>
      </c>
      <c r="BP995">
        <v>0</v>
      </c>
      <c r="BW995" t="str">
        <f>"21:53:26.815"</f>
        <v>21:53:26.815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5</v>
      </c>
      <c r="CP995" t="s">
        <v>119</v>
      </c>
      <c r="CQ995">
        <v>259</v>
      </c>
      <c r="CR995">
        <v>0</v>
      </c>
      <c r="CW995">
        <v>3055431</v>
      </c>
      <c r="CY995">
        <v>0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"08/10/2022 21:53:27.520"</f>
        <v>08/10/2022 21:53:27.520</v>
      </c>
      <c r="C996" t="str">
        <f t="shared" si="205"/>
        <v>FFDFD3C0</v>
      </c>
      <c r="D996" t="s">
        <v>113</v>
      </c>
      <c r="E996">
        <v>6</v>
      </c>
      <c r="H996">
        <v>174</v>
      </c>
      <c r="I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ref="S996:T998" si="218">"21:53:27.195"</f>
        <v>21:53:27.195</v>
      </c>
      <c r="T996" t="str">
        <f t="shared" si="218"/>
        <v>21:53:27.195</v>
      </c>
      <c r="U996" t="str">
        <f t="shared" si="204"/>
        <v>A4558D</v>
      </c>
      <c r="V996">
        <v>0</v>
      </c>
      <c r="W996">
        <v>0</v>
      </c>
      <c r="X996">
        <v>2</v>
      </c>
      <c r="Z996">
        <v>1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0</v>
      </c>
      <c r="AI996" t="s">
        <v>952</v>
      </c>
      <c r="AJ996">
        <v>48.222062999999999</v>
      </c>
      <c r="AK996" t="s">
        <v>953</v>
      </c>
      <c r="AL996">
        <v>-122.98911099999999</v>
      </c>
      <c r="AM996">
        <v>25</v>
      </c>
      <c r="AN996">
        <v>1100</v>
      </c>
      <c r="AO996" t="s">
        <v>118</v>
      </c>
      <c r="AP996">
        <v>9</v>
      </c>
      <c r="AQ996">
        <v>-141</v>
      </c>
      <c r="AR996">
        <v>640</v>
      </c>
      <c r="AZ996">
        <v>1200</v>
      </c>
      <c r="BA996">
        <v>1</v>
      </c>
      <c r="BB996" t="str">
        <f t="shared" si="207"/>
        <v xml:space="preserve">N379DH  </v>
      </c>
      <c r="BC996">
        <v>1</v>
      </c>
      <c r="BE996">
        <v>0</v>
      </c>
      <c r="BF996">
        <v>0</v>
      </c>
      <c r="BG996">
        <v>0</v>
      </c>
      <c r="BH996">
        <v>1100</v>
      </c>
      <c r="BI996">
        <v>1</v>
      </c>
      <c r="BJ996">
        <v>0</v>
      </c>
      <c r="BK996">
        <v>0</v>
      </c>
      <c r="BL996">
        <v>0</v>
      </c>
      <c r="BO996">
        <v>0</v>
      </c>
      <c r="BP996">
        <v>0</v>
      </c>
      <c r="BW996" t="str">
        <f>"21:53:27.300"</f>
        <v>21:53:27.300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5</v>
      </c>
      <c r="CP996" t="s">
        <v>119</v>
      </c>
      <c r="CQ996">
        <v>259</v>
      </c>
      <c r="CR996">
        <v>0</v>
      </c>
      <c r="CW996">
        <v>3055472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"08/10/2022 21:53:27.520"</f>
        <v>08/10/2022 21:53:27.520</v>
      </c>
      <c r="C997" t="str">
        <f t="shared" si="205"/>
        <v>FFDFD3C0</v>
      </c>
      <c r="D997" t="s">
        <v>611</v>
      </c>
      <c r="E997">
        <v>10</v>
      </c>
      <c r="H997">
        <v>37</v>
      </c>
      <c r="I997" t="s">
        <v>612</v>
      </c>
      <c r="J997" t="s">
        <v>613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218"/>
        <v>21:53:27.195</v>
      </c>
      <c r="T997" t="str">
        <f t="shared" si="218"/>
        <v>21:53:27.195</v>
      </c>
      <c r="U997" t="str">
        <f t="shared" si="204"/>
        <v>A4558D</v>
      </c>
      <c r="V997">
        <v>0</v>
      </c>
      <c r="W997">
        <v>0</v>
      </c>
      <c r="X997">
        <v>2</v>
      </c>
      <c r="Z997">
        <v>1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0</v>
      </c>
      <c r="AI997" t="s">
        <v>952</v>
      </c>
      <c r="AJ997">
        <v>48.222062999999999</v>
      </c>
      <c r="AK997" t="s">
        <v>953</v>
      </c>
      <c r="AL997">
        <v>-122.98911099999999</v>
      </c>
      <c r="AM997">
        <v>25</v>
      </c>
      <c r="AN997">
        <v>1100</v>
      </c>
      <c r="AO997" t="s">
        <v>118</v>
      </c>
      <c r="AP997">
        <v>9</v>
      </c>
      <c r="AQ997">
        <v>-141</v>
      </c>
      <c r="AR997">
        <v>640</v>
      </c>
      <c r="AZ997">
        <v>1200</v>
      </c>
      <c r="BA997">
        <v>1</v>
      </c>
      <c r="BB997" t="str">
        <f t="shared" si="207"/>
        <v xml:space="preserve">N379DH  </v>
      </c>
      <c r="BC997">
        <v>1</v>
      </c>
      <c r="BE997">
        <v>0</v>
      </c>
      <c r="BF997">
        <v>0</v>
      </c>
      <c r="BG997">
        <v>0</v>
      </c>
      <c r="BH997">
        <v>1100</v>
      </c>
      <c r="BI997">
        <v>1</v>
      </c>
      <c r="BJ997">
        <v>0</v>
      </c>
      <c r="BK997">
        <v>0</v>
      </c>
      <c r="BL997">
        <v>0</v>
      </c>
      <c r="BO997">
        <v>0</v>
      </c>
      <c r="BP997">
        <v>0</v>
      </c>
      <c r="BW997" t="str">
        <f>"21:53:27.300"</f>
        <v>21:53:27.300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5</v>
      </c>
      <c r="CP997" t="s">
        <v>119</v>
      </c>
      <c r="CQ997">
        <v>259</v>
      </c>
      <c r="CR997">
        <v>0</v>
      </c>
      <c r="CW997">
        <v>3055472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"08/10/2022 21:53:27.520"</f>
        <v>08/10/2022 21:53:27.520</v>
      </c>
      <c r="C998" t="str">
        <f t="shared" si="205"/>
        <v>FFDFD3C0</v>
      </c>
      <c r="D998" t="s">
        <v>130</v>
      </c>
      <c r="E998">
        <v>18</v>
      </c>
      <c r="F998">
        <v>1018</v>
      </c>
      <c r="G998" t="s">
        <v>114</v>
      </c>
      <c r="J998" t="s">
        <v>131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si="218"/>
        <v>21:53:27.195</v>
      </c>
      <c r="T998" t="str">
        <f t="shared" si="218"/>
        <v>21:53:27.195</v>
      </c>
      <c r="U998" t="str">
        <f t="shared" si="204"/>
        <v>A4558D</v>
      </c>
      <c r="V998">
        <v>0</v>
      </c>
      <c r="W998">
        <v>0</v>
      </c>
      <c r="X998">
        <v>2</v>
      </c>
      <c r="Z998">
        <v>1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0</v>
      </c>
      <c r="AI998" t="s">
        <v>952</v>
      </c>
      <c r="AJ998">
        <v>48.222062999999999</v>
      </c>
      <c r="AK998" t="s">
        <v>953</v>
      </c>
      <c r="AL998">
        <v>-122.98911099999999</v>
      </c>
      <c r="AM998">
        <v>25</v>
      </c>
      <c r="AN998">
        <v>1100</v>
      </c>
      <c r="AO998" t="s">
        <v>118</v>
      </c>
      <c r="AP998">
        <v>9</v>
      </c>
      <c r="AQ998">
        <v>-141</v>
      </c>
      <c r="AR998">
        <v>640</v>
      </c>
      <c r="AZ998">
        <v>1200</v>
      </c>
      <c r="BA998">
        <v>1</v>
      </c>
      <c r="BB998" t="str">
        <f t="shared" si="207"/>
        <v xml:space="preserve">N379DH  </v>
      </c>
      <c r="BC998">
        <v>1</v>
      </c>
      <c r="BE998">
        <v>0</v>
      </c>
      <c r="BF998">
        <v>0</v>
      </c>
      <c r="BG998">
        <v>0</v>
      </c>
      <c r="BH998">
        <v>1100</v>
      </c>
      <c r="BI998">
        <v>1</v>
      </c>
      <c r="BJ998">
        <v>0</v>
      </c>
      <c r="BK998">
        <v>0</v>
      </c>
      <c r="BL998">
        <v>0</v>
      </c>
      <c r="BO998">
        <v>0</v>
      </c>
      <c r="BP998">
        <v>0</v>
      </c>
      <c r="BW998" t="str">
        <f>"21:53:27.300"</f>
        <v>21:53:27.300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5</v>
      </c>
      <c r="CP998" t="s">
        <v>119</v>
      </c>
      <c r="CQ998">
        <v>259</v>
      </c>
      <c r="CR998">
        <v>0</v>
      </c>
      <c r="CW998">
        <v>3055472</v>
      </c>
      <c r="CY998">
        <v>0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"08/10/2022 21:53:28.755"</f>
        <v>08/10/2022 21:53:28.755</v>
      </c>
      <c r="C999" t="str">
        <f t="shared" si="205"/>
        <v>FFDFD3C0</v>
      </c>
      <c r="D999" t="s">
        <v>130</v>
      </c>
      <c r="E999">
        <v>18</v>
      </c>
      <c r="F999">
        <v>1018</v>
      </c>
      <c r="G999" t="s">
        <v>114</v>
      </c>
      <c r="J999" t="s">
        <v>131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ref="S999:T1001" si="219">"21:53:28.398"</f>
        <v>21:53:28.398</v>
      </c>
      <c r="T999" t="str">
        <f t="shared" si="219"/>
        <v>21:53:28.398</v>
      </c>
      <c r="U999" t="str">
        <f t="shared" si="204"/>
        <v>A4558D</v>
      </c>
      <c r="V999">
        <v>0</v>
      </c>
      <c r="W999">
        <v>0</v>
      </c>
      <c r="X999">
        <v>2</v>
      </c>
      <c r="Z999">
        <v>1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0</v>
      </c>
      <c r="AI999" t="s">
        <v>954</v>
      </c>
      <c r="AJ999">
        <v>48.221290000000003</v>
      </c>
      <c r="AK999" t="s">
        <v>955</v>
      </c>
      <c r="AL999">
        <v>-122.989025</v>
      </c>
      <c r="AM999">
        <v>25</v>
      </c>
      <c r="AN999">
        <v>1100</v>
      </c>
      <c r="AO999" t="s">
        <v>118</v>
      </c>
      <c r="AP999">
        <v>10</v>
      </c>
      <c r="AQ999">
        <v>-141</v>
      </c>
      <c r="AR999">
        <v>704</v>
      </c>
      <c r="AZ999">
        <v>1200</v>
      </c>
      <c r="BA999">
        <v>1</v>
      </c>
      <c r="BB999" t="str">
        <f t="shared" si="207"/>
        <v xml:space="preserve">N379DH  </v>
      </c>
      <c r="BC999">
        <v>1</v>
      </c>
      <c r="BE999">
        <v>0</v>
      </c>
      <c r="BF999">
        <v>0</v>
      </c>
      <c r="BG999">
        <v>0</v>
      </c>
      <c r="BH999">
        <v>1125</v>
      </c>
      <c r="BI999">
        <v>1</v>
      </c>
      <c r="BJ999">
        <v>0</v>
      </c>
      <c r="BK999">
        <v>0</v>
      </c>
      <c r="BL999">
        <v>0</v>
      </c>
      <c r="BO999">
        <v>0</v>
      </c>
      <c r="BP999">
        <v>0</v>
      </c>
      <c r="BW999" t="str">
        <f>"21:53:28.573"</f>
        <v>21:53:28.573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5</v>
      </c>
      <c r="CP999" t="s">
        <v>119</v>
      </c>
      <c r="CQ999">
        <v>259</v>
      </c>
      <c r="CR999">
        <v>0</v>
      </c>
      <c r="CW999">
        <v>3055571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"08/10/2022 21:53:28.755"</f>
        <v>08/10/2022 21:53:28.755</v>
      </c>
      <c r="C1000" t="str">
        <f t="shared" si="205"/>
        <v>FFDFD3C0</v>
      </c>
      <c r="D1000" t="s">
        <v>611</v>
      </c>
      <c r="E1000">
        <v>10</v>
      </c>
      <c r="H1000">
        <v>37</v>
      </c>
      <c r="I1000" t="s">
        <v>612</v>
      </c>
      <c r="J1000" t="s">
        <v>613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219"/>
        <v>21:53:28.398</v>
      </c>
      <c r="T1000" t="str">
        <f t="shared" si="219"/>
        <v>21:53:28.398</v>
      </c>
      <c r="U1000" t="str">
        <f t="shared" si="204"/>
        <v>A4558D</v>
      </c>
      <c r="V1000">
        <v>0</v>
      </c>
      <c r="W1000">
        <v>0</v>
      </c>
      <c r="X1000">
        <v>2</v>
      </c>
      <c r="Z1000">
        <v>1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0</v>
      </c>
      <c r="AI1000" t="s">
        <v>954</v>
      </c>
      <c r="AJ1000">
        <v>48.221290000000003</v>
      </c>
      <c r="AK1000" t="s">
        <v>955</v>
      </c>
      <c r="AL1000">
        <v>-122.989025</v>
      </c>
      <c r="AM1000">
        <v>25</v>
      </c>
      <c r="AN1000">
        <v>1100</v>
      </c>
      <c r="AO1000" t="s">
        <v>118</v>
      </c>
      <c r="AP1000">
        <v>10</v>
      </c>
      <c r="AQ1000">
        <v>-141</v>
      </c>
      <c r="AR1000">
        <v>704</v>
      </c>
      <c r="AZ1000">
        <v>1200</v>
      </c>
      <c r="BA1000">
        <v>1</v>
      </c>
      <c r="BB1000" t="str">
        <f t="shared" si="207"/>
        <v xml:space="preserve">N379DH  </v>
      </c>
      <c r="BC1000">
        <v>1</v>
      </c>
      <c r="BE1000">
        <v>0</v>
      </c>
      <c r="BF1000">
        <v>0</v>
      </c>
      <c r="BG1000">
        <v>0</v>
      </c>
      <c r="BH1000">
        <v>1125</v>
      </c>
      <c r="BI1000">
        <v>1</v>
      </c>
      <c r="BJ1000">
        <v>0</v>
      </c>
      <c r="BK1000">
        <v>0</v>
      </c>
      <c r="BL1000">
        <v>0</v>
      </c>
      <c r="BO1000">
        <v>0</v>
      </c>
      <c r="BP1000">
        <v>0</v>
      </c>
      <c r="BW1000" t="str">
        <f>"21:53:28.573"</f>
        <v>21:53:28.573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5</v>
      </c>
      <c r="CP1000" t="s">
        <v>119</v>
      </c>
      <c r="CQ1000">
        <v>259</v>
      </c>
      <c r="CR1000">
        <v>0</v>
      </c>
      <c r="CW1000">
        <v>3055571</v>
      </c>
      <c r="CY1000">
        <v>0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"08/10/2022 21:53:28.833"</f>
        <v>08/10/2022 21:53:28.833</v>
      </c>
      <c r="C1001" t="str">
        <f t="shared" si="205"/>
        <v>FFDFD3C0</v>
      </c>
      <c r="D1001" t="s">
        <v>113</v>
      </c>
      <c r="E1001">
        <v>6</v>
      </c>
      <c r="H1001">
        <v>174</v>
      </c>
      <c r="I1001" t="s">
        <v>114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si="219"/>
        <v>21:53:28.398</v>
      </c>
      <c r="T1001" t="str">
        <f t="shared" si="219"/>
        <v>21:53:28.398</v>
      </c>
      <c r="U1001" t="str">
        <f t="shared" si="204"/>
        <v>A4558D</v>
      </c>
      <c r="V1001">
        <v>0</v>
      </c>
      <c r="W1001">
        <v>0</v>
      </c>
      <c r="X1001">
        <v>2</v>
      </c>
      <c r="Z1001">
        <v>1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0</v>
      </c>
      <c r="AI1001" t="s">
        <v>954</v>
      </c>
      <c r="AJ1001">
        <v>48.221290000000003</v>
      </c>
      <c r="AK1001" t="s">
        <v>955</v>
      </c>
      <c r="AL1001">
        <v>-122.989025</v>
      </c>
      <c r="AM1001">
        <v>25</v>
      </c>
      <c r="AN1001">
        <v>1100</v>
      </c>
      <c r="AO1001" t="s">
        <v>118</v>
      </c>
      <c r="AP1001">
        <v>10</v>
      </c>
      <c r="AQ1001">
        <v>-141</v>
      </c>
      <c r="AR1001">
        <v>704</v>
      </c>
      <c r="AZ1001">
        <v>1200</v>
      </c>
      <c r="BA1001">
        <v>1</v>
      </c>
      <c r="BB1001" t="str">
        <f t="shared" si="207"/>
        <v xml:space="preserve">N379DH  </v>
      </c>
      <c r="BC1001">
        <v>1</v>
      </c>
      <c r="BE1001">
        <v>0</v>
      </c>
      <c r="BF1001">
        <v>0</v>
      </c>
      <c r="BG1001">
        <v>0</v>
      </c>
      <c r="BH1001">
        <v>1125</v>
      </c>
      <c r="BI1001">
        <v>1</v>
      </c>
      <c r="BJ1001">
        <v>0</v>
      </c>
      <c r="BK1001">
        <v>0</v>
      </c>
      <c r="BL1001">
        <v>0</v>
      </c>
      <c r="BO1001">
        <v>0</v>
      </c>
      <c r="BP1001">
        <v>0</v>
      </c>
      <c r="BW1001" t="str">
        <f>"21:53:28.573"</f>
        <v>21:53:28.573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5</v>
      </c>
      <c r="CP1001" t="s">
        <v>119</v>
      </c>
      <c r="CQ1001">
        <v>259</v>
      </c>
      <c r="CR1001">
        <v>0</v>
      </c>
      <c r="CW1001">
        <v>3055571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"08/10/2022 21:53:30.082"</f>
        <v>08/10/2022 21:53:30.082</v>
      </c>
      <c r="C1002" t="str">
        <f t="shared" si="205"/>
        <v>FFDFD3C0</v>
      </c>
      <c r="D1002" t="s">
        <v>113</v>
      </c>
      <c r="E1002">
        <v>6</v>
      </c>
      <c r="H1002">
        <v>174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ref="S1002:T1004" si="220">"21:53:29.797"</f>
        <v>21:53:29.797</v>
      </c>
      <c r="T1002" t="str">
        <f t="shared" si="220"/>
        <v>21:53:29.797</v>
      </c>
      <c r="U1002" t="str">
        <f t="shared" si="204"/>
        <v>A4558D</v>
      </c>
      <c r="V1002">
        <v>0</v>
      </c>
      <c r="W1002">
        <v>0</v>
      </c>
      <c r="X1002">
        <v>2</v>
      </c>
      <c r="Z1002">
        <v>1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0</v>
      </c>
      <c r="AI1002" t="s">
        <v>956</v>
      </c>
      <c r="AJ1002">
        <v>48.220367000000003</v>
      </c>
      <c r="AK1002" t="s">
        <v>957</v>
      </c>
      <c r="AL1002">
        <v>-122.988918</v>
      </c>
      <c r="AM1002">
        <v>25</v>
      </c>
      <c r="AN1002">
        <v>1200</v>
      </c>
      <c r="AO1002" t="s">
        <v>118</v>
      </c>
      <c r="AP1002">
        <v>12</v>
      </c>
      <c r="AQ1002">
        <v>-140</v>
      </c>
      <c r="AR1002">
        <v>768</v>
      </c>
      <c r="AZ1002">
        <v>1200</v>
      </c>
      <c r="BA1002">
        <v>1</v>
      </c>
      <c r="BB1002" t="str">
        <f t="shared" si="207"/>
        <v xml:space="preserve">N379DH  </v>
      </c>
      <c r="BC1002">
        <v>1</v>
      </c>
      <c r="BE1002">
        <v>0</v>
      </c>
      <c r="BF1002">
        <v>0</v>
      </c>
      <c r="BG1002">
        <v>0</v>
      </c>
      <c r="BH1002">
        <v>1125</v>
      </c>
      <c r="BI1002">
        <v>1</v>
      </c>
      <c r="BJ1002">
        <v>0</v>
      </c>
      <c r="BK1002">
        <v>0</v>
      </c>
      <c r="BL1002">
        <v>0</v>
      </c>
      <c r="BO1002">
        <v>0</v>
      </c>
      <c r="BP1002">
        <v>0</v>
      </c>
      <c r="BW1002" t="str">
        <f>"21:53:29.842"</f>
        <v>21:53:29.842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5</v>
      </c>
      <c r="CP1002" t="s">
        <v>119</v>
      </c>
      <c r="CQ1002">
        <v>259</v>
      </c>
      <c r="CR1002">
        <v>0</v>
      </c>
      <c r="CW1002">
        <v>3055673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"08/10/2022 21:53:30.082"</f>
        <v>08/10/2022 21:53:30.082</v>
      </c>
      <c r="C1003" t="str">
        <f t="shared" si="205"/>
        <v>FFDFD3C0</v>
      </c>
      <c r="D1003" t="s">
        <v>130</v>
      </c>
      <c r="E1003">
        <v>18</v>
      </c>
      <c r="F1003">
        <v>1018</v>
      </c>
      <c r="G1003" t="s">
        <v>114</v>
      </c>
      <c r="J1003" t="s">
        <v>131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220"/>
        <v>21:53:29.797</v>
      </c>
      <c r="T1003" t="str">
        <f t="shared" si="220"/>
        <v>21:53:29.797</v>
      </c>
      <c r="U1003" t="str">
        <f t="shared" si="204"/>
        <v>A4558D</v>
      </c>
      <c r="V1003">
        <v>0</v>
      </c>
      <c r="W1003">
        <v>0</v>
      </c>
      <c r="X1003">
        <v>2</v>
      </c>
      <c r="Z1003">
        <v>1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0</v>
      </c>
      <c r="AI1003" t="s">
        <v>956</v>
      </c>
      <c r="AJ1003">
        <v>48.220367000000003</v>
      </c>
      <c r="AK1003" t="s">
        <v>957</v>
      </c>
      <c r="AL1003">
        <v>-122.988918</v>
      </c>
      <c r="AM1003">
        <v>25</v>
      </c>
      <c r="AN1003">
        <v>1200</v>
      </c>
      <c r="AO1003" t="s">
        <v>118</v>
      </c>
      <c r="AP1003">
        <v>12</v>
      </c>
      <c r="AQ1003">
        <v>-140</v>
      </c>
      <c r="AR1003">
        <v>768</v>
      </c>
      <c r="AZ1003">
        <v>1200</v>
      </c>
      <c r="BA1003">
        <v>1</v>
      </c>
      <c r="BB1003" t="str">
        <f t="shared" si="207"/>
        <v xml:space="preserve">N379DH  </v>
      </c>
      <c r="BC1003">
        <v>1</v>
      </c>
      <c r="BE1003">
        <v>0</v>
      </c>
      <c r="BF1003">
        <v>0</v>
      </c>
      <c r="BG1003">
        <v>0</v>
      </c>
      <c r="BH1003">
        <v>1125</v>
      </c>
      <c r="BI1003">
        <v>1</v>
      </c>
      <c r="BJ1003">
        <v>0</v>
      </c>
      <c r="BK1003">
        <v>0</v>
      </c>
      <c r="BL1003">
        <v>0</v>
      </c>
      <c r="BO1003">
        <v>0</v>
      </c>
      <c r="BP1003">
        <v>0</v>
      </c>
      <c r="BW1003" t="str">
        <f>"21:53:29.842"</f>
        <v>21:53:29.842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5</v>
      </c>
      <c r="CP1003" t="s">
        <v>119</v>
      </c>
      <c r="CQ1003">
        <v>259</v>
      </c>
      <c r="CR1003">
        <v>0</v>
      </c>
      <c r="CW1003">
        <v>3055673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"08/10/2022 21:53:30.082"</f>
        <v>08/10/2022 21:53:30.082</v>
      </c>
      <c r="C1004" t="str">
        <f t="shared" si="205"/>
        <v>FFDFD3C0</v>
      </c>
      <c r="D1004" t="s">
        <v>611</v>
      </c>
      <c r="E1004">
        <v>10</v>
      </c>
      <c r="H1004">
        <v>37</v>
      </c>
      <c r="I1004" t="s">
        <v>612</v>
      </c>
      <c r="J1004" t="s">
        <v>613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220"/>
        <v>21:53:29.797</v>
      </c>
      <c r="T1004" t="str">
        <f t="shared" si="220"/>
        <v>21:53:29.797</v>
      </c>
      <c r="U1004" t="str">
        <f t="shared" si="204"/>
        <v>A4558D</v>
      </c>
      <c r="V1004">
        <v>0</v>
      </c>
      <c r="W1004">
        <v>0</v>
      </c>
      <c r="X1004">
        <v>2</v>
      </c>
      <c r="Z1004">
        <v>1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0</v>
      </c>
      <c r="AI1004" t="s">
        <v>956</v>
      </c>
      <c r="AJ1004">
        <v>48.220367000000003</v>
      </c>
      <c r="AK1004" t="s">
        <v>957</v>
      </c>
      <c r="AL1004">
        <v>-122.988918</v>
      </c>
      <c r="AM1004">
        <v>25</v>
      </c>
      <c r="AN1004">
        <v>1200</v>
      </c>
      <c r="AO1004" t="s">
        <v>118</v>
      </c>
      <c r="AP1004">
        <v>12</v>
      </c>
      <c r="AQ1004">
        <v>-140</v>
      </c>
      <c r="AR1004">
        <v>768</v>
      </c>
      <c r="AZ1004">
        <v>1200</v>
      </c>
      <c r="BA1004">
        <v>1</v>
      </c>
      <c r="BB1004" t="str">
        <f t="shared" si="207"/>
        <v xml:space="preserve">N379DH  </v>
      </c>
      <c r="BC1004">
        <v>1</v>
      </c>
      <c r="BE1004">
        <v>0</v>
      </c>
      <c r="BF1004">
        <v>0</v>
      </c>
      <c r="BG1004">
        <v>0</v>
      </c>
      <c r="BH1004">
        <v>1125</v>
      </c>
      <c r="BI1004">
        <v>1</v>
      </c>
      <c r="BJ1004">
        <v>0</v>
      </c>
      <c r="BK1004">
        <v>0</v>
      </c>
      <c r="BL1004">
        <v>0</v>
      </c>
      <c r="BO1004">
        <v>0</v>
      </c>
      <c r="BP1004">
        <v>0</v>
      </c>
      <c r="BW1004" t="str">
        <f>"21:53:29.842"</f>
        <v>21:53:29.842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5</v>
      </c>
      <c r="CP1004" t="s">
        <v>119</v>
      </c>
      <c r="CQ1004">
        <v>259</v>
      </c>
      <c r="CR1004">
        <v>0</v>
      </c>
      <c r="CW1004">
        <v>3055673</v>
      </c>
      <c r="CY1004">
        <v>0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"08/10/2022 21:53:31.129"</f>
        <v>08/10/2022 21:53:31.129</v>
      </c>
      <c r="C1005" t="str">
        <f t="shared" si="205"/>
        <v>FFDFD3C0</v>
      </c>
      <c r="D1005" t="s">
        <v>113</v>
      </c>
      <c r="E1005">
        <v>6</v>
      </c>
      <c r="H1005">
        <v>174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ref="S1005:T1007" si="221">"21:53:30.797"</f>
        <v>21:53:30.797</v>
      </c>
      <c r="T1005" t="str">
        <f t="shared" si="221"/>
        <v>21:53:30.797</v>
      </c>
      <c r="U1005" t="str">
        <f t="shared" si="204"/>
        <v>A4558D</v>
      </c>
      <c r="V1005">
        <v>0</v>
      </c>
      <c r="W1005">
        <v>0</v>
      </c>
      <c r="X1005">
        <v>2</v>
      </c>
      <c r="Z1005">
        <v>1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0</v>
      </c>
      <c r="AI1005" t="s">
        <v>958</v>
      </c>
      <c r="AJ1005">
        <v>48.219723999999999</v>
      </c>
      <c r="AK1005" t="s">
        <v>959</v>
      </c>
      <c r="AL1005">
        <v>-122.988832</v>
      </c>
      <c r="AM1005">
        <v>25</v>
      </c>
      <c r="AN1005">
        <v>1200</v>
      </c>
      <c r="AO1005" t="s">
        <v>118</v>
      </c>
      <c r="AP1005">
        <v>13</v>
      </c>
      <c r="AQ1005">
        <v>-139</v>
      </c>
      <c r="AR1005">
        <v>512</v>
      </c>
      <c r="AZ1005">
        <v>1200</v>
      </c>
      <c r="BA1005">
        <v>1</v>
      </c>
      <c r="BB1005" t="str">
        <f t="shared" si="207"/>
        <v xml:space="preserve">N379DH  </v>
      </c>
      <c r="BC1005">
        <v>1</v>
      </c>
      <c r="BE1005">
        <v>0</v>
      </c>
      <c r="BF1005">
        <v>0</v>
      </c>
      <c r="BG1005">
        <v>0</v>
      </c>
      <c r="BH1005">
        <v>1125</v>
      </c>
      <c r="BI1005">
        <v>1</v>
      </c>
      <c r="BJ1005">
        <v>0</v>
      </c>
      <c r="BK1005">
        <v>0</v>
      </c>
      <c r="BL1005">
        <v>0</v>
      </c>
      <c r="BO1005">
        <v>0</v>
      </c>
      <c r="BP1005">
        <v>0</v>
      </c>
      <c r="BW1005" t="str">
        <f>"21:53:30.917"</f>
        <v>21:53:30.917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5</v>
      </c>
      <c r="CP1005" t="s">
        <v>119</v>
      </c>
      <c r="CQ1005">
        <v>259</v>
      </c>
      <c r="CR1005">
        <v>0</v>
      </c>
      <c r="CW1005">
        <v>3055760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"08/10/2022 21:53:31.129"</f>
        <v>08/10/2022 21:53:31.129</v>
      </c>
      <c r="C1006" t="str">
        <f t="shared" si="205"/>
        <v>FFDFD3C0</v>
      </c>
      <c r="D1006" t="s">
        <v>130</v>
      </c>
      <c r="E1006">
        <v>18</v>
      </c>
      <c r="F1006">
        <v>1018</v>
      </c>
      <c r="G1006" t="s">
        <v>114</v>
      </c>
      <c r="J1006" t="s">
        <v>131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221"/>
        <v>21:53:30.797</v>
      </c>
      <c r="T1006" t="str">
        <f t="shared" si="221"/>
        <v>21:53:30.797</v>
      </c>
      <c r="U1006" t="str">
        <f t="shared" si="204"/>
        <v>A4558D</v>
      </c>
      <c r="V1006">
        <v>0</v>
      </c>
      <c r="W1006">
        <v>0</v>
      </c>
      <c r="X1006">
        <v>2</v>
      </c>
      <c r="Z1006">
        <v>1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0</v>
      </c>
      <c r="AI1006" t="s">
        <v>958</v>
      </c>
      <c r="AJ1006">
        <v>48.219723999999999</v>
      </c>
      <c r="AK1006" t="s">
        <v>959</v>
      </c>
      <c r="AL1006">
        <v>-122.988832</v>
      </c>
      <c r="AM1006">
        <v>25</v>
      </c>
      <c r="AN1006">
        <v>1200</v>
      </c>
      <c r="AO1006" t="s">
        <v>118</v>
      </c>
      <c r="AP1006">
        <v>13</v>
      </c>
      <c r="AQ1006">
        <v>-139</v>
      </c>
      <c r="AR1006">
        <v>512</v>
      </c>
      <c r="AZ1006">
        <v>1200</v>
      </c>
      <c r="BA1006">
        <v>1</v>
      </c>
      <c r="BB1006" t="str">
        <f t="shared" si="207"/>
        <v xml:space="preserve">N379DH  </v>
      </c>
      <c r="BC1006">
        <v>1</v>
      </c>
      <c r="BE1006">
        <v>0</v>
      </c>
      <c r="BF1006">
        <v>0</v>
      </c>
      <c r="BG1006">
        <v>0</v>
      </c>
      <c r="BH1006">
        <v>1125</v>
      </c>
      <c r="BI1006">
        <v>1</v>
      </c>
      <c r="BJ1006">
        <v>0</v>
      </c>
      <c r="BK1006">
        <v>0</v>
      </c>
      <c r="BL1006">
        <v>0</v>
      </c>
      <c r="BO1006">
        <v>0</v>
      </c>
      <c r="BP1006">
        <v>0</v>
      </c>
      <c r="BW1006" t="str">
        <f>"21:53:30.917"</f>
        <v>21:53:30.917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5</v>
      </c>
      <c r="CP1006" t="s">
        <v>119</v>
      </c>
      <c r="CQ1006">
        <v>259</v>
      </c>
      <c r="CR1006">
        <v>0</v>
      </c>
      <c r="CW1006">
        <v>3055760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"08/10/2022 21:53:31.129"</f>
        <v>08/10/2022 21:53:31.129</v>
      </c>
      <c r="C1007" t="str">
        <f t="shared" si="205"/>
        <v>FFDFD3C0</v>
      </c>
      <c r="D1007" t="s">
        <v>611</v>
      </c>
      <c r="E1007">
        <v>10</v>
      </c>
      <c r="H1007">
        <v>37</v>
      </c>
      <c r="I1007" t="s">
        <v>612</v>
      </c>
      <c r="J1007" t="s">
        <v>613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si="221"/>
        <v>21:53:30.797</v>
      </c>
      <c r="T1007" t="str">
        <f t="shared" si="221"/>
        <v>21:53:30.797</v>
      </c>
      <c r="U1007" t="str">
        <f t="shared" si="204"/>
        <v>A4558D</v>
      </c>
      <c r="V1007">
        <v>0</v>
      </c>
      <c r="W1007">
        <v>0</v>
      </c>
      <c r="X1007">
        <v>2</v>
      </c>
      <c r="Z1007">
        <v>1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0</v>
      </c>
      <c r="AI1007" t="s">
        <v>958</v>
      </c>
      <c r="AJ1007">
        <v>48.219723999999999</v>
      </c>
      <c r="AK1007" t="s">
        <v>959</v>
      </c>
      <c r="AL1007">
        <v>-122.988832</v>
      </c>
      <c r="AM1007">
        <v>25</v>
      </c>
      <c r="AN1007">
        <v>1200</v>
      </c>
      <c r="AO1007" t="s">
        <v>118</v>
      </c>
      <c r="AP1007">
        <v>13</v>
      </c>
      <c r="AQ1007">
        <v>-139</v>
      </c>
      <c r="AR1007">
        <v>512</v>
      </c>
      <c r="AZ1007">
        <v>1200</v>
      </c>
      <c r="BA1007">
        <v>1</v>
      </c>
      <c r="BB1007" t="str">
        <f t="shared" si="207"/>
        <v xml:space="preserve">N379DH  </v>
      </c>
      <c r="BC1007">
        <v>1</v>
      </c>
      <c r="BE1007">
        <v>0</v>
      </c>
      <c r="BF1007">
        <v>0</v>
      </c>
      <c r="BG1007">
        <v>0</v>
      </c>
      <c r="BH1007">
        <v>1125</v>
      </c>
      <c r="BI1007">
        <v>1</v>
      </c>
      <c r="BJ1007">
        <v>0</v>
      </c>
      <c r="BK1007">
        <v>0</v>
      </c>
      <c r="BL1007">
        <v>0</v>
      </c>
      <c r="BO1007">
        <v>0</v>
      </c>
      <c r="BP1007">
        <v>0</v>
      </c>
      <c r="BW1007" t="str">
        <f>"21:53:30.917"</f>
        <v>21:53:30.917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5</v>
      </c>
      <c r="CP1007" t="s">
        <v>119</v>
      </c>
      <c r="CQ1007">
        <v>259</v>
      </c>
      <c r="CR1007">
        <v>0</v>
      </c>
      <c r="CW1007">
        <v>3055760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"08/10/2022 21:53:31.879"</f>
        <v>08/10/2022 21:53:31.879</v>
      </c>
      <c r="C1008" t="str">
        <f t="shared" si="205"/>
        <v>FFDFD3C0</v>
      </c>
      <c r="D1008" t="s">
        <v>113</v>
      </c>
      <c r="E1008">
        <v>6</v>
      </c>
      <c r="H1008">
        <v>174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ref="S1008:T1010" si="222">"21:53:31.398"</f>
        <v>21:53:31.398</v>
      </c>
      <c r="T1008" t="str">
        <f t="shared" si="222"/>
        <v>21:53:31.398</v>
      </c>
      <c r="U1008" t="str">
        <f t="shared" si="204"/>
        <v>A4558D</v>
      </c>
      <c r="V1008">
        <v>0</v>
      </c>
      <c r="W1008">
        <v>0</v>
      </c>
      <c r="X1008">
        <v>2</v>
      </c>
      <c r="Z1008">
        <v>1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0</v>
      </c>
      <c r="AI1008" t="s">
        <v>960</v>
      </c>
      <c r="AJ1008">
        <v>48.219337000000003</v>
      </c>
      <c r="AK1008" t="s">
        <v>961</v>
      </c>
      <c r="AL1008">
        <v>-122.98876799999999</v>
      </c>
      <c r="AM1008">
        <v>25</v>
      </c>
      <c r="AN1008">
        <v>1200</v>
      </c>
      <c r="AO1008" t="s">
        <v>118</v>
      </c>
      <c r="AP1008">
        <v>14</v>
      </c>
      <c r="AQ1008">
        <v>-139</v>
      </c>
      <c r="AR1008">
        <v>448</v>
      </c>
      <c r="AZ1008">
        <v>1200</v>
      </c>
      <c r="BA1008">
        <v>1</v>
      </c>
      <c r="BB1008" t="str">
        <f t="shared" si="207"/>
        <v xml:space="preserve">N379DH  </v>
      </c>
      <c r="BC1008">
        <v>1</v>
      </c>
      <c r="BE1008">
        <v>0</v>
      </c>
      <c r="BF1008">
        <v>0</v>
      </c>
      <c r="BG1008">
        <v>0</v>
      </c>
      <c r="BH1008">
        <v>1150</v>
      </c>
      <c r="BI1008">
        <v>1</v>
      </c>
      <c r="BJ1008">
        <v>0</v>
      </c>
      <c r="BK1008">
        <v>0</v>
      </c>
      <c r="BL1008">
        <v>0</v>
      </c>
      <c r="BO1008">
        <v>0</v>
      </c>
      <c r="BP1008">
        <v>0</v>
      </c>
      <c r="BW1008" t="str">
        <f>"21:53:31.571"</f>
        <v>21:53:31.571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4</v>
      </c>
      <c r="CP1008" t="s">
        <v>119</v>
      </c>
      <c r="CQ1008">
        <v>259</v>
      </c>
      <c r="CR1008">
        <v>0</v>
      </c>
      <c r="CW1008">
        <v>3055815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"08/10/2022 21:53:31.879"</f>
        <v>08/10/2022 21:53:31.879</v>
      </c>
      <c r="C1009" t="str">
        <f t="shared" si="205"/>
        <v>FFDFD3C0</v>
      </c>
      <c r="D1009" t="s">
        <v>130</v>
      </c>
      <c r="E1009">
        <v>18</v>
      </c>
      <c r="F1009">
        <v>1018</v>
      </c>
      <c r="G1009" t="s">
        <v>114</v>
      </c>
      <c r="J1009" t="s">
        <v>131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222"/>
        <v>21:53:31.398</v>
      </c>
      <c r="T1009" t="str">
        <f t="shared" si="222"/>
        <v>21:53:31.398</v>
      </c>
      <c r="U1009" t="str">
        <f t="shared" si="204"/>
        <v>A4558D</v>
      </c>
      <c r="V1009">
        <v>0</v>
      </c>
      <c r="W1009">
        <v>0</v>
      </c>
      <c r="X1009">
        <v>2</v>
      </c>
      <c r="Z1009">
        <v>1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0</v>
      </c>
      <c r="AI1009" t="s">
        <v>960</v>
      </c>
      <c r="AJ1009">
        <v>48.219337000000003</v>
      </c>
      <c r="AK1009" t="s">
        <v>961</v>
      </c>
      <c r="AL1009">
        <v>-122.98876799999999</v>
      </c>
      <c r="AM1009">
        <v>25</v>
      </c>
      <c r="AN1009">
        <v>1200</v>
      </c>
      <c r="AO1009" t="s">
        <v>118</v>
      </c>
      <c r="AP1009">
        <v>14</v>
      </c>
      <c r="AQ1009">
        <v>-139</v>
      </c>
      <c r="AR1009">
        <v>448</v>
      </c>
      <c r="AZ1009">
        <v>1200</v>
      </c>
      <c r="BA1009">
        <v>1</v>
      </c>
      <c r="BB1009" t="str">
        <f t="shared" si="207"/>
        <v xml:space="preserve">N379DH  </v>
      </c>
      <c r="BC1009">
        <v>1</v>
      </c>
      <c r="BE1009">
        <v>0</v>
      </c>
      <c r="BF1009">
        <v>0</v>
      </c>
      <c r="BG1009">
        <v>0</v>
      </c>
      <c r="BH1009">
        <v>1150</v>
      </c>
      <c r="BI1009">
        <v>1</v>
      </c>
      <c r="BJ1009">
        <v>0</v>
      </c>
      <c r="BK1009">
        <v>0</v>
      </c>
      <c r="BL1009">
        <v>0</v>
      </c>
      <c r="BO1009">
        <v>0</v>
      </c>
      <c r="BP1009">
        <v>0</v>
      </c>
      <c r="BW1009" t="str">
        <f>"21:53:31.571"</f>
        <v>21:53:31.571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4</v>
      </c>
      <c r="CP1009" t="s">
        <v>119</v>
      </c>
      <c r="CQ1009">
        <v>259</v>
      </c>
      <c r="CR1009">
        <v>0</v>
      </c>
      <c r="CW1009">
        <v>3055815</v>
      </c>
      <c r="CY1009">
        <v>0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"08/10/2022 21:53:31.879"</f>
        <v>08/10/2022 21:53:31.879</v>
      </c>
      <c r="C1010" t="str">
        <f t="shared" si="205"/>
        <v>FFDFD3C0</v>
      </c>
      <c r="D1010" t="s">
        <v>611</v>
      </c>
      <c r="E1010">
        <v>10</v>
      </c>
      <c r="H1010">
        <v>37</v>
      </c>
      <c r="I1010" t="s">
        <v>612</v>
      </c>
      <c r="J1010" t="s">
        <v>613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si="222"/>
        <v>21:53:31.398</v>
      </c>
      <c r="T1010" t="str">
        <f t="shared" si="222"/>
        <v>21:53:31.398</v>
      </c>
      <c r="U1010" t="str">
        <f t="shared" si="204"/>
        <v>A4558D</v>
      </c>
      <c r="V1010">
        <v>0</v>
      </c>
      <c r="W1010">
        <v>0</v>
      </c>
      <c r="X1010">
        <v>2</v>
      </c>
      <c r="Z1010">
        <v>1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0</v>
      </c>
      <c r="AI1010" t="s">
        <v>960</v>
      </c>
      <c r="AJ1010">
        <v>48.219337000000003</v>
      </c>
      <c r="AK1010" t="s">
        <v>961</v>
      </c>
      <c r="AL1010">
        <v>-122.98876799999999</v>
      </c>
      <c r="AM1010">
        <v>25</v>
      </c>
      <c r="AN1010">
        <v>1200</v>
      </c>
      <c r="AO1010" t="s">
        <v>118</v>
      </c>
      <c r="AP1010">
        <v>14</v>
      </c>
      <c r="AQ1010">
        <v>-139</v>
      </c>
      <c r="AR1010">
        <v>448</v>
      </c>
      <c r="AZ1010">
        <v>1200</v>
      </c>
      <c r="BA1010">
        <v>1</v>
      </c>
      <c r="BB1010" t="str">
        <f t="shared" si="207"/>
        <v xml:space="preserve">N379DH  </v>
      </c>
      <c r="BC1010">
        <v>1</v>
      </c>
      <c r="BE1010">
        <v>0</v>
      </c>
      <c r="BF1010">
        <v>0</v>
      </c>
      <c r="BG1010">
        <v>0</v>
      </c>
      <c r="BH1010">
        <v>1150</v>
      </c>
      <c r="BI1010">
        <v>1</v>
      </c>
      <c r="BJ1010">
        <v>0</v>
      </c>
      <c r="BK1010">
        <v>0</v>
      </c>
      <c r="BL1010">
        <v>0</v>
      </c>
      <c r="BO1010">
        <v>0</v>
      </c>
      <c r="BP1010">
        <v>0</v>
      </c>
      <c r="BW1010" t="str">
        <f>"21:53:31.571"</f>
        <v>21:53:31.571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4</v>
      </c>
      <c r="CP1010" t="s">
        <v>119</v>
      </c>
      <c r="CQ1010">
        <v>259</v>
      </c>
      <c r="CR1010">
        <v>0</v>
      </c>
      <c r="CW1010">
        <v>3055815</v>
      </c>
      <c r="CY1010">
        <v>0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"08/10/2022 21:53:32.957"</f>
        <v>08/10/2022 21:53:32.957</v>
      </c>
      <c r="C1011" t="str">
        <f t="shared" si="205"/>
        <v>FFDFD3C0</v>
      </c>
      <c r="D1011" t="s">
        <v>113</v>
      </c>
      <c r="E1011">
        <v>6</v>
      </c>
      <c r="H1011">
        <v>174</v>
      </c>
      <c r="I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ref="S1011:T1013" si="223">"21:53:32.594"</f>
        <v>21:53:32.594</v>
      </c>
      <c r="T1011" t="str">
        <f t="shared" si="223"/>
        <v>21:53:32.594</v>
      </c>
      <c r="U1011" t="str">
        <f t="shared" si="204"/>
        <v>A4558D</v>
      </c>
      <c r="V1011">
        <v>0</v>
      </c>
      <c r="W1011">
        <v>0</v>
      </c>
      <c r="X1011">
        <v>2</v>
      </c>
      <c r="Z1011">
        <v>1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0</v>
      </c>
      <c r="AI1011" t="s">
        <v>962</v>
      </c>
      <c r="AJ1011">
        <v>48.218586000000002</v>
      </c>
      <c r="AK1011" t="s">
        <v>963</v>
      </c>
      <c r="AL1011">
        <v>-122.98863900000001</v>
      </c>
      <c r="AM1011">
        <v>25</v>
      </c>
      <c r="AN1011">
        <v>1200</v>
      </c>
      <c r="AO1011" t="s">
        <v>118</v>
      </c>
      <c r="AP1011">
        <v>17</v>
      </c>
      <c r="AQ1011">
        <v>-138</v>
      </c>
      <c r="AR1011">
        <v>512</v>
      </c>
      <c r="AZ1011">
        <v>1200</v>
      </c>
      <c r="BA1011">
        <v>1</v>
      </c>
      <c r="BB1011" t="str">
        <f t="shared" si="207"/>
        <v xml:space="preserve">N379DH  </v>
      </c>
      <c r="BC1011">
        <v>1</v>
      </c>
      <c r="BE1011">
        <v>0</v>
      </c>
      <c r="BF1011">
        <v>0</v>
      </c>
      <c r="BG1011">
        <v>0</v>
      </c>
      <c r="BH1011">
        <v>1150</v>
      </c>
      <c r="BI1011">
        <v>1</v>
      </c>
      <c r="BJ1011">
        <v>0</v>
      </c>
      <c r="BK1011">
        <v>0</v>
      </c>
      <c r="BL1011">
        <v>0</v>
      </c>
      <c r="BO1011">
        <v>0</v>
      </c>
      <c r="BP1011">
        <v>0</v>
      </c>
      <c r="BW1011" t="str">
        <f>"21:53:32.648"</f>
        <v>21:53:32.648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4</v>
      </c>
      <c r="CP1011" t="s">
        <v>119</v>
      </c>
      <c r="CQ1011">
        <v>259</v>
      </c>
      <c r="CR1011">
        <v>0</v>
      </c>
      <c r="CW1011">
        <v>3055899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"08/10/2022 21:53:32.957"</f>
        <v>08/10/2022 21:53:32.957</v>
      </c>
      <c r="C1012" t="str">
        <f t="shared" si="205"/>
        <v>FFDFD3C0</v>
      </c>
      <c r="D1012" t="s">
        <v>130</v>
      </c>
      <c r="E1012">
        <v>18</v>
      </c>
      <c r="F1012">
        <v>1018</v>
      </c>
      <c r="G1012" t="s">
        <v>114</v>
      </c>
      <c r="J1012" t="s">
        <v>131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223"/>
        <v>21:53:32.594</v>
      </c>
      <c r="T1012" t="str">
        <f t="shared" si="223"/>
        <v>21:53:32.594</v>
      </c>
      <c r="U1012" t="str">
        <f t="shared" si="204"/>
        <v>A4558D</v>
      </c>
      <c r="V1012">
        <v>0</v>
      </c>
      <c r="W1012">
        <v>0</v>
      </c>
      <c r="X1012">
        <v>2</v>
      </c>
      <c r="Z1012">
        <v>1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0</v>
      </c>
      <c r="AI1012" t="s">
        <v>962</v>
      </c>
      <c r="AJ1012">
        <v>48.218586000000002</v>
      </c>
      <c r="AK1012" t="s">
        <v>963</v>
      </c>
      <c r="AL1012">
        <v>-122.98863900000001</v>
      </c>
      <c r="AM1012">
        <v>25</v>
      </c>
      <c r="AN1012">
        <v>1200</v>
      </c>
      <c r="AO1012" t="s">
        <v>118</v>
      </c>
      <c r="AP1012">
        <v>17</v>
      </c>
      <c r="AQ1012">
        <v>-138</v>
      </c>
      <c r="AR1012">
        <v>512</v>
      </c>
      <c r="AZ1012">
        <v>1200</v>
      </c>
      <c r="BA1012">
        <v>1</v>
      </c>
      <c r="BB1012" t="str">
        <f t="shared" si="207"/>
        <v xml:space="preserve">N379DH  </v>
      </c>
      <c r="BC1012">
        <v>1</v>
      </c>
      <c r="BE1012">
        <v>0</v>
      </c>
      <c r="BF1012">
        <v>0</v>
      </c>
      <c r="BG1012">
        <v>0</v>
      </c>
      <c r="BH1012">
        <v>1150</v>
      </c>
      <c r="BI1012">
        <v>1</v>
      </c>
      <c r="BJ1012">
        <v>0</v>
      </c>
      <c r="BK1012">
        <v>0</v>
      </c>
      <c r="BL1012">
        <v>0</v>
      </c>
      <c r="BO1012">
        <v>0</v>
      </c>
      <c r="BP1012">
        <v>0</v>
      </c>
      <c r="BW1012" t="str">
        <f>"21:53:32.648"</f>
        <v>21:53:32.648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4</v>
      </c>
      <c r="CP1012" t="s">
        <v>119</v>
      </c>
      <c r="CQ1012">
        <v>259</v>
      </c>
      <c r="CR1012">
        <v>0</v>
      </c>
      <c r="CW1012">
        <v>3055899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"08/10/2022 21:53:32.957"</f>
        <v>08/10/2022 21:53:32.957</v>
      </c>
      <c r="C1013" t="str">
        <f t="shared" si="205"/>
        <v>FFDFD3C0</v>
      </c>
      <c r="D1013" t="s">
        <v>611</v>
      </c>
      <c r="E1013">
        <v>10</v>
      </c>
      <c r="H1013">
        <v>37</v>
      </c>
      <c r="I1013" t="s">
        <v>612</v>
      </c>
      <c r="J1013" t="s">
        <v>613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si="223"/>
        <v>21:53:32.594</v>
      </c>
      <c r="T1013" t="str">
        <f t="shared" si="223"/>
        <v>21:53:32.594</v>
      </c>
      <c r="U1013" t="str">
        <f t="shared" si="204"/>
        <v>A4558D</v>
      </c>
      <c r="V1013">
        <v>0</v>
      </c>
      <c r="W1013">
        <v>0</v>
      </c>
      <c r="X1013">
        <v>2</v>
      </c>
      <c r="Z1013">
        <v>1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0</v>
      </c>
      <c r="AI1013" t="s">
        <v>962</v>
      </c>
      <c r="AJ1013">
        <v>48.218586000000002</v>
      </c>
      <c r="AK1013" t="s">
        <v>963</v>
      </c>
      <c r="AL1013">
        <v>-122.98863900000001</v>
      </c>
      <c r="AM1013">
        <v>25</v>
      </c>
      <c r="AN1013">
        <v>1200</v>
      </c>
      <c r="AO1013" t="s">
        <v>118</v>
      </c>
      <c r="AP1013">
        <v>17</v>
      </c>
      <c r="AQ1013">
        <v>-138</v>
      </c>
      <c r="AR1013">
        <v>512</v>
      </c>
      <c r="AZ1013">
        <v>1200</v>
      </c>
      <c r="BA1013">
        <v>1</v>
      </c>
      <c r="BB1013" t="str">
        <f t="shared" si="207"/>
        <v xml:space="preserve">N379DH  </v>
      </c>
      <c r="BC1013">
        <v>1</v>
      </c>
      <c r="BE1013">
        <v>0</v>
      </c>
      <c r="BF1013">
        <v>0</v>
      </c>
      <c r="BG1013">
        <v>0</v>
      </c>
      <c r="BH1013">
        <v>1150</v>
      </c>
      <c r="BI1013">
        <v>1</v>
      </c>
      <c r="BJ1013">
        <v>0</v>
      </c>
      <c r="BK1013">
        <v>0</v>
      </c>
      <c r="BL1013">
        <v>0</v>
      </c>
      <c r="BO1013">
        <v>0</v>
      </c>
      <c r="BP1013">
        <v>0</v>
      </c>
      <c r="BW1013" t="str">
        <f>"21:53:32.648"</f>
        <v>21:53:32.648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4</v>
      </c>
      <c r="CP1013" t="s">
        <v>119</v>
      </c>
      <c r="CQ1013">
        <v>259</v>
      </c>
      <c r="CR1013">
        <v>0</v>
      </c>
      <c r="CW1013">
        <v>3055899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"08/10/2022 21:53:33.597"</f>
        <v>08/10/2022 21:53:33.597</v>
      </c>
      <c r="C1014" t="str">
        <f t="shared" si="205"/>
        <v>FFDFD3C0</v>
      </c>
      <c r="D1014" t="s">
        <v>611</v>
      </c>
      <c r="E1014">
        <v>10</v>
      </c>
      <c r="H1014">
        <v>37</v>
      </c>
      <c r="I1014" t="s">
        <v>612</v>
      </c>
      <c r="J1014" t="s">
        <v>613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ref="S1014:T1016" si="224">"21:53:33.195"</f>
        <v>21:53:33.195</v>
      </c>
      <c r="T1014" t="str">
        <f t="shared" si="224"/>
        <v>21:53:33.195</v>
      </c>
      <c r="U1014" t="str">
        <f t="shared" si="204"/>
        <v>A4558D</v>
      </c>
      <c r="V1014">
        <v>0</v>
      </c>
      <c r="W1014">
        <v>0</v>
      </c>
      <c r="X1014">
        <v>2</v>
      </c>
      <c r="Z1014">
        <v>1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0</v>
      </c>
      <c r="AI1014" t="s">
        <v>964</v>
      </c>
      <c r="AJ1014">
        <v>48.218200000000003</v>
      </c>
      <c r="AK1014" t="s">
        <v>965</v>
      </c>
      <c r="AL1014">
        <v>-122.988553</v>
      </c>
      <c r="AM1014">
        <v>25</v>
      </c>
      <c r="AN1014">
        <v>1200</v>
      </c>
      <c r="AO1014" t="s">
        <v>118</v>
      </c>
      <c r="AP1014">
        <v>19</v>
      </c>
      <c r="AQ1014">
        <v>-138</v>
      </c>
      <c r="AR1014">
        <v>512</v>
      </c>
      <c r="AZ1014">
        <v>1200</v>
      </c>
      <c r="BA1014">
        <v>1</v>
      </c>
      <c r="BB1014" t="str">
        <f t="shared" si="207"/>
        <v xml:space="preserve">N379DH  </v>
      </c>
      <c r="BC1014">
        <v>1</v>
      </c>
      <c r="BE1014">
        <v>0</v>
      </c>
      <c r="BF1014">
        <v>0</v>
      </c>
      <c r="BG1014">
        <v>0</v>
      </c>
      <c r="BH1014">
        <v>1150</v>
      </c>
      <c r="BI1014">
        <v>1</v>
      </c>
      <c r="BJ1014">
        <v>0</v>
      </c>
      <c r="BK1014">
        <v>0</v>
      </c>
      <c r="BL1014">
        <v>0</v>
      </c>
      <c r="BO1014">
        <v>0</v>
      </c>
      <c r="BP1014">
        <v>0</v>
      </c>
      <c r="BW1014" t="str">
        <f>"21:53:33.287"</f>
        <v>21:53:33.287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4</v>
      </c>
      <c r="CP1014" t="s">
        <v>119</v>
      </c>
      <c r="CQ1014">
        <v>259</v>
      </c>
      <c r="CR1014">
        <v>0</v>
      </c>
      <c r="CW1014">
        <v>3055943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"08/10/2022 21:53:33.597"</f>
        <v>08/10/2022 21:53:33.597</v>
      </c>
      <c r="C1015" t="str">
        <f t="shared" si="205"/>
        <v>FFDFD3C0</v>
      </c>
      <c r="D1015" t="s">
        <v>130</v>
      </c>
      <c r="E1015">
        <v>18</v>
      </c>
      <c r="F1015">
        <v>1018</v>
      </c>
      <c r="G1015" t="s">
        <v>114</v>
      </c>
      <c r="J1015" t="s">
        <v>131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224"/>
        <v>21:53:33.195</v>
      </c>
      <c r="T1015" t="str">
        <f t="shared" si="224"/>
        <v>21:53:33.195</v>
      </c>
      <c r="U1015" t="str">
        <f t="shared" si="204"/>
        <v>A4558D</v>
      </c>
      <c r="V1015">
        <v>0</v>
      </c>
      <c r="W1015">
        <v>0</v>
      </c>
      <c r="X1015">
        <v>2</v>
      </c>
      <c r="Z1015">
        <v>1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0</v>
      </c>
      <c r="AI1015" t="s">
        <v>964</v>
      </c>
      <c r="AJ1015">
        <v>48.218200000000003</v>
      </c>
      <c r="AK1015" t="s">
        <v>965</v>
      </c>
      <c r="AL1015">
        <v>-122.988553</v>
      </c>
      <c r="AM1015">
        <v>25</v>
      </c>
      <c r="AN1015">
        <v>1200</v>
      </c>
      <c r="AO1015" t="s">
        <v>118</v>
      </c>
      <c r="AP1015">
        <v>19</v>
      </c>
      <c r="AQ1015">
        <v>-138</v>
      </c>
      <c r="AR1015">
        <v>512</v>
      </c>
      <c r="AZ1015">
        <v>1200</v>
      </c>
      <c r="BA1015">
        <v>1</v>
      </c>
      <c r="BB1015" t="str">
        <f t="shared" si="207"/>
        <v xml:space="preserve">N379DH  </v>
      </c>
      <c r="BC1015">
        <v>1</v>
      </c>
      <c r="BE1015">
        <v>0</v>
      </c>
      <c r="BF1015">
        <v>0</v>
      </c>
      <c r="BG1015">
        <v>0</v>
      </c>
      <c r="BH1015">
        <v>1150</v>
      </c>
      <c r="BI1015">
        <v>1</v>
      </c>
      <c r="BJ1015">
        <v>0</v>
      </c>
      <c r="BK1015">
        <v>0</v>
      </c>
      <c r="BL1015">
        <v>0</v>
      </c>
      <c r="BO1015">
        <v>0</v>
      </c>
      <c r="BP1015">
        <v>0</v>
      </c>
      <c r="BW1015" t="str">
        <f>"21:53:33.287"</f>
        <v>21:53:33.287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4</v>
      </c>
      <c r="CP1015" t="s">
        <v>119</v>
      </c>
      <c r="CQ1015">
        <v>259</v>
      </c>
      <c r="CR1015">
        <v>0</v>
      </c>
      <c r="CW1015">
        <v>3055943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"08/10/2022 21:53:33.597"</f>
        <v>08/10/2022 21:53:33.597</v>
      </c>
      <c r="C1016" t="str">
        <f t="shared" si="205"/>
        <v>FFDFD3C0</v>
      </c>
      <c r="D1016" t="s">
        <v>113</v>
      </c>
      <c r="E1016">
        <v>6</v>
      </c>
      <c r="H1016">
        <v>174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224"/>
        <v>21:53:33.195</v>
      </c>
      <c r="T1016" t="str">
        <f t="shared" si="224"/>
        <v>21:53:33.195</v>
      </c>
      <c r="U1016" t="str">
        <f t="shared" si="204"/>
        <v>A4558D</v>
      </c>
      <c r="V1016">
        <v>0</v>
      </c>
      <c r="W1016">
        <v>0</v>
      </c>
      <c r="X1016">
        <v>2</v>
      </c>
      <c r="Z1016">
        <v>1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0</v>
      </c>
      <c r="AI1016" t="s">
        <v>964</v>
      </c>
      <c r="AJ1016">
        <v>48.218200000000003</v>
      </c>
      <c r="AK1016" t="s">
        <v>965</v>
      </c>
      <c r="AL1016">
        <v>-122.988553</v>
      </c>
      <c r="AM1016">
        <v>25</v>
      </c>
      <c r="AN1016">
        <v>1200</v>
      </c>
      <c r="AO1016" t="s">
        <v>118</v>
      </c>
      <c r="AP1016">
        <v>19</v>
      </c>
      <c r="AQ1016">
        <v>-138</v>
      </c>
      <c r="AR1016">
        <v>512</v>
      </c>
      <c r="AZ1016">
        <v>1200</v>
      </c>
      <c r="BA1016">
        <v>1</v>
      </c>
      <c r="BB1016" t="str">
        <f t="shared" si="207"/>
        <v xml:space="preserve">N379DH  </v>
      </c>
      <c r="BC1016">
        <v>1</v>
      </c>
      <c r="BE1016">
        <v>0</v>
      </c>
      <c r="BF1016">
        <v>0</v>
      </c>
      <c r="BG1016">
        <v>0</v>
      </c>
      <c r="BH1016">
        <v>1150</v>
      </c>
      <c r="BI1016">
        <v>1</v>
      </c>
      <c r="BJ1016">
        <v>0</v>
      </c>
      <c r="BK1016">
        <v>0</v>
      </c>
      <c r="BL1016">
        <v>0</v>
      </c>
      <c r="BO1016">
        <v>0</v>
      </c>
      <c r="BP1016">
        <v>0</v>
      </c>
      <c r="BW1016" t="str">
        <f>"21:53:33.287"</f>
        <v>21:53:33.287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4</v>
      </c>
      <c r="CP1016" t="s">
        <v>119</v>
      </c>
      <c r="CQ1016">
        <v>259</v>
      </c>
      <c r="CR1016">
        <v>0</v>
      </c>
      <c r="CW1016">
        <v>3055943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"08/10/2022 21:53:34.628"</f>
        <v>08/10/2022 21:53:34.628</v>
      </c>
      <c r="C1017" t="str">
        <f t="shared" si="205"/>
        <v>FFDFD3C0</v>
      </c>
      <c r="D1017" t="s">
        <v>130</v>
      </c>
      <c r="E1017">
        <v>18</v>
      </c>
      <c r="F1017">
        <v>1018</v>
      </c>
      <c r="G1017" t="s">
        <v>114</v>
      </c>
      <c r="J1017" t="s">
        <v>131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ref="S1017:T1019" si="225">"21:53:34.195"</f>
        <v>21:53:34.195</v>
      </c>
      <c r="T1017" t="str">
        <f t="shared" si="225"/>
        <v>21:53:34.195</v>
      </c>
      <c r="U1017" t="str">
        <f t="shared" si="204"/>
        <v>A4558D</v>
      </c>
      <c r="V1017">
        <v>0</v>
      </c>
      <c r="W1017">
        <v>0</v>
      </c>
      <c r="X1017">
        <v>2</v>
      </c>
      <c r="Z1017">
        <v>1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0</v>
      </c>
      <c r="AI1017" t="s">
        <v>966</v>
      </c>
      <c r="AJ1017">
        <v>48.217556000000002</v>
      </c>
      <c r="AK1017" t="s">
        <v>967</v>
      </c>
      <c r="AL1017">
        <v>-122.98842399999999</v>
      </c>
      <c r="AM1017">
        <v>25</v>
      </c>
      <c r="AN1017">
        <v>1200</v>
      </c>
      <c r="AO1017" t="s">
        <v>118</v>
      </c>
      <c r="AP1017">
        <v>21</v>
      </c>
      <c r="AQ1017">
        <v>-137</v>
      </c>
      <c r="AR1017">
        <v>512</v>
      </c>
      <c r="AZ1017">
        <v>1200</v>
      </c>
      <c r="BA1017">
        <v>1</v>
      </c>
      <c r="BB1017" t="str">
        <f t="shared" si="207"/>
        <v xml:space="preserve">N379DH  </v>
      </c>
      <c r="BC1017">
        <v>1</v>
      </c>
      <c r="BE1017">
        <v>0</v>
      </c>
      <c r="BF1017">
        <v>0</v>
      </c>
      <c r="BG1017">
        <v>0</v>
      </c>
      <c r="BH1017">
        <v>1175</v>
      </c>
      <c r="BI1017">
        <v>1</v>
      </c>
      <c r="BJ1017">
        <v>0</v>
      </c>
      <c r="BK1017">
        <v>0</v>
      </c>
      <c r="BL1017">
        <v>0</v>
      </c>
      <c r="BO1017">
        <v>0</v>
      </c>
      <c r="BP1017">
        <v>0</v>
      </c>
      <c r="BW1017" t="str">
        <f>"21:53:34.366"</f>
        <v>21:53:34.366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3</v>
      </c>
      <c r="CP1017" t="s">
        <v>119</v>
      </c>
      <c r="CQ1017">
        <v>259</v>
      </c>
      <c r="CR1017">
        <v>0</v>
      </c>
      <c r="CW1017">
        <v>3056028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"08/10/2022 21:53:34.643"</f>
        <v>08/10/2022 21:53:34.643</v>
      </c>
      <c r="C1018" t="str">
        <f t="shared" si="205"/>
        <v>FFDFD3C0</v>
      </c>
      <c r="D1018" t="s">
        <v>113</v>
      </c>
      <c r="E1018">
        <v>6</v>
      </c>
      <c r="H1018">
        <v>174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225"/>
        <v>21:53:34.195</v>
      </c>
      <c r="T1018" t="str">
        <f t="shared" si="225"/>
        <v>21:53:34.195</v>
      </c>
      <c r="U1018" t="str">
        <f t="shared" si="204"/>
        <v>A4558D</v>
      </c>
      <c r="V1018">
        <v>0</v>
      </c>
      <c r="W1018">
        <v>0</v>
      </c>
      <c r="X1018">
        <v>2</v>
      </c>
      <c r="Z1018">
        <v>1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0</v>
      </c>
      <c r="AI1018" t="s">
        <v>966</v>
      </c>
      <c r="AJ1018">
        <v>48.217556000000002</v>
      </c>
      <c r="AK1018" t="s">
        <v>967</v>
      </c>
      <c r="AL1018">
        <v>-122.98842399999999</v>
      </c>
      <c r="AM1018">
        <v>25</v>
      </c>
      <c r="AN1018">
        <v>1200</v>
      </c>
      <c r="AO1018" t="s">
        <v>118</v>
      </c>
      <c r="AP1018">
        <v>21</v>
      </c>
      <c r="AQ1018">
        <v>-137</v>
      </c>
      <c r="AR1018">
        <v>512</v>
      </c>
      <c r="AZ1018">
        <v>1200</v>
      </c>
      <c r="BA1018">
        <v>1</v>
      </c>
      <c r="BB1018" t="str">
        <f t="shared" si="207"/>
        <v xml:space="preserve">N379DH  </v>
      </c>
      <c r="BC1018">
        <v>1</v>
      </c>
      <c r="BE1018">
        <v>0</v>
      </c>
      <c r="BF1018">
        <v>0</v>
      </c>
      <c r="BG1018">
        <v>0</v>
      </c>
      <c r="BH1018">
        <v>1175</v>
      </c>
      <c r="BI1018">
        <v>1</v>
      </c>
      <c r="BJ1018">
        <v>0</v>
      </c>
      <c r="BK1018">
        <v>0</v>
      </c>
      <c r="BL1018">
        <v>0</v>
      </c>
      <c r="BO1018">
        <v>0</v>
      </c>
      <c r="BP1018">
        <v>0</v>
      </c>
      <c r="BW1018" t="str">
        <f>"21:53:34.366"</f>
        <v>21:53:34.366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3</v>
      </c>
      <c r="CP1018" t="s">
        <v>119</v>
      </c>
      <c r="CQ1018">
        <v>259</v>
      </c>
      <c r="CR1018">
        <v>0</v>
      </c>
      <c r="CW1018">
        <v>3056028</v>
      </c>
      <c r="CY1018">
        <v>0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"08/10/2022 21:53:34.643"</f>
        <v>08/10/2022 21:53:34.643</v>
      </c>
      <c r="C1019" t="str">
        <f t="shared" si="205"/>
        <v>FFDFD3C0</v>
      </c>
      <c r="D1019" t="s">
        <v>611</v>
      </c>
      <c r="E1019">
        <v>10</v>
      </c>
      <c r="H1019">
        <v>37</v>
      </c>
      <c r="I1019" t="s">
        <v>612</v>
      </c>
      <c r="J1019" t="s">
        <v>613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si="225"/>
        <v>21:53:34.195</v>
      </c>
      <c r="T1019" t="str">
        <f t="shared" si="225"/>
        <v>21:53:34.195</v>
      </c>
      <c r="U1019" t="str">
        <f t="shared" si="204"/>
        <v>A4558D</v>
      </c>
      <c r="V1019">
        <v>0</v>
      </c>
      <c r="W1019">
        <v>0</v>
      </c>
      <c r="X1019">
        <v>2</v>
      </c>
      <c r="Z1019">
        <v>1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0</v>
      </c>
      <c r="AI1019" t="s">
        <v>966</v>
      </c>
      <c r="AJ1019">
        <v>48.217556000000002</v>
      </c>
      <c r="AK1019" t="s">
        <v>967</v>
      </c>
      <c r="AL1019">
        <v>-122.98842399999999</v>
      </c>
      <c r="AM1019">
        <v>25</v>
      </c>
      <c r="AN1019">
        <v>1200</v>
      </c>
      <c r="AO1019" t="s">
        <v>118</v>
      </c>
      <c r="AP1019">
        <v>21</v>
      </c>
      <c r="AQ1019">
        <v>-137</v>
      </c>
      <c r="AR1019">
        <v>512</v>
      </c>
      <c r="AZ1019">
        <v>1200</v>
      </c>
      <c r="BA1019">
        <v>1</v>
      </c>
      <c r="BB1019" t="str">
        <f t="shared" si="207"/>
        <v xml:space="preserve">N379DH  </v>
      </c>
      <c r="BC1019">
        <v>1</v>
      </c>
      <c r="BE1019">
        <v>0</v>
      </c>
      <c r="BF1019">
        <v>0</v>
      </c>
      <c r="BG1019">
        <v>0</v>
      </c>
      <c r="BH1019">
        <v>1175</v>
      </c>
      <c r="BI1019">
        <v>1</v>
      </c>
      <c r="BJ1019">
        <v>0</v>
      </c>
      <c r="BK1019">
        <v>0</v>
      </c>
      <c r="BL1019">
        <v>0</v>
      </c>
      <c r="BO1019">
        <v>0</v>
      </c>
      <c r="BP1019">
        <v>0</v>
      </c>
      <c r="BW1019" t="str">
        <f>"21:53:34.366"</f>
        <v>21:53:34.366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3</v>
      </c>
      <c r="CP1019" t="s">
        <v>119</v>
      </c>
      <c r="CQ1019">
        <v>259</v>
      </c>
      <c r="CR1019">
        <v>0</v>
      </c>
      <c r="CW1019">
        <v>3056028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"08/10/2022 21:53:35.597"</f>
        <v>08/10/2022 21:53:35.597</v>
      </c>
      <c r="C1020" t="str">
        <f t="shared" si="205"/>
        <v>FFDFD3C0</v>
      </c>
      <c r="D1020" t="s">
        <v>113</v>
      </c>
      <c r="E1020">
        <v>6</v>
      </c>
      <c r="H1020">
        <v>174</v>
      </c>
      <c r="I1020" t="s">
        <v>114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ref="S1020:T1022" si="226">"21:53:35.195"</f>
        <v>21:53:35.195</v>
      </c>
      <c r="T1020" t="str">
        <f t="shared" si="226"/>
        <v>21:53:35.195</v>
      </c>
      <c r="U1020" t="str">
        <f t="shared" si="204"/>
        <v>A4558D</v>
      </c>
      <c r="V1020">
        <v>0</v>
      </c>
      <c r="W1020">
        <v>0</v>
      </c>
      <c r="X1020">
        <v>2</v>
      </c>
      <c r="Z1020">
        <v>1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0</v>
      </c>
      <c r="AI1020" t="s">
        <v>968</v>
      </c>
      <c r="AJ1020">
        <v>48.216912999999998</v>
      </c>
      <c r="AK1020" t="s">
        <v>969</v>
      </c>
      <c r="AL1020">
        <v>-122.988274</v>
      </c>
      <c r="AM1020">
        <v>25</v>
      </c>
      <c r="AN1020">
        <v>1200</v>
      </c>
      <c r="AO1020" t="s">
        <v>118</v>
      </c>
      <c r="AP1020">
        <v>22</v>
      </c>
      <c r="AQ1020">
        <v>-137</v>
      </c>
      <c r="AR1020">
        <v>512</v>
      </c>
      <c r="AZ1020">
        <v>1200</v>
      </c>
      <c r="BA1020">
        <v>1</v>
      </c>
      <c r="BB1020" t="str">
        <f t="shared" si="207"/>
        <v xml:space="preserve">N379DH  </v>
      </c>
      <c r="BC1020">
        <v>1</v>
      </c>
      <c r="BE1020">
        <v>0</v>
      </c>
      <c r="BF1020">
        <v>0</v>
      </c>
      <c r="BG1020">
        <v>0</v>
      </c>
      <c r="BH1020">
        <v>1175</v>
      </c>
      <c r="BI1020">
        <v>1</v>
      </c>
      <c r="BJ1020">
        <v>0</v>
      </c>
      <c r="BK1020">
        <v>0</v>
      </c>
      <c r="BL1020">
        <v>0</v>
      </c>
      <c r="BO1020">
        <v>0</v>
      </c>
      <c r="BP1020">
        <v>0</v>
      </c>
      <c r="BW1020" t="str">
        <f>"21:53:35.391"</f>
        <v>21:53:35.391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3</v>
      </c>
      <c r="CP1020" t="s">
        <v>119</v>
      </c>
      <c r="CQ1020">
        <v>259</v>
      </c>
      <c r="CR1020">
        <v>0</v>
      </c>
      <c r="CW1020">
        <v>3056106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"08/10/2022 21:53:35.706"</f>
        <v>08/10/2022 21:53:35.706</v>
      </c>
      <c r="C1021" t="str">
        <f t="shared" si="205"/>
        <v>FFDFD3C0</v>
      </c>
      <c r="D1021" t="s">
        <v>611</v>
      </c>
      <c r="E1021">
        <v>10</v>
      </c>
      <c r="H1021">
        <v>37</v>
      </c>
      <c r="I1021" t="s">
        <v>612</v>
      </c>
      <c r="J1021" t="s">
        <v>613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226"/>
        <v>21:53:35.195</v>
      </c>
      <c r="T1021" t="str">
        <f t="shared" si="226"/>
        <v>21:53:35.195</v>
      </c>
      <c r="U1021" t="str">
        <f t="shared" si="204"/>
        <v>A4558D</v>
      </c>
      <c r="V1021">
        <v>0</v>
      </c>
      <c r="W1021">
        <v>0</v>
      </c>
      <c r="X1021">
        <v>2</v>
      </c>
      <c r="Z1021">
        <v>1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0</v>
      </c>
      <c r="AI1021" t="s">
        <v>968</v>
      </c>
      <c r="AJ1021">
        <v>48.216912999999998</v>
      </c>
      <c r="AK1021" t="s">
        <v>969</v>
      </c>
      <c r="AL1021">
        <v>-122.988274</v>
      </c>
      <c r="AM1021">
        <v>25</v>
      </c>
      <c r="AN1021">
        <v>1200</v>
      </c>
      <c r="AO1021" t="s">
        <v>118</v>
      </c>
      <c r="AP1021">
        <v>22</v>
      </c>
      <c r="AQ1021">
        <v>-137</v>
      </c>
      <c r="AR1021">
        <v>512</v>
      </c>
      <c r="AZ1021">
        <v>1200</v>
      </c>
      <c r="BA1021">
        <v>1</v>
      </c>
      <c r="BB1021" t="str">
        <f t="shared" si="207"/>
        <v xml:space="preserve">N379DH  </v>
      </c>
      <c r="BC1021">
        <v>1</v>
      </c>
      <c r="BE1021">
        <v>0</v>
      </c>
      <c r="BF1021">
        <v>0</v>
      </c>
      <c r="BG1021">
        <v>0</v>
      </c>
      <c r="BH1021">
        <v>1175</v>
      </c>
      <c r="BI1021">
        <v>1</v>
      </c>
      <c r="BJ1021">
        <v>0</v>
      </c>
      <c r="BK1021">
        <v>0</v>
      </c>
      <c r="BL1021">
        <v>0</v>
      </c>
      <c r="BO1021">
        <v>0</v>
      </c>
      <c r="BP1021">
        <v>0</v>
      </c>
      <c r="BW1021" t="str">
        <f>"21:53:35.391"</f>
        <v>21:53:35.391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3</v>
      </c>
      <c r="CP1021" t="s">
        <v>119</v>
      </c>
      <c r="CQ1021">
        <v>259</v>
      </c>
      <c r="CR1021">
        <v>0</v>
      </c>
      <c r="CW1021">
        <v>3056106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"08/10/2022 21:53:35.706"</f>
        <v>08/10/2022 21:53:35.706</v>
      </c>
      <c r="C1022" t="str">
        <f t="shared" si="205"/>
        <v>FFDFD3C0</v>
      </c>
      <c r="D1022" t="s">
        <v>130</v>
      </c>
      <c r="E1022">
        <v>18</v>
      </c>
      <c r="F1022">
        <v>1018</v>
      </c>
      <c r="G1022" t="s">
        <v>114</v>
      </c>
      <c r="J1022" t="s">
        <v>131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226"/>
        <v>21:53:35.195</v>
      </c>
      <c r="T1022" t="str">
        <f t="shared" si="226"/>
        <v>21:53:35.195</v>
      </c>
      <c r="U1022" t="str">
        <f t="shared" si="204"/>
        <v>A4558D</v>
      </c>
      <c r="V1022">
        <v>0</v>
      </c>
      <c r="W1022">
        <v>0</v>
      </c>
      <c r="X1022">
        <v>2</v>
      </c>
      <c r="Z1022">
        <v>1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0</v>
      </c>
      <c r="AI1022" t="s">
        <v>968</v>
      </c>
      <c r="AJ1022">
        <v>48.216912999999998</v>
      </c>
      <c r="AK1022" t="s">
        <v>969</v>
      </c>
      <c r="AL1022">
        <v>-122.988274</v>
      </c>
      <c r="AM1022">
        <v>25</v>
      </c>
      <c r="AN1022">
        <v>1200</v>
      </c>
      <c r="AO1022" t="s">
        <v>118</v>
      </c>
      <c r="AP1022">
        <v>22</v>
      </c>
      <c r="AQ1022">
        <v>-137</v>
      </c>
      <c r="AR1022">
        <v>512</v>
      </c>
      <c r="AZ1022">
        <v>1200</v>
      </c>
      <c r="BA1022">
        <v>1</v>
      </c>
      <c r="BB1022" t="str">
        <f t="shared" si="207"/>
        <v xml:space="preserve">N379DH  </v>
      </c>
      <c r="BC1022">
        <v>1</v>
      </c>
      <c r="BE1022">
        <v>0</v>
      </c>
      <c r="BF1022">
        <v>0</v>
      </c>
      <c r="BG1022">
        <v>0</v>
      </c>
      <c r="BH1022">
        <v>1175</v>
      </c>
      <c r="BI1022">
        <v>1</v>
      </c>
      <c r="BJ1022">
        <v>0</v>
      </c>
      <c r="BK1022">
        <v>0</v>
      </c>
      <c r="BL1022">
        <v>0</v>
      </c>
      <c r="BO1022">
        <v>0</v>
      </c>
      <c r="BP1022">
        <v>0</v>
      </c>
      <c r="BW1022" t="str">
        <f>"21:53:35.391"</f>
        <v>21:53:35.391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3</v>
      </c>
      <c r="CP1022" t="s">
        <v>119</v>
      </c>
      <c r="CQ1022">
        <v>259</v>
      </c>
      <c r="CR1022">
        <v>0</v>
      </c>
      <c r="CW1022">
        <v>3056106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"08/10/2022 21:53:36.581"</f>
        <v>08/10/2022 21:53:36.581</v>
      </c>
      <c r="C1023" t="str">
        <f t="shared" si="205"/>
        <v>FFDFD3C0</v>
      </c>
      <c r="D1023" t="s">
        <v>130</v>
      </c>
      <c r="E1023">
        <v>18</v>
      </c>
      <c r="F1023">
        <v>1018</v>
      </c>
      <c r="G1023" t="s">
        <v>114</v>
      </c>
      <c r="J1023" t="s">
        <v>131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ref="S1023:T1025" si="227">"21:53:36.195"</f>
        <v>21:53:36.195</v>
      </c>
      <c r="T1023" t="str">
        <f t="shared" si="227"/>
        <v>21:53:36.195</v>
      </c>
      <c r="U1023" t="str">
        <f t="shared" si="204"/>
        <v>A4558D</v>
      </c>
      <c r="V1023">
        <v>0</v>
      </c>
      <c r="W1023">
        <v>0</v>
      </c>
      <c r="X1023">
        <v>2</v>
      </c>
      <c r="Z1023">
        <v>1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0</v>
      </c>
      <c r="AI1023" t="s">
        <v>970</v>
      </c>
      <c r="AJ1023">
        <v>48.216290000000001</v>
      </c>
      <c r="AK1023" t="s">
        <v>971</v>
      </c>
      <c r="AL1023">
        <v>-122.988124</v>
      </c>
      <c r="AM1023">
        <v>25</v>
      </c>
      <c r="AN1023">
        <v>1200</v>
      </c>
      <c r="AO1023" t="s">
        <v>118</v>
      </c>
      <c r="AP1023">
        <v>22</v>
      </c>
      <c r="AQ1023">
        <v>-137</v>
      </c>
      <c r="AR1023">
        <v>448</v>
      </c>
      <c r="AZ1023">
        <v>1200</v>
      </c>
      <c r="BA1023">
        <v>1</v>
      </c>
      <c r="BB1023" t="str">
        <f t="shared" si="207"/>
        <v xml:space="preserve">N379DH  </v>
      </c>
      <c r="BC1023">
        <v>1</v>
      </c>
      <c r="BE1023">
        <v>0</v>
      </c>
      <c r="BF1023">
        <v>0</v>
      </c>
      <c r="BG1023">
        <v>0</v>
      </c>
      <c r="BH1023">
        <v>1175</v>
      </c>
      <c r="BI1023">
        <v>1</v>
      </c>
      <c r="BJ1023">
        <v>0</v>
      </c>
      <c r="BK1023">
        <v>0</v>
      </c>
      <c r="BL1023">
        <v>0</v>
      </c>
      <c r="BO1023">
        <v>0</v>
      </c>
      <c r="BP1023">
        <v>0</v>
      </c>
      <c r="BW1023" t="str">
        <f>"21:53:36.274"</f>
        <v>21:53:36.274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3</v>
      </c>
      <c r="CP1023" t="s">
        <v>119</v>
      </c>
      <c r="CQ1023">
        <v>259</v>
      </c>
      <c r="CR1023">
        <v>0</v>
      </c>
      <c r="CW1023">
        <v>3056180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"08/10/2022 21:53:36.581"</f>
        <v>08/10/2022 21:53:36.581</v>
      </c>
      <c r="C1024" t="str">
        <f t="shared" si="205"/>
        <v>FFDFD3C0</v>
      </c>
      <c r="D1024" t="s">
        <v>611</v>
      </c>
      <c r="E1024">
        <v>10</v>
      </c>
      <c r="H1024">
        <v>37</v>
      </c>
      <c r="I1024" t="s">
        <v>612</v>
      </c>
      <c r="J1024" t="s">
        <v>613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227"/>
        <v>21:53:36.195</v>
      </c>
      <c r="T1024" t="str">
        <f t="shared" si="227"/>
        <v>21:53:36.195</v>
      </c>
      <c r="U1024" t="str">
        <f t="shared" si="204"/>
        <v>A4558D</v>
      </c>
      <c r="V1024">
        <v>0</v>
      </c>
      <c r="W1024">
        <v>0</v>
      </c>
      <c r="X1024">
        <v>2</v>
      </c>
      <c r="Z1024">
        <v>1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0</v>
      </c>
      <c r="AI1024" t="s">
        <v>970</v>
      </c>
      <c r="AJ1024">
        <v>48.216290000000001</v>
      </c>
      <c r="AK1024" t="s">
        <v>971</v>
      </c>
      <c r="AL1024">
        <v>-122.988124</v>
      </c>
      <c r="AM1024">
        <v>25</v>
      </c>
      <c r="AN1024">
        <v>1200</v>
      </c>
      <c r="AO1024" t="s">
        <v>118</v>
      </c>
      <c r="AP1024">
        <v>22</v>
      </c>
      <c r="AQ1024">
        <v>-137</v>
      </c>
      <c r="AR1024">
        <v>448</v>
      </c>
      <c r="AZ1024">
        <v>1200</v>
      </c>
      <c r="BA1024">
        <v>1</v>
      </c>
      <c r="BB1024" t="str">
        <f t="shared" si="207"/>
        <v xml:space="preserve">N379DH  </v>
      </c>
      <c r="BC1024">
        <v>1</v>
      </c>
      <c r="BE1024">
        <v>0</v>
      </c>
      <c r="BF1024">
        <v>0</v>
      </c>
      <c r="BG1024">
        <v>0</v>
      </c>
      <c r="BH1024">
        <v>1175</v>
      </c>
      <c r="BI1024">
        <v>1</v>
      </c>
      <c r="BJ1024">
        <v>0</v>
      </c>
      <c r="BK1024">
        <v>0</v>
      </c>
      <c r="BL1024">
        <v>0</v>
      </c>
      <c r="BO1024">
        <v>0</v>
      </c>
      <c r="BP1024">
        <v>0</v>
      </c>
      <c r="BW1024" t="str">
        <f>"21:53:36.274"</f>
        <v>21:53:36.274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3</v>
      </c>
      <c r="CP1024" t="s">
        <v>119</v>
      </c>
      <c r="CQ1024">
        <v>259</v>
      </c>
      <c r="CR1024">
        <v>0</v>
      </c>
      <c r="CW1024">
        <v>3056180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"08/10/2022 21:53:36.581"</f>
        <v>08/10/2022 21:53:36.581</v>
      </c>
      <c r="C1025" t="str">
        <f t="shared" si="205"/>
        <v>FFDFD3C0</v>
      </c>
      <c r="D1025" t="s">
        <v>113</v>
      </c>
      <c r="E1025">
        <v>6</v>
      </c>
      <c r="H1025">
        <v>174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si="227"/>
        <v>21:53:36.195</v>
      </c>
      <c r="T1025" t="str">
        <f t="shared" si="227"/>
        <v>21:53:36.195</v>
      </c>
      <c r="U1025" t="str">
        <f t="shared" si="204"/>
        <v>A4558D</v>
      </c>
      <c r="V1025">
        <v>0</v>
      </c>
      <c r="W1025">
        <v>0</v>
      </c>
      <c r="X1025">
        <v>2</v>
      </c>
      <c r="Z1025">
        <v>1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0</v>
      </c>
      <c r="AI1025" t="s">
        <v>970</v>
      </c>
      <c r="AJ1025">
        <v>48.216290000000001</v>
      </c>
      <c r="AK1025" t="s">
        <v>971</v>
      </c>
      <c r="AL1025">
        <v>-122.988124</v>
      </c>
      <c r="AM1025">
        <v>25</v>
      </c>
      <c r="AN1025">
        <v>1200</v>
      </c>
      <c r="AO1025" t="s">
        <v>118</v>
      </c>
      <c r="AP1025">
        <v>22</v>
      </c>
      <c r="AQ1025">
        <v>-137</v>
      </c>
      <c r="AR1025">
        <v>448</v>
      </c>
      <c r="AZ1025">
        <v>1200</v>
      </c>
      <c r="BA1025">
        <v>1</v>
      </c>
      <c r="BB1025" t="str">
        <f t="shared" si="207"/>
        <v xml:space="preserve">N379DH  </v>
      </c>
      <c r="BC1025">
        <v>1</v>
      </c>
      <c r="BE1025">
        <v>0</v>
      </c>
      <c r="BF1025">
        <v>0</v>
      </c>
      <c r="BG1025">
        <v>0</v>
      </c>
      <c r="BH1025">
        <v>1175</v>
      </c>
      <c r="BI1025">
        <v>1</v>
      </c>
      <c r="BJ1025">
        <v>0</v>
      </c>
      <c r="BK1025">
        <v>0</v>
      </c>
      <c r="BL1025">
        <v>0</v>
      </c>
      <c r="BO1025">
        <v>0</v>
      </c>
      <c r="BP1025">
        <v>0</v>
      </c>
      <c r="BW1025" t="str">
        <f>"21:53:36.274"</f>
        <v>21:53:36.274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3</v>
      </c>
      <c r="CP1025" t="s">
        <v>119</v>
      </c>
      <c r="CQ1025">
        <v>259</v>
      </c>
      <c r="CR1025">
        <v>0</v>
      </c>
      <c r="CW1025">
        <v>3056180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"08/10/2022 21:53:37.675"</f>
        <v>08/10/2022 21:53:37.675</v>
      </c>
      <c r="C1026" t="str">
        <f t="shared" si="205"/>
        <v>FFDFD3C0</v>
      </c>
      <c r="D1026" t="s">
        <v>113</v>
      </c>
      <c r="E1026">
        <v>6</v>
      </c>
      <c r="H1026">
        <v>174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ref="S1026:T1028" si="228">"21:53:37.398"</f>
        <v>21:53:37.398</v>
      </c>
      <c r="T1026" t="str">
        <f t="shared" si="228"/>
        <v>21:53:37.398</v>
      </c>
      <c r="U1026" t="str">
        <f t="shared" ref="U1026:U1089" si="229">"A4558D"</f>
        <v>A4558D</v>
      </c>
      <c r="V1026">
        <v>0</v>
      </c>
      <c r="W1026">
        <v>0</v>
      </c>
      <c r="X1026">
        <v>2</v>
      </c>
      <c r="Z1026">
        <v>1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0</v>
      </c>
      <c r="AI1026" t="s">
        <v>972</v>
      </c>
      <c r="AJ1026">
        <v>48.215539</v>
      </c>
      <c r="AK1026" t="s">
        <v>973</v>
      </c>
      <c r="AL1026">
        <v>-122.987931</v>
      </c>
      <c r="AM1026">
        <v>25</v>
      </c>
      <c r="AN1026">
        <v>1200</v>
      </c>
      <c r="AO1026" t="s">
        <v>118</v>
      </c>
      <c r="AP1026">
        <v>23</v>
      </c>
      <c r="AQ1026">
        <v>-136</v>
      </c>
      <c r="AR1026">
        <v>320</v>
      </c>
      <c r="AZ1026">
        <v>1200</v>
      </c>
      <c r="BA1026">
        <v>1</v>
      </c>
      <c r="BB1026" t="str">
        <f t="shared" si="207"/>
        <v xml:space="preserve">N379DH  </v>
      </c>
      <c r="BC1026">
        <v>1</v>
      </c>
      <c r="BE1026">
        <v>0</v>
      </c>
      <c r="BF1026">
        <v>0</v>
      </c>
      <c r="BG1026">
        <v>0</v>
      </c>
      <c r="BH1026">
        <v>1200</v>
      </c>
      <c r="BI1026">
        <v>1</v>
      </c>
      <c r="BJ1026">
        <v>0</v>
      </c>
      <c r="BK1026">
        <v>0</v>
      </c>
      <c r="BL1026">
        <v>0</v>
      </c>
      <c r="BO1026">
        <v>0</v>
      </c>
      <c r="BP1026">
        <v>0</v>
      </c>
      <c r="BW1026" t="str">
        <f>"21:53:37.484"</f>
        <v>21:53:37.484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3</v>
      </c>
      <c r="CP1026" t="s">
        <v>119</v>
      </c>
      <c r="CQ1026">
        <v>259</v>
      </c>
      <c r="CR1026">
        <v>0</v>
      </c>
      <c r="CW1026">
        <v>3056268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"08/10/2022 21:53:37.691"</f>
        <v>08/10/2022 21:53:37.691</v>
      </c>
      <c r="C1027" t="str">
        <f t="shared" ref="C1027:C1090" si="230">"FFDFD3C0"</f>
        <v>FFDFD3C0</v>
      </c>
      <c r="D1027" t="s">
        <v>130</v>
      </c>
      <c r="E1027">
        <v>18</v>
      </c>
      <c r="F1027">
        <v>1018</v>
      </c>
      <c r="G1027" t="s">
        <v>114</v>
      </c>
      <c r="J1027" t="s">
        <v>131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228"/>
        <v>21:53:37.398</v>
      </c>
      <c r="T1027" t="str">
        <f t="shared" si="228"/>
        <v>21:53:37.398</v>
      </c>
      <c r="U1027" t="str">
        <f t="shared" si="229"/>
        <v>A4558D</v>
      </c>
      <c r="V1027">
        <v>0</v>
      </c>
      <c r="W1027">
        <v>0</v>
      </c>
      <c r="X1027">
        <v>2</v>
      </c>
      <c r="Z1027">
        <v>1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0</v>
      </c>
      <c r="AI1027" t="s">
        <v>972</v>
      </c>
      <c r="AJ1027">
        <v>48.215539</v>
      </c>
      <c r="AK1027" t="s">
        <v>973</v>
      </c>
      <c r="AL1027">
        <v>-122.987931</v>
      </c>
      <c r="AM1027">
        <v>25</v>
      </c>
      <c r="AN1027">
        <v>1200</v>
      </c>
      <c r="AO1027" t="s">
        <v>118</v>
      </c>
      <c r="AP1027">
        <v>23</v>
      </c>
      <c r="AQ1027">
        <v>-136</v>
      </c>
      <c r="AR1027">
        <v>320</v>
      </c>
      <c r="AZ1027">
        <v>1200</v>
      </c>
      <c r="BA1027">
        <v>1</v>
      </c>
      <c r="BB1027" t="str">
        <f t="shared" ref="BB1027:BB1090" si="231">"N379DH  "</f>
        <v xml:space="preserve">N379DH  </v>
      </c>
      <c r="BC1027">
        <v>1</v>
      </c>
      <c r="BE1027">
        <v>0</v>
      </c>
      <c r="BF1027">
        <v>0</v>
      </c>
      <c r="BG1027">
        <v>0</v>
      </c>
      <c r="BH1027">
        <v>1200</v>
      </c>
      <c r="BI1027">
        <v>1</v>
      </c>
      <c r="BJ1027">
        <v>0</v>
      </c>
      <c r="BK1027">
        <v>0</v>
      </c>
      <c r="BL1027">
        <v>0</v>
      </c>
      <c r="BO1027">
        <v>0</v>
      </c>
      <c r="BP1027">
        <v>0</v>
      </c>
      <c r="BW1027" t="str">
        <f>"21:53:37.484"</f>
        <v>21:53:37.484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3</v>
      </c>
      <c r="CP1027" t="s">
        <v>119</v>
      </c>
      <c r="CQ1027">
        <v>259</v>
      </c>
      <c r="CR1027">
        <v>0</v>
      </c>
      <c r="CW1027">
        <v>3056268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"08/10/2022 21:53:37.706"</f>
        <v>08/10/2022 21:53:37.706</v>
      </c>
      <c r="C1028" t="str">
        <f t="shared" si="230"/>
        <v>FFDFD3C0</v>
      </c>
      <c r="D1028" t="s">
        <v>611</v>
      </c>
      <c r="E1028">
        <v>10</v>
      </c>
      <c r="H1028">
        <v>37</v>
      </c>
      <c r="I1028" t="s">
        <v>612</v>
      </c>
      <c r="J1028" t="s">
        <v>613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si="228"/>
        <v>21:53:37.398</v>
      </c>
      <c r="T1028" t="str">
        <f t="shared" si="228"/>
        <v>21:53:37.398</v>
      </c>
      <c r="U1028" t="str">
        <f t="shared" si="229"/>
        <v>A4558D</v>
      </c>
      <c r="V1028">
        <v>0</v>
      </c>
      <c r="W1028">
        <v>0</v>
      </c>
      <c r="X1028">
        <v>2</v>
      </c>
      <c r="Z1028">
        <v>1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0</v>
      </c>
      <c r="AI1028" t="s">
        <v>972</v>
      </c>
      <c r="AJ1028">
        <v>48.215539</v>
      </c>
      <c r="AK1028" t="s">
        <v>973</v>
      </c>
      <c r="AL1028">
        <v>-122.987931</v>
      </c>
      <c r="AM1028">
        <v>25</v>
      </c>
      <c r="AN1028">
        <v>1200</v>
      </c>
      <c r="AO1028" t="s">
        <v>118</v>
      </c>
      <c r="AP1028">
        <v>23</v>
      </c>
      <c r="AQ1028">
        <v>-136</v>
      </c>
      <c r="AR1028">
        <v>320</v>
      </c>
      <c r="AZ1028">
        <v>1200</v>
      </c>
      <c r="BA1028">
        <v>1</v>
      </c>
      <c r="BB1028" t="str">
        <f t="shared" si="231"/>
        <v xml:space="preserve">N379DH  </v>
      </c>
      <c r="BC1028">
        <v>1</v>
      </c>
      <c r="BE1028">
        <v>0</v>
      </c>
      <c r="BF1028">
        <v>0</v>
      </c>
      <c r="BG1028">
        <v>0</v>
      </c>
      <c r="BH1028">
        <v>1200</v>
      </c>
      <c r="BI1028">
        <v>1</v>
      </c>
      <c r="BJ1028">
        <v>0</v>
      </c>
      <c r="BK1028">
        <v>0</v>
      </c>
      <c r="BL1028">
        <v>0</v>
      </c>
      <c r="BO1028">
        <v>0</v>
      </c>
      <c r="BP1028">
        <v>0</v>
      </c>
      <c r="BW1028" t="str">
        <f>"21:53:37.484"</f>
        <v>21:53:37.484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3</v>
      </c>
      <c r="CP1028" t="s">
        <v>119</v>
      </c>
      <c r="CQ1028">
        <v>259</v>
      </c>
      <c r="CR1028">
        <v>0</v>
      </c>
      <c r="CW1028">
        <v>3056268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"08/10/2022 21:53:38.956"</f>
        <v>08/10/2022 21:53:38.956</v>
      </c>
      <c r="C1029" t="str">
        <f t="shared" si="230"/>
        <v>FFDFD3C0</v>
      </c>
      <c r="D1029" t="s">
        <v>611</v>
      </c>
      <c r="E1029">
        <v>10</v>
      </c>
      <c r="H1029">
        <v>37</v>
      </c>
      <c r="I1029" t="s">
        <v>612</v>
      </c>
      <c r="J1029" t="s">
        <v>613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ref="S1029:T1031" si="232">"21:53:38.594"</f>
        <v>21:53:38.594</v>
      </c>
      <c r="T1029" t="str">
        <f t="shared" si="232"/>
        <v>21:53:38.594</v>
      </c>
      <c r="U1029" t="str">
        <f t="shared" si="229"/>
        <v>A4558D</v>
      </c>
      <c r="V1029">
        <v>0</v>
      </c>
      <c r="W1029">
        <v>0</v>
      </c>
      <c r="X1029">
        <v>2</v>
      </c>
      <c r="Z1029">
        <v>1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0</v>
      </c>
      <c r="AI1029" t="s">
        <v>974</v>
      </c>
      <c r="AJ1029">
        <v>48.214787999999999</v>
      </c>
      <c r="AK1029" t="s">
        <v>975</v>
      </c>
      <c r="AL1029">
        <v>-122.98773799999999</v>
      </c>
      <c r="AM1029">
        <v>25</v>
      </c>
      <c r="AN1029">
        <v>1200</v>
      </c>
      <c r="AO1029" t="s">
        <v>118</v>
      </c>
      <c r="AP1029">
        <v>24</v>
      </c>
      <c r="AQ1029">
        <v>-136</v>
      </c>
      <c r="AR1029">
        <v>320</v>
      </c>
      <c r="AZ1029">
        <v>1200</v>
      </c>
      <c r="BA1029">
        <v>1</v>
      </c>
      <c r="BB1029" t="str">
        <f t="shared" si="231"/>
        <v xml:space="preserve">N379DH  </v>
      </c>
      <c r="BC1029">
        <v>1</v>
      </c>
      <c r="BE1029">
        <v>0</v>
      </c>
      <c r="BF1029">
        <v>0</v>
      </c>
      <c r="BG1029">
        <v>0</v>
      </c>
      <c r="BH1029">
        <v>1200</v>
      </c>
      <c r="BI1029">
        <v>1</v>
      </c>
      <c r="BJ1029">
        <v>0</v>
      </c>
      <c r="BK1029">
        <v>0</v>
      </c>
      <c r="BL1029">
        <v>0</v>
      </c>
      <c r="BO1029">
        <v>0</v>
      </c>
      <c r="BP1029">
        <v>0</v>
      </c>
      <c r="BW1029" t="str">
        <f>"21:53:38.770"</f>
        <v>21:53:38.770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2</v>
      </c>
      <c r="CP1029" t="s">
        <v>119</v>
      </c>
      <c r="CQ1029">
        <v>259</v>
      </c>
      <c r="CR1029">
        <v>0</v>
      </c>
      <c r="CW1029">
        <v>3056377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"08/10/2022 21:53:39.005"</f>
        <v>08/10/2022 21:53:39.005</v>
      </c>
      <c r="C1030" t="str">
        <f t="shared" si="230"/>
        <v>FFDFD3C0</v>
      </c>
      <c r="D1030" t="s">
        <v>113</v>
      </c>
      <c r="E1030">
        <v>6</v>
      </c>
      <c r="H1030">
        <v>174</v>
      </c>
      <c r="I1030" t="s">
        <v>114</v>
      </c>
      <c r="J1030" t="s">
        <v>115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232"/>
        <v>21:53:38.594</v>
      </c>
      <c r="T1030" t="str">
        <f t="shared" si="232"/>
        <v>21:53:38.594</v>
      </c>
      <c r="U1030" t="str">
        <f t="shared" si="229"/>
        <v>A4558D</v>
      </c>
      <c r="V1030">
        <v>0</v>
      </c>
      <c r="W1030">
        <v>0</v>
      </c>
      <c r="X1030">
        <v>2</v>
      </c>
      <c r="Z1030">
        <v>1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0</v>
      </c>
      <c r="AI1030" t="s">
        <v>974</v>
      </c>
      <c r="AJ1030">
        <v>48.214787999999999</v>
      </c>
      <c r="AK1030" t="s">
        <v>975</v>
      </c>
      <c r="AL1030">
        <v>-122.98773799999999</v>
      </c>
      <c r="AM1030">
        <v>25</v>
      </c>
      <c r="AN1030">
        <v>1200</v>
      </c>
      <c r="AO1030" t="s">
        <v>118</v>
      </c>
      <c r="AP1030">
        <v>24</v>
      </c>
      <c r="AQ1030">
        <v>-136</v>
      </c>
      <c r="AR1030">
        <v>320</v>
      </c>
      <c r="AZ1030">
        <v>1200</v>
      </c>
      <c r="BA1030">
        <v>1</v>
      </c>
      <c r="BB1030" t="str">
        <f t="shared" si="231"/>
        <v xml:space="preserve">N379DH  </v>
      </c>
      <c r="BC1030">
        <v>1</v>
      </c>
      <c r="BE1030">
        <v>0</v>
      </c>
      <c r="BF1030">
        <v>0</v>
      </c>
      <c r="BG1030">
        <v>0</v>
      </c>
      <c r="BH1030">
        <v>1200</v>
      </c>
      <c r="BI1030">
        <v>1</v>
      </c>
      <c r="BJ1030">
        <v>0</v>
      </c>
      <c r="BK1030">
        <v>0</v>
      </c>
      <c r="BL1030">
        <v>0</v>
      </c>
      <c r="BO1030">
        <v>0</v>
      </c>
      <c r="BP1030">
        <v>0</v>
      </c>
      <c r="BW1030" t="str">
        <f>"21:53:38.770"</f>
        <v>21:53:38.770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2</v>
      </c>
      <c r="CP1030" t="s">
        <v>119</v>
      </c>
      <c r="CQ1030">
        <v>259</v>
      </c>
      <c r="CR1030">
        <v>0</v>
      </c>
      <c r="CW1030">
        <v>3056377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"08/10/2022 21:53:39.005"</f>
        <v>08/10/2022 21:53:39.005</v>
      </c>
      <c r="C1031" t="str">
        <f t="shared" si="230"/>
        <v>FFDFD3C0</v>
      </c>
      <c r="D1031" t="s">
        <v>130</v>
      </c>
      <c r="E1031">
        <v>18</v>
      </c>
      <c r="F1031">
        <v>1018</v>
      </c>
      <c r="G1031" t="s">
        <v>114</v>
      </c>
      <c r="J1031" t="s">
        <v>131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si="232"/>
        <v>21:53:38.594</v>
      </c>
      <c r="T1031" t="str">
        <f t="shared" si="232"/>
        <v>21:53:38.594</v>
      </c>
      <c r="U1031" t="str">
        <f t="shared" si="229"/>
        <v>A4558D</v>
      </c>
      <c r="V1031">
        <v>0</v>
      </c>
      <c r="W1031">
        <v>0</v>
      </c>
      <c r="X1031">
        <v>2</v>
      </c>
      <c r="Z1031">
        <v>1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0</v>
      </c>
      <c r="AI1031" t="s">
        <v>974</v>
      </c>
      <c r="AJ1031">
        <v>48.214787999999999</v>
      </c>
      <c r="AK1031" t="s">
        <v>975</v>
      </c>
      <c r="AL1031">
        <v>-122.98773799999999</v>
      </c>
      <c r="AM1031">
        <v>25</v>
      </c>
      <c r="AN1031">
        <v>1200</v>
      </c>
      <c r="AO1031" t="s">
        <v>118</v>
      </c>
      <c r="AP1031">
        <v>24</v>
      </c>
      <c r="AQ1031">
        <v>-136</v>
      </c>
      <c r="AR1031">
        <v>320</v>
      </c>
      <c r="AZ1031">
        <v>1200</v>
      </c>
      <c r="BA1031">
        <v>1</v>
      </c>
      <c r="BB1031" t="str">
        <f t="shared" si="231"/>
        <v xml:space="preserve">N379DH  </v>
      </c>
      <c r="BC1031">
        <v>1</v>
      </c>
      <c r="BE1031">
        <v>0</v>
      </c>
      <c r="BF1031">
        <v>0</v>
      </c>
      <c r="BG1031">
        <v>0</v>
      </c>
      <c r="BH1031">
        <v>1200</v>
      </c>
      <c r="BI1031">
        <v>1</v>
      </c>
      <c r="BJ1031">
        <v>0</v>
      </c>
      <c r="BK1031">
        <v>0</v>
      </c>
      <c r="BL1031">
        <v>0</v>
      </c>
      <c r="BO1031">
        <v>0</v>
      </c>
      <c r="BP1031">
        <v>0</v>
      </c>
      <c r="BW1031" t="str">
        <f>"21:53:38.770"</f>
        <v>21:53:38.770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2</v>
      </c>
      <c r="CP1031" t="s">
        <v>119</v>
      </c>
      <c r="CQ1031">
        <v>259</v>
      </c>
      <c r="CR1031">
        <v>0</v>
      </c>
      <c r="CW1031">
        <v>3056377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"08/10/2022 21:53:40.195"</f>
        <v>08/10/2022 21:53:40.195</v>
      </c>
      <c r="C1032" t="str">
        <f t="shared" si="230"/>
        <v>FFDFD3C0</v>
      </c>
      <c r="D1032" t="s">
        <v>611</v>
      </c>
      <c r="E1032">
        <v>10</v>
      </c>
      <c r="H1032">
        <v>37</v>
      </c>
      <c r="I1032" t="s">
        <v>612</v>
      </c>
      <c r="J1032" t="s">
        <v>613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ref="S1032:T1034" si="233">"21:53:39.797"</f>
        <v>21:53:39.797</v>
      </c>
      <c r="T1032" t="str">
        <f t="shared" si="233"/>
        <v>21:53:39.797</v>
      </c>
      <c r="U1032" t="str">
        <f t="shared" si="229"/>
        <v>A4558D</v>
      </c>
      <c r="V1032">
        <v>0</v>
      </c>
      <c r="W1032">
        <v>0</v>
      </c>
      <c r="X1032">
        <v>2</v>
      </c>
      <c r="Z1032">
        <v>1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0</v>
      </c>
      <c r="AI1032" t="s">
        <v>976</v>
      </c>
      <c r="AJ1032">
        <v>48.214036999999998</v>
      </c>
      <c r="AK1032" t="s">
        <v>977</v>
      </c>
      <c r="AL1032">
        <v>-122.987523</v>
      </c>
      <c r="AM1032">
        <v>25</v>
      </c>
      <c r="AN1032">
        <v>1200</v>
      </c>
      <c r="AO1032" t="s">
        <v>118</v>
      </c>
      <c r="AP1032">
        <v>25</v>
      </c>
      <c r="AQ1032">
        <v>-136</v>
      </c>
      <c r="AR1032">
        <v>320</v>
      </c>
      <c r="AZ1032">
        <v>1200</v>
      </c>
      <c r="BA1032">
        <v>1</v>
      </c>
      <c r="BB1032" t="str">
        <f t="shared" si="231"/>
        <v xml:space="preserve">N379DH  </v>
      </c>
      <c r="BC1032">
        <v>1</v>
      </c>
      <c r="BE1032">
        <v>0</v>
      </c>
      <c r="BF1032">
        <v>0</v>
      </c>
      <c r="BG1032">
        <v>0</v>
      </c>
      <c r="BH1032">
        <v>1200</v>
      </c>
      <c r="BI1032">
        <v>1</v>
      </c>
      <c r="BJ1032">
        <v>0</v>
      </c>
      <c r="BK1032">
        <v>0</v>
      </c>
      <c r="BL1032">
        <v>0</v>
      </c>
      <c r="BO1032">
        <v>0</v>
      </c>
      <c r="BP1032">
        <v>0</v>
      </c>
      <c r="BW1032" t="str">
        <f>"21:53:39.965"</f>
        <v>21:53:39.965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2</v>
      </c>
      <c r="CP1032" t="s">
        <v>119</v>
      </c>
      <c r="CQ1032">
        <v>259</v>
      </c>
      <c r="CR1032">
        <v>0</v>
      </c>
      <c r="CW1032">
        <v>3056480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"08/10/2022 21:53:40.195"</f>
        <v>08/10/2022 21:53:40.195</v>
      </c>
      <c r="C1033" t="str">
        <f t="shared" si="230"/>
        <v>FFDFD3C0</v>
      </c>
      <c r="D1033" t="s">
        <v>113</v>
      </c>
      <c r="E1033">
        <v>6</v>
      </c>
      <c r="H1033">
        <v>174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233"/>
        <v>21:53:39.797</v>
      </c>
      <c r="T1033" t="str">
        <f t="shared" si="233"/>
        <v>21:53:39.797</v>
      </c>
      <c r="U1033" t="str">
        <f t="shared" si="229"/>
        <v>A4558D</v>
      </c>
      <c r="V1033">
        <v>0</v>
      </c>
      <c r="W1033">
        <v>0</v>
      </c>
      <c r="X1033">
        <v>2</v>
      </c>
      <c r="Z1033">
        <v>1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0</v>
      </c>
      <c r="AI1033" t="s">
        <v>976</v>
      </c>
      <c r="AJ1033">
        <v>48.214036999999998</v>
      </c>
      <c r="AK1033" t="s">
        <v>977</v>
      </c>
      <c r="AL1033">
        <v>-122.987523</v>
      </c>
      <c r="AM1033">
        <v>25</v>
      </c>
      <c r="AN1033">
        <v>1200</v>
      </c>
      <c r="AO1033" t="s">
        <v>118</v>
      </c>
      <c r="AP1033">
        <v>25</v>
      </c>
      <c r="AQ1033">
        <v>-136</v>
      </c>
      <c r="AR1033">
        <v>320</v>
      </c>
      <c r="AZ1033">
        <v>1200</v>
      </c>
      <c r="BA1033">
        <v>1</v>
      </c>
      <c r="BB1033" t="str">
        <f t="shared" si="231"/>
        <v xml:space="preserve">N379DH  </v>
      </c>
      <c r="BC1033">
        <v>1</v>
      </c>
      <c r="BE1033">
        <v>0</v>
      </c>
      <c r="BF1033">
        <v>0</v>
      </c>
      <c r="BG1033">
        <v>0</v>
      </c>
      <c r="BH1033">
        <v>1200</v>
      </c>
      <c r="BI1033">
        <v>1</v>
      </c>
      <c r="BJ1033">
        <v>0</v>
      </c>
      <c r="BK1033">
        <v>0</v>
      </c>
      <c r="BL1033">
        <v>0</v>
      </c>
      <c r="BO1033">
        <v>0</v>
      </c>
      <c r="BP1033">
        <v>0</v>
      </c>
      <c r="BW1033" t="str">
        <f>"21:53:39.965"</f>
        <v>21:53:39.965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2</v>
      </c>
      <c r="CP1033" t="s">
        <v>119</v>
      </c>
      <c r="CQ1033">
        <v>259</v>
      </c>
      <c r="CR1033">
        <v>0</v>
      </c>
      <c r="CW1033">
        <v>3056480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"08/10/2022 21:53:40.211"</f>
        <v>08/10/2022 21:53:40.211</v>
      </c>
      <c r="C1034" t="str">
        <f t="shared" si="230"/>
        <v>FFDFD3C0</v>
      </c>
      <c r="D1034" t="s">
        <v>130</v>
      </c>
      <c r="E1034">
        <v>18</v>
      </c>
      <c r="F1034">
        <v>1018</v>
      </c>
      <c r="G1034" t="s">
        <v>114</v>
      </c>
      <c r="J1034" t="s">
        <v>131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233"/>
        <v>21:53:39.797</v>
      </c>
      <c r="T1034" t="str">
        <f t="shared" si="233"/>
        <v>21:53:39.797</v>
      </c>
      <c r="U1034" t="str">
        <f t="shared" si="229"/>
        <v>A4558D</v>
      </c>
      <c r="V1034">
        <v>0</v>
      </c>
      <c r="W1034">
        <v>0</v>
      </c>
      <c r="X1034">
        <v>2</v>
      </c>
      <c r="Z1034">
        <v>1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0</v>
      </c>
      <c r="AI1034" t="s">
        <v>976</v>
      </c>
      <c r="AJ1034">
        <v>48.214036999999998</v>
      </c>
      <c r="AK1034" t="s">
        <v>977</v>
      </c>
      <c r="AL1034">
        <v>-122.987523</v>
      </c>
      <c r="AM1034">
        <v>25</v>
      </c>
      <c r="AN1034">
        <v>1200</v>
      </c>
      <c r="AO1034" t="s">
        <v>118</v>
      </c>
      <c r="AP1034">
        <v>25</v>
      </c>
      <c r="AQ1034">
        <v>-136</v>
      </c>
      <c r="AR1034">
        <v>320</v>
      </c>
      <c r="AZ1034">
        <v>1200</v>
      </c>
      <c r="BA1034">
        <v>1</v>
      </c>
      <c r="BB1034" t="str">
        <f t="shared" si="231"/>
        <v xml:space="preserve">N379DH  </v>
      </c>
      <c r="BC1034">
        <v>1</v>
      </c>
      <c r="BE1034">
        <v>0</v>
      </c>
      <c r="BF1034">
        <v>0</v>
      </c>
      <c r="BG1034">
        <v>0</v>
      </c>
      <c r="BH1034">
        <v>1200</v>
      </c>
      <c r="BI1034">
        <v>1</v>
      </c>
      <c r="BJ1034">
        <v>0</v>
      </c>
      <c r="BK1034">
        <v>0</v>
      </c>
      <c r="BL1034">
        <v>0</v>
      </c>
      <c r="BO1034">
        <v>0</v>
      </c>
      <c r="BP1034">
        <v>0</v>
      </c>
      <c r="BW1034" t="str">
        <f>"21:53:39.965"</f>
        <v>21:53:39.965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2</v>
      </c>
      <c r="CP1034" t="s">
        <v>119</v>
      </c>
      <c r="CQ1034">
        <v>259</v>
      </c>
      <c r="CR1034">
        <v>0</v>
      </c>
      <c r="CW1034">
        <v>3056480</v>
      </c>
      <c r="CY1034">
        <v>0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"08/10/2022 21:53:40.914"</f>
        <v>08/10/2022 21:53:40.914</v>
      </c>
      <c r="C1035" t="str">
        <f t="shared" si="230"/>
        <v>FFDFD3C0</v>
      </c>
      <c r="D1035" t="s">
        <v>130</v>
      </c>
      <c r="E1035">
        <v>18</v>
      </c>
      <c r="F1035">
        <v>1018</v>
      </c>
      <c r="G1035" t="s">
        <v>114</v>
      </c>
      <c r="J1035" t="s">
        <v>131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ref="S1035:T1037" si="234">"21:53:40.594"</f>
        <v>21:53:40.594</v>
      </c>
      <c r="T1035" t="str">
        <f t="shared" si="234"/>
        <v>21:53:40.594</v>
      </c>
      <c r="U1035" t="str">
        <f t="shared" si="229"/>
        <v>A4558D</v>
      </c>
      <c r="V1035">
        <v>0</v>
      </c>
      <c r="W1035">
        <v>0</v>
      </c>
      <c r="X1035">
        <v>2</v>
      </c>
      <c r="Z1035">
        <v>1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0</v>
      </c>
      <c r="AI1035" t="s">
        <v>978</v>
      </c>
      <c r="AJ1035">
        <v>48.213521999999998</v>
      </c>
      <c r="AK1035" t="s">
        <v>979</v>
      </c>
      <c r="AL1035">
        <v>-122.98737300000001</v>
      </c>
      <c r="AM1035">
        <v>25</v>
      </c>
      <c r="AN1035">
        <v>1200</v>
      </c>
      <c r="AO1035" t="s">
        <v>118</v>
      </c>
      <c r="AP1035">
        <v>26</v>
      </c>
      <c r="AQ1035">
        <v>-135</v>
      </c>
      <c r="AR1035">
        <v>256</v>
      </c>
      <c r="AZ1035">
        <v>1200</v>
      </c>
      <c r="BA1035">
        <v>1</v>
      </c>
      <c r="BB1035" t="str">
        <f t="shared" si="231"/>
        <v xml:space="preserve">N379DH  </v>
      </c>
      <c r="BC1035">
        <v>1</v>
      </c>
      <c r="BE1035">
        <v>0</v>
      </c>
      <c r="BF1035">
        <v>0</v>
      </c>
      <c r="BG1035">
        <v>0</v>
      </c>
      <c r="BH1035">
        <v>1200</v>
      </c>
      <c r="BI1035">
        <v>1</v>
      </c>
      <c r="BJ1035">
        <v>0</v>
      </c>
      <c r="BK1035">
        <v>0</v>
      </c>
      <c r="BL1035">
        <v>0</v>
      </c>
      <c r="BO1035">
        <v>0</v>
      </c>
      <c r="BP1035">
        <v>0</v>
      </c>
      <c r="BW1035" t="str">
        <f>"21:53:40.655"</f>
        <v>21:53:40.655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3</v>
      </c>
      <c r="CP1035" t="s">
        <v>119</v>
      </c>
      <c r="CQ1035">
        <v>259</v>
      </c>
      <c r="CR1035">
        <v>0</v>
      </c>
      <c r="CW1035">
        <v>3056530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"08/10/2022 21:53:40.914"</f>
        <v>08/10/2022 21:53:40.914</v>
      </c>
      <c r="C1036" t="str">
        <f t="shared" si="230"/>
        <v>FFDFD3C0</v>
      </c>
      <c r="D1036" t="s">
        <v>611</v>
      </c>
      <c r="E1036">
        <v>10</v>
      </c>
      <c r="H1036">
        <v>37</v>
      </c>
      <c r="I1036" t="s">
        <v>612</v>
      </c>
      <c r="J1036" t="s">
        <v>613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234"/>
        <v>21:53:40.594</v>
      </c>
      <c r="T1036" t="str">
        <f t="shared" si="234"/>
        <v>21:53:40.594</v>
      </c>
      <c r="U1036" t="str">
        <f t="shared" si="229"/>
        <v>A4558D</v>
      </c>
      <c r="V1036">
        <v>0</v>
      </c>
      <c r="W1036">
        <v>0</v>
      </c>
      <c r="X1036">
        <v>2</v>
      </c>
      <c r="Z1036">
        <v>1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0</v>
      </c>
      <c r="AI1036" t="s">
        <v>978</v>
      </c>
      <c r="AJ1036">
        <v>48.213521999999998</v>
      </c>
      <c r="AK1036" t="s">
        <v>979</v>
      </c>
      <c r="AL1036">
        <v>-122.98737300000001</v>
      </c>
      <c r="AM1036">
        <v>25</v>
      </c>
      <c r="AN1036">
        <v>1200</v>
      </c>
      <c r="AO1036" t="s">
        <v>118</v>
      </c>
      <c r="AP1036">
        <v>26</v>
      </c>
      <c r="AQ1036">
        <v>-135</v>
      </c>
      <c r="AR1036">
        <v>256</v>
      </c>
      <c r="AZ1036">
        <v>1200</v>
      </c>
      <c r="BA1036">
        <v>1</v>
      </c>
      <c r="BB1036" t="str">
        <f t="shared" si="231"/>
        <v xml:space="preserve">N379DH  </v>
      </c>
      <c r="BC1036">
        <v>1</v>
      </c>
      <c r="BE1036">
        <v>0</v>
      </c>
      <c r="BF1036">
        <v>0</v>
      </c>
      <c r="BG1036">
        <v>0</v>
      </c>
      <c r="BH1036">
        <v>1200</v>
      </c>
      <c r="BI1036">
        <v>1</v>
      </c>
      <c r="BJ1036">
        <v>0</v>
      </c>
      <c r="BK1036">
        <v>0</v>
      </c>
      <c r="BL1036">
        <v>0</v>
      </c>
      <c r="BO1036">
        <v>0</v>
      </c>
      <c r="BP1036">
        <v>0</v>
      </c>
      <c r="BW1036" t="str">
        <f>"21:53:40.655"</f>
        <v>21:53:40.655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3</v>
      </c>
      <c r="CP1036" t="s">
        <v>119</v>
      </c>
      <c r="CQ1036">
        <v>259</v>
      </c>
      <c r="CR1036">
        <v>0</v>
      </c>
      <c r="CW1036">
        <v>3056530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"08/10/2022 21:53:40.914"</f>
        <v>08/10/2022 21:53:40.914</v>
      </c>
      <c r="C1037" t="str">
        <f t="shared" si="230"/>
        <v>FFDFD3C0</v>
      </c>
      <c r="D1037" t="s">
        <v>113</v>
      </c>
      <c r="E1037">
        <v>6</v>
      </c>
      <c r="H1037">
        <v>174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si="234"/>
        <v>21:53:40.594</v>
      </c>
      <c r="T1037" t="str">
        <f t="shared" si="234"/>
        <v>21:53:40.594</v>
      </c>
      <c r="U1037" t="str">
        <f t="shared" si="229"/>
        <v>A4558D</v>
      </c>
      <c r="V1037">
        <v>0</v>
      </c>
      <c r="W1037">
        <v>0</v>
      </c>
      <c r="X1037">
        <v>2</v>
      </c>
      <c r="Z1037">
        <v>1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0</v>
      </c>
      <c r="AI1037" t="s">
        <v>978</v>
      </c>
      <c r="AJ1037">
        <v>48.213521999999998</v>
      </c>
      <c r="AK1037" t="s">
        <v>979</v>
      </c>
      <c r="AL1037">
        <v>-122.98737300000001</v>
      </c>
      <c r="AM1037">
        <v>25</v>
      </c>
      <c r="AN1037">
        <v>1200</v>
      </c>
      <c r="AO1037" t="s">
        <v>118</v>
      </c>
      <c r="AP1037">
        <v>26</v>
      </c>
      <c r="AQ1037">
        <v>-135</v>
      </c>
      <c r="AR1037">
        <v>256</v>
      </c>
      <c r="AZ1037">
        <v>1200</v>
      </c>
      <c r="BA1037">
        <v>1</v>
      </c>
      <c r="BB1037" t="str">
        <f t="shared" si="231"/>
        <v xml:space="preserve">N379DH  </v>
      </c>
      <c r="BC1037">
        <v>1</v>
      </c>
      <c r="BE1037">
        <v>0</v>
      </c>
      <c r="BF1037">
        <v>0</v>
      </c>
      <c r="BG1037">
        <v>0</v>
      </c>
      <c r="BH1037">
        <v>1200</v>
      </c>
      <c r="BI1037">
        <v>1</v>
      </c>
      <c r="BJ1037">
        <v>0</v>
      </c>
      <c r="BK1037">
        <v>0</v>
      </c>
      <c r="BL1037">
        <v>0</v>
      </c>
      <c r="BO1037">
        <v>0</v>
      </c>
      <c r="BP1037">
        <v>0</v>
      </c>
      <c r="BW1037" t="str">
        <f>"21:53:40.655"</f>
        <v>21:53:40.655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3</v>
      </c>
      <c r="CP1037" t="s">
        <v>119</v>
      </c>
      <c r="CQ1037">
        <v>259</v>
      </c>
      <c r="CR1037">
        <v>0</v>
      </c>
      <c r="CW1037">
        <v>3056530</v>
      </c>
      <c r="CY1037">
        <v>0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"08/10/2022 21:53:42.039"</f>
        <v>08/10/2022 21:53:42.039</v>
      </c>
      <c r="C1038" t="str">
        <f t="shared" si="230"/>
        <v>FFDFD3C0</v>
      </c>
      <c r="D1038" t="s">
        <v>113</v>
      </c>
      <c r="E1038">
        <v>6</v>
      </c>
      <c r="H1038">
        <v>174</v>
      </c>
      <c r="I1038" t="s">
        <v>114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ref="S1038:T1040" si="235">"21:53:41.797"</f>
        <v>21:53:41.797</v>
      </c>
      <c r="T1038" t="str">
        <f t="shared" si="235"/>
        <v>21:53:41.797</v>
      </c>
      <c r="U1038" t="str">
        <f t="shared" si="229"/>
        <v>A4558D</v>
      </c>
      <c r="V1038">
        <v>0</v>
      </c>
      <c r="W1038">
        <v>0</v>
      </c>
      <c r="X1038">
        <v>2</v>
      </c>
      <c r="Z1038">
        <v>1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0</v>
      </c>
      <c r="AI1038" t="s">
        <v>980</v>
      </c>
      <c r="AJ1038">
        <v>48.212770999999996</v>
      </c>
      <c r="AK1038" t="s">
        <v>981</v>
      </c>
      <c r="AL1038">
        <v>-122.98715799999999</v>
      </c>
      <c r="AM1038">
        <v>25</v>
      </c>
      <c r="AN1038">
        <v>1200</v>
      </c>
      <c r="AO1038" t="s">
        <v>118</v>
      </c>
      <c r="AP1038">
        <v>27</v>
      </c>
      <c r="AQ1038">
        <v>-135</v>
      </c>
      <c r="AR1038">
        <v>256</v>
      </c>
      <c r="AZ1038">
        <v>1200</v>
      </c>
      <c r="BA1038">
        <v>1</v>
      </c>
      <c r="BB1038" t="str">
        <f t="shared" si="231"/>
        <v xml:space="preserve">N379DH  </v>
      </c>
      <c r="BC1038">
        <v>1</v>
      </c>
      <c r="BE1038">
        <v>0</v>
      </c>
      <c r="BF1038">
        <v>0</v>
      </c>
      <c r="BG1038">
        <v>0</v>
      </c>
      <c r="BH1038">
        <v>1200</v>
      </c>
      <c r="BI1038">
        <v>1</v>
      </c>
      <c r="BJ1038">
        <v>0</v>
      </c>
      <c r="BK1038">
        <v>0</v>
      </c>
      <c r="BL1038">
        <v>0</v>
      </c>
      <c r="BO1038">
        <v>0</v>
      </c>
      <c r="BP1038">
        <v>0</v>
      </c>
      <c r="BW1038" t="str">
        <f>"21:53:41.835"</f>
        <v>21:53:41.835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2</v>
      </c>
      <c r="CP1038" t="s">
        <v>119</v>
      </c>
      <c r="CQ1038">
        <v>259</v>
      </c>
      <c r="CR1038">
        <v>0</v>
      </c>
      <c r="CW1038">
        <v>3056638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"08/10/2022 21:53:42.039"</f>
        <v>08/10/2022 21:53:42.039</v>
      </c>
      <c r="C1039" t="str">
        <f t="shared" si="230"/>
        <v>FFDFD3C0</v>
      </c>
      <c r="D1039" t="s">
        <v>611</v>
      </c>
      <c r="E1039">
        <v>10</v>
      </c>
      <c r="H1039">
        <v>37</v>
      </c>
      <c r="I1039" t="s">
        <v>612</v>
      </c>
      <c r="J1039" t="s">
        <v>613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235"/>
        <v>21:53:41.797</v>
      </c>
      <c r="T1039" t="str">
        <f t="shared" si="235"/>
        <v>21:53:41.797</v>
      </c>
      <c r="U1039" t="str">
        <f t="shared" si="229"/>
        <v>A4558D</v>
      </c>
      <c r="V1039">
        <v>0</v>
      </c>
      <c r="W1039">
        <v>0</v>
      </c>
      <c r="X1039">
        <v>2</v>
      </c>
      <c r="Z1039">
        <v>1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0</v>
      </c>
      <c r="AI1039" t="s">
        <v>980</v>
      </c>
      <c r="AJ1039">
        <v>48.212770999999996</v>
      </c>
      <c r="AK1039" t="s">
        <v>981</v>
      </c>
      <c r="AL1039">
        <v>-122.98715799999999</v>
      </c>
      <c r="AM1039">
        <v>25</v>
      </c>
      <c r="AN1039">
        <v>1200</v>
      </c>
      <c r="AO1039" t="s">
        <v>118</v>
      </c>
      <c r="AP1039">
        <v>27</v>
      </c>
      <c r="AQ1039">
        <v>-135</v>
      </c>
      <c r="AR1039">
        <v>256</v>
      </c>
      <c r="AZ1039">
        <v>1200</v>
      </c>
      <c r="BA1039">
        <v>1</v>
      </c>
      <c r="BB1039" t="str">
        <f t="shared" si="231"/>
        <v xml:space="preserve">N379DH  </v>
      </c>
      <c r="BC1039">
        <v>1</v>
      </c>
      <c r="BE1039">
        <v>0</v>
      </c>
      <c r="BF1039">
        <v>0</v>
      </c>
      <c r="BG1039">
        <v>0</v>
      </c>
      <c r="BH1039">
        <v>1200</v>
      </c>
      <c r="BI1039">
        <v>1</v>
      </c>
      <c r="BJ1039">
        <v>0</v>
      </c>
      <c r="BK1039">
        <v>0</v>
      </c>
      <c r="BL1039">
        <v>0</v>
      </c>
      <c r="BO1039">
        <v>0</v>
      </c>
      <c r="BP1039">
        <v>0</v>
      </c>
      <c r="BW1039" t="str">
        <f>"21:53:41.835"</f>
        <v>21:53:41.835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2</v>
      </c>
      <c r="CP1039" t="s">
        <v>119</v>
      </c>
      <c r="CQ1039">
        <v>259</v>
      </c>
      <c r="CR1039">
        <v>0</v>
      </c>
      <c r="CW1039">
        <v>3056638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"08/10/2022 21:53:42.055"</f>
        <v>08/10/2022 21:53:42.055</v>
      </c>
      <c r="C1040" t="str">
        <f t="shared" si="230"/>
        <v>FFDFD3C0</v>
      </c>
      <c r="D1040" t="s">
        <v>130</v>
      </c>
      <c r="E1040">
        <v>18</v>
      </c>
      <c r="F1040">
        <v>1018</v>
      </c>
      <c r="G1040" t="s">
        <v>114</v>
      </c>
      <c r="J1040" t="s">
        <v>131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si="235"/>
        <v>21:53:41.797</v>
      </c>
      <c r="T1040" t="str">
        <f t="shared" si="235"/>
        <v>21:53:41.797</v>
      </c>
      <c r="U1040" t="str">
        <f t="shared" si="229"/>
        <v>A4558D</v>
      </c>
      <c r="V1040">
        <v>0</v>
      </c>
      <c r="W1040">
        <v>0</v>
      </c>
      <c r="X1040">
        <v>2</v>
      </c>
      <c r="Z1040">
        <v>1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0</v>
      </c>
      <c r="AI1040" t="s">
        <v>980</v>
      </c>
      <c r="AJ1040">
        <v>48.212770999999996</v>
      </c>
      <c r="AK1040" t="s">
        <v>981</v>
      </c>
      <c r="AL1040">
        <v>-122.98715799999999</v>
      </c>
      <c r="AM1040">
        <v>25</v>
      </c>
      <c r="AN1040">
        <v>1200</v>
      </c>
      <c r="AO1040" t="s">
        <v>118</v>
      </c>
      <c r="AP1040">
        <v>27</v>
      </c>
      <c r="AQ1040">
        <v>-135</v>
      </c>
      <c r="AR1040">
        <v>256</v>
      </c>
      <c r="AZ1040">
        <v>1200</v>
      </c>
      <c r="BA1040">
        <v>1</v>
      </c>
      <c r="BB1040" t="str">
        <f t="shared" si="231"/>
        <v xml:space="preserve">N379DH  </v>
      </c>
      <c r="BC1040">
        <v>1</v>
      </c>
      <c r="BE1040">
        <v>0</v>
      </c>
      <c r="BF1040">
        <v>0</v>
      </c>
      <c r="BG1040">
        <v>0</v>
      </c>
      <c r="BH1040">
        <v>1200</v>
      </c>
      <c r="BI1040">
        <v>1</v>
      </c>
      <c r="BJ1040">
        <v>0</v>
      </c>
      <c r="BK1040">
        <v>0</v>
      </c>
      <c r="BL1040">
        <v>0</v>
      </c>
      <c r="BO1040">
        <v>0</v>
      </c>
      <c r="BP1040">
        <v>0</v>
      </c>
      <c r="BW1040" t="str">
        <f>"21:53:41.835"</f>
        <v>21:53:41.835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2</v>
      </c>
      <c r="CP1040" t="s">
        <v>119</v>
      </c>
      <c r="CQ1040">
        <v>259</v>
      </c>
      <c r="CR1040">
        <v>0</v>
      </c>
      <c r="CW1040">
        <v>3056638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"08/10/2022 21:53:43.196"</f>
        <v>08/10/2022 21:53:43.196</v>
      </c>
      <c r="C1041" t="str">
        <f t="shared" si="230"/>
        <v>FFDFD3C0</v>
      </c>
      <c r="D1041" t="s">
        <v>113</v>
      </c>
      <c r="E1041">
        <v>6</v>
      </c>
      <c r="H1041">
        <v>174</v>
      </c>
      <c r="I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ref="S1041:T1043" si="236">"21:53:42.797"</f>
        <v>21:53:42.797</v>
      </c>
      <c r="T1041" t="str">
        <f t="shared" si="236"/>
        <v>21:53:42.797</v>
      </c>
      <c r="U1041" t="str">
        <f t="shared" si="229"/>
        <v>A4558D</v>
      </c>
      <c r="V1041">
        <v>0</v>
      </c>
      <c r="W1041">
        <v>0</v>
      </c>
      <c r="X1041">
        <v>2</v>
      </c>
      <c r="Z1041">
        <v>1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0</v>
      </c>
      <c r="AI1041" t="s">
        <v>982</v>
      </c>
      <c r="AJ1041">
        <v>48.212148999999997</v>
      </c>
      <c r="AK1041" t="s">
        <v>983</v>
      </c>
      <c r="AL1041">
        <v>-122.986987</v>
      </c>
      <c r="AM1041">
        <v>25</v>
      </c>
      <c r="AN1041">
        <v>1200</v>
      </c>
      <c r="AO1041" t="s">
        <v>118</v>
      </c>
      <c r="AP1041">
        <v>27</v>
      </c>
      <c r="AQ1041">
        <v>-135</v>
      </c>
      <c r="AR1041">
        <v>256</v>
      </c>
      <c r="AZ1041">
        <v>1200</v>
      </c>
      <c r="BA1041">
        <v>1</v>
      </c>
      <c r="BB1041" t="str">
        <f t="shared" si="231"/>
        <v xml:space="preserve">N379DH  </v>
      </c>
      <c r="BC1041">
        <v>1</v>
      </c>
      <c r="BE1041">
        <v>0</v>
      </c>
      <c r="BF1041">
        <v>0</v>
      </c>
      <c r="BG1041">
        <v>0</v>
      </c>
      <c r="BH1041">
        <v>1225</v>
      </c>
      <c r="BI1041">
        <v>1</v>
      </c>
      <c r="BJ1041">
        <v>0</v>
      </c>
      <c r="BK1041">
        <v>0</v>
      </c>
      <c r="BL1041">
        <v>0</v>
      </c>
      <c r="BO1041">
        <v>0</v>
      </c>
      <c r="BP1041">
        <v>0</v>
      </c>
      <c r="BW1041" t="str">
        <f>"21:53:42.929"</f>
        <v>21:53:42.929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1</v>
      </c>
      <c r="CP1041" t="s">
        <v>119</v>
      </c>
      <c r="CQ1041">
        <v>259</v>
      </c>
      <c r="CR1041">
        <v>0</v>
      </c>
      <c r="CW1041">
        <v>3056728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"08/10/2022 21:53:43.196"</f>
        <v>08/10/2022 21:53:43.196</v>
      </c>
      <c r="C1042" t="str">
        <f t="shared" si="230"/>
        <v>FFDFD3C0</v>
      </c>
      <c r="D1042" t="s">
        <v>611</v>
      </c>
      <c r="E1042">
        <v>10</v>
      </c>
      <c r="H1042">
        <v>37</v>
      </c>
      <c r="I1042" t="s">
        <v>612</v>
      </c>
      <c r="J1042" t="s">
        <v>613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236"/>
        <v>21:53:42.797</v>
      </c>
      <c r="T1042" t="str">
        <f t="shared" si="236"/>
        <v>21:53:42.797</v>
      </c>
      <c r="U1042" t="str">
        <f t="shared" si="229"/>
        <v>A4558D</v>
      </c>
      <c r="V1042">
        <v>0</v>
      </c>
      <c r="W1042">
        <v>0</v>
      </c>
      <c r="X1042">
        <v>2</v>
      </c>
      <c r="Z1042">
        <v>1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0</v>
      </c>
      <c r="AI1042" t="s">
        <v>982</v>
      </c>
      <c r="AJ1042">
        <v>48.212148999999997</v>
      </c>
      <c r="AK1042" t="s">
        <v>983</v>
      </c>
      <c r="AL1042">
        <v>-122.986987</v>
      </c>
      <c r="AM1042">
        <v>25</v>
      </c>
      <c r="AN1042">
        <v>1200</v>
      </c>
      <c r="AO1042" t="s">
        <v>118</v>
      </c>
      <c r="AP1042">
        <v>27</v>
      </c>
      <c r="AQ1042">
        <v>-135</v>
      </c>
      <c r="AR1042">
        <v>256</v>
      </c>
      <c r="AZ1042">
        <v>1200</v>
      </c>
      <c r="BA1042">
        <v>1</v>
      </c>
      <c r="BB1042" t="str">
        <f t="shared" si="231"/>
        <v xml:space="preserve">N379DH  </v>
      </c>
      <c r="BC1042">
        <v>1</v>
      </c>
      <c r="BE1042">
        <v>0</v>
      </c>
      <c r="BF1042">
        <v>0</v>
      </c>
      <c r="BG1042">
        <v>0</v>
      </c>
      <c r="BH1042">
        <v>1225</v>
      </c>
      <c r="BI1042">
        <v>1</v>
      </c>
      <c r="BJ1042">
        <v>0</v>
      </c>
      <c r="BK1042">
        <v>0</v>
      </c>
      <c r="BL1042">
        <v>0</v>
      </c>
      <c r="BO1042">
        <v>0</v>
      </c>
      <c r="BP1042">
        <v>0</v>
      </c>
      <c r="BW1042" t="str">
        <f>"21:53:42.929"</f>
        <v>21:53:42.929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1</v>
      </c>
      <c r="CP1042" t="s">
        <v>119</v>
      </c>
      <c r="CQ1042">
        <v>259</v>
      </c>
      <c r="CR1042">
        <v>0</v>
      </c>
      <c r="CW1042">
        <v>3056728</v>
      </c>
      <c r="CY1042">
        <v>0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"08/10/2022 21:53:43.196"</f>
        <v>08/10/2022 21:53:43.196</v>
      </c>
      <c r="C1043" t="str">
        <f t="shared" si="230"/>
        <v>FFDFD3C0</v>
      </c>
      <c r="D1043" t="s">
        <v>130</v>
      </c>
      <c r="E1043">
        <v>18</v>
      </c>
      <c r="F1043">
        <v>1018</v>
      </c>
      <c r="G1043" t="s">
        <v>114</v>
      </c>
      <c r="J1043" t="s">
        <v>131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si="236"/>
        <v>21:53:42.797</v>
      </c>
      <c r="T1043" t="str">
        <f t="shared" si="236"/>
        <v>21:53:42.797</v>
      </c>
      <c r="U1043" t="str">
        <f t="shared" si="229"/>
        <v>A4558D</v>
      </c>
      <c r="V1043">
        <v>0</v>
      </c>
      <c r="W1043">
        <v>0</v>
      </c>
      <c r="X1043">
        <v>2</v>
      </c>
      <c r="Z1043">
        <v>1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0</v>
      </c>
      <c r="AI1043" t="s">
        <v>982</v>
      </c>
      <c r="AJ1043">
        <v>48.212148999999997</v>
      </c>
      <c r="AK1043" t="s">
        <v>983</v>
      </c>
      <c r="AL1043">
        <v>-122.986987</v>
      </c>
      <c r="AM1043">
        <v>25</v>
      </c>
      <c r="AN1043">
        <v>1200</v>
      </c>
      <c r="AO1043" t="s">
        <v>118</v>
      </c>
      <c r="AP1043">
        <v>27</v>
      </c>
      <c r="AQ1043">
        <v>-135</v>
      </c>
      <c r="AR1043">
        <v>256</v>
      </c>
      <c r="AZ1043">
        <v>1200</v>
      </c>
      <c r="BA1043">
        <v>1</v>
      </c>
      <c r="BB1043" t="str">
        <f t="shared" si="231"/>
        <v xml:space="preserve">N379DH  </v>
      </c>
      <c r="BC1043">
        <v>1</v>
      </c>
      <c r="BE1043">
        <v>0</v>
      </c>
      <c r="BF1043">
        <v>0</v>
      </c>
      <c r="BG1043">
        <v>0</v>
      </c>
      <c r="BH1043">
        <v>1225</v>
      </c>
      <c r="BI1043">
        <v>1</v>
      </c>
      <c r="BJ1043">
        <v>0</v>
      </c>
      <c r="BK1043">
        <v>0</v>
      </c>
      <c r="BL1043">
        <v>0</v>
      </c>
      <c r="BO1043">
        <v>0</v>
      </c>
      <c r="BP1043">
        <v>0</v>
      </c>
      <c r="BW1043" t="str">
        <f>"21:53:42.929"</f>
        <v>21:53:42.929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1</v>
      </c>
      <c r="CP1043" t="s">
        <v>119</v>
      </c>
      <c r="CQ1043">
        <v>259</v>
      </c>
      <c r="CR1043">
        <v>0</v>
      </c>
      <c r="CW1043">
        <v>3056728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"08/10/2022 21:53:44.082"</f>
        <v>08/10/2022 21:53:44.082</v>
      </c>
      <c r="C1044" t="str">
        <f t="shared" si="230"/>
        <v>FFDFD3C0</v>
      </c>
      <c r="D1044" t="s">
        <v>130</v>
      </c>
      <c r="E1044">
        <v>18</v>
      </c>
      <c r="F1044">
        <v>1018</v>
      </c>
      <c r="G1044" t="s">
        <v>114</v>
      </c>
      <c r="J1044" t="s">
        <v>131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ref="S1044:T1046" si="237">"21:53:43.797"</f>
        <v>21:53:43.797</v>
      </c>
      <c r="T1044" t="str">
        <f t="shared" si="237"/>
        <v>21:53:43.797</v>
      </c>
      <c r="U1044" t="str">
        <f t="shared" si="229"/>
        <v>A4558D</v>
      </c>
      <c r="V1044">
        <v>0</v>
      </c>
      <c r="W1044">
        <v>0</v>
      </c>
      <c r="X1044">
        <v>2</v>
      </c>
      <c r="Z1044">
        <v>1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0</v>
      </c>
      <c r="AI1044" t="s">
        <v>984</v>
      </c>
      <c r="AJ1044">
        <v>48.211526999999997</v>
      </c>
      <c r="AK1044" t="s">
        <v>985</v>
      </c>
      <c r="AL1044">
        <v>-122.986794</v>
      </c>
      <c r="AM1044">
        <v>25</v>
      </c>
      <c r="AN1044">
        <v>1300</v>
      </c>
      <c r="AO1044" t="s">
        <v>118</v>
      </c>
      <c r="AP1044">
        <v>27</v>
      </c>
      <c r="AQ1044">
        <v>-134</v>
      </c>
      <c r="AR1044">
        <v>256</v>
      </c>
      <c r="AZ1044">
        <v>1200</v>
      </c>
      <c r="BA1044">
        <v>1</v>
      </c>
      <c r="BB1044" t="str">
        <f t="shared" si="231"/>
        <v xml:space="preserve">N379DH  </v>
      </c>
      <c r="BC1044">
        <v>1</v>
      </c>
      <c r="BE1044">
        <v>0</v>
      </c>
      <c r="BF1044">
        <v>0</v>
      </c>
      <c r="BG1044">
        <v>0</v>
      </c>
      <c r="BH1044">
        <v>1225</v>
      </c>
      <c r="BI1044">
        <v>1</v>
      </c>
      <c r="BJ1044">
        <v>0</v>
      </c>
      <c r="BK1044">
        <v>0</v>
      </c>
      <c r="BL1044">
        <v>0</v>
      </c>
      <c r="BO1044">
        <v>0</v>
      </c>
      <c r="BP1044">
        <v>0</v>
      </c>
      <c r="BW1044" t="str">
        <f>"21:53:43.895"</f>
        <v>21:53:43.895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3</v>
      </c>
      <c r="CP1044" t="s">
        <v>119</v>
      </c>
      <c r="CQ1044">
        <v>259</v>
      </c>
      <c r="CR1044">
        <v>0</v>
      </c>
      <c r="CW1044">
        <v>3056783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"08/10/2022 21:53:44.082"</f>
        <v>08/10/2022 21:53:44.082</v>
      </c>
      <c r="C1045" t="str">
        <f t="shared" si="230"/>
        <v>FFDFD3C0</v>
      </c>
      <c r="D1045" t="s">
        <v>611</v>
      </c>
      <c r="E1045">
        <v>10</v>
      </c>
      <c r="H1045">
        <v>37</v>
      </c>
      <c r="I1045" t="s">
        <v>612</v>
      </c>
      <c r="J1045" t="s">
        <v>613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237"/>
        <v>21:53:43.797</v>
      </c>
      <c r="T1045" t="str">
        <f t="shared" si="237"/>
        <v>21:53:43.797</v>
      </c>
      <c r="U1045" t="str">
        <f t="shared" si="229"/>
        <v>A4558D</v>
      </c>
      <c r="V1045">
        <v>0</v>
      </c>
      <c r="W1045">
        <v>0</v>
      </c>
      <c r="X1045">
        <v>2</v>
      </c>
      <c r="Z1045">
        <v>1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0</v>
      </c>
      <c r="AI1045" t="s">
        <v>984</v>
      </c>
      <c r="AJ1045">
        <v>48.211526999999997</v>
      </c>
      <c r="AK1045" t="s">
        <v>985</v>
      </c>
      <c r="AL1045">
        <v>-122.986794</v>
      </c>
      <c r="AM1045">
        <v>25</v>
      </c>
      <c r="AN1045">
        <v>1300</v>
      </c>
      <c r="AO1045" t="s">
        <v>118</v>
      </c>
      <c r="AP1045">
        <v>27</v>
      </c>
      <c r="AQ1045">
        <v>-134</v>
      </c>
      <c r="AR1045">
        <v>256</v>
      </c>
      <c r="AZ1045">
        <v>1200</v>
      </c>
      <c r="BA1045">
        <v>1</v>
      </c>
      <c r="BB1045" t="str">
        <f t="shared" si="231"/>
        <v xml:space="preserve">N379DH  </v>
      </c>
      <c r="BC1045">
        <v>1</v>
      </c>
      <c r="BE1045">
        <v>0</v>
      </c>
      <c r="BF1045">
        <v>0</v>
      </c>
      <c r="BG1045">
        <v>0</v>
      </c>
      <c r="BH1045">
        <v>1225</v>
      </c>
      <c r="BI1045">
        <v>1</v>
      </c>
      <c r="BJ1045">
        <v>0</v>
      </c>
      <c r="BK1045">
        <v>0</v>
      </c>
      <c r="BL1045">
        <v>0</v>
      </c>
      <c r="BO1045">
        <v>0</v>
      </c>
      <c r="BP1045">
        <v>0</v>
      </c>
      <c r="BW1045" t="str">
        <f>"21:53:43.895"</f>
        <v>21:53:43.895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3</v>
      </c>
      <c r="CP1045" t="s">
        <v>119</v>
      </c>
      <c r="CQ1045">
        <v>259</v>
      </c>
      <c r="CR1045">
        <v>0</v>
      </c>
      <c r="CW1045">
        <v>3056783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"08/10/2022 21:53:44.113"</f>
        <v>08/10/2022 21:53:44.113</v>
      </c>
      <c r="C1046" t="str">
        <f t="shared" si="230"/>
        <v>FFDFD3C0</v>
      </c>
      <c r="D1046" t="s">
        <v>113</v>
      </c>
      <c r="E1046">
        <v>6</v>
      </c>
      <c r="H1046">
        <v>174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237"/>
        <v>21:53:43.797</v>
      </c>
      <c r="T1046" t="str">
        <f t="shared" si="237"/>
        <v>21:53:43.797</v>
      </c>
      <c r="U1046" t="str">
        <f t="shared" si="229"/>
        <v>A4558D</v>
      </c>
      <c r="V1046">
        <v>0</v>
      </c>
      <c r="W1046">
        <v>0</v>
      </c>
      <c r="X1046">
        <v>2</v>
      </c>
      <c r="Z1046">
        <v>1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0</v>
      </c>
      <c r="AI1046" t="s">
        <v>984</v>
      </c>
      <c r="AJ1046">
        <v>48.211526999999997</v>
      </c>
      <c r="AK1046" t="s">
        <v>985</v>
      </c>
      <c r="AL1046">
        <v>-122.986794</v>
      </c>
      <c r="AM1046">
        <v>25</v>
      </c>
      <c r="AN1046">
        <v>1300</v>
      </c>
      <c r="AO1046" t="s">
        <v>118</v>
      </c>
      <c r="AP1046">
        <v>27</v>
      </c>
      <c r="AQ1046">
        <v>-134</v>
      </c>
      <c r="AR1046">
        <v>256</v>
      </c>
      <c r="AZ1046">
        <v>1200</v>
      </c>
      <c r="BA1046">
        <v>1</v>
      </c>
      <c r="BB1046" t="str">
        <f t="shared" si="231"/>
        <v xml:space="preserve">N379DH  </v>
      </c>
      <c r="BC1046">
        <v>1</v>
      </c>
      <c r="BE1046">
        <v>0</v>
      </c>
      <c r="BF1046">
        <v>0</v>
      </c>
      <c r="BG1046">
        <v>0</v>
      </c>
      <c r="BH1046">
        <v>1225</v>
      </c>
      <c r="BI1046">
        <v>1</v>
      </c>
      <c r="BJ1046">
        <v>0</v>
      </c>
      <c r="BK1046">
        <v>0</v>
      </c>
      <c r="BL1046">
        <v>0</v>
      </c>
      <c r="BO1046">
        <v>0</v>
      </c>
      <c r="BP1046">
        <v>0</v>
      </c>
      <c r="BW1046" t="str">
        <f>"21:53:43.895"</f>
        <v>21:53:43.895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3</v>
      </c>
      <c r="CP1046" t="s">
        <v>119</v>
      </c>
      <c r="CQ1046">
        <v>259</v>
      </c>
      <c r="CR1046">
        <v>0</v>
      </c>
      <c r="CW1046">
        <v>3056783</v>
      </c>
      <c r="CY1046">
        <v>0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"08/10/2022 21:53:45.207"</f>
        <v>08/10/2022 21:53:45.207</v>
      </c>
      <c r="C1047" t="str">
        <f t="shared" si="230"/>
        <v>FFDFD3C0</v>
      </c>
      <c r="D1047" t="s">
        <v>611</v>
      </c>
      <c r="E1047">
        <v>10</v>
      </c>
      <c r="H1047">
        <v>37</v>
      </c>
      <c r="I1047" t="s">
        <v>612</v>
      </c>
      <c r="J1047" t="s">
        <v>613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ref="S1047:T1049" si="238">"21:53:44.797"</f>
        <v>21:53:44.797</v>
      </c>
      <c r="T1047" t="str">
        <f t="shared" si="238"/>
        <v>21:53:44.797</v>
      </c>
      <c r="U1047" t="str">
        <f t="shared" si="229"/>
        <v>A4558D</v>
      </c>
      <c r="V1047">
        <v>0</v>
      </c>
      <c r="W1047">
        <v>0</v>
      </c>
      <c r="X1047">
        <v>2</v>
      </c>
      <c r="Z1047">
        <v>1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0</v>
      </c>
      <c r="AI1047" t="s">
        <v>986</v>
      </c>
      <c r="AJ1047">
        <v>48.210904999999997</v>
      </c>
      <c r="AK1047" t="s">
        <v>987</v>
      </c>
      <c r="AL1047">
        <v>-122.9866</v>
      </c>
      <c r="AM1047">
        <v>25</v>
      </c>
      <c r="AN1047">
        <v>1300</v>
      </c>
      <c r="AO1047" t="s">
        <v>118</v>
      </c>
      <c r="AP1047">
        <v>27</v>
      </c>
      <c r="AQ1047">
        <v>-134</v>
      </c>
      <c r="AR1047">
        <v>320</v>
      </c>
      <c r="AZ1047">
        <v>1200</v>
      </c>
      <c r="BA1047">
        <v>1</v>
      </c>
      <c r="BB1047" t="str">
        <f t="shared" si="231"/>
        <v xml:space="preserve">N379DH  </v>
      </c>
      <c r="BC1047">
        <v>1</v>
      </c>
      <c r="BE1047">
        <v>0</v>
      </c>
      <c r="BF1047">
        <v>0</v>
      </c>
      <c r="BG1047">
        <v>0</v>
      </c>
      <c r="BH1047">
        <v>1225</v>
      </c>
      <c r="BI1047">
        <v>1</v>
      </c>
      <c r="BJ1047">
        <v>0</v>
      </c>
      <c r="BK1047">
        <v>0</v>
      </c>
      <c r="BL1047">
        <v>0</v>
      </c>
      <c r="BO1047">
        <v>0</v>
      </c>
      <c r="BP1047">
        <v>0</v>
      </c>
      <c r="BW1047" t="str">
        <f>"21:53:44.994"</f>
        <v>21:53:44.994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2</v>
      </c>
      <c r="CP1047" t="s">
        <v>119</v>
      </c>
      <c r="CQ1047">
        <v>259</v>
      </c>
      <c r="CR1047">
        <v>0</v>
      </c>
      <c r="CW1047">
        <v>3056866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"08/10/2022 21:53:45.223"</f>
        <v>08/10/2022 21:53:45.223</v>
      </c>
      <c r="C1048" t="str">
        <f t="shared" si="230"/>
        <v>FFDFD3C0</v>
      </c>
      <c r="D1048" t="s">
        <v>113</v>
      </c>
      <c r="E1048">
        <v>6</v>
      </c>
      <c r="H1048">
        <v>174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si="238"/>
        <v>21:53:44.797</v>
      </c>
      <c r="T1048" t="str">
        <f t="shared" si="238"/>
        <v>21:53:44.797</v>
      </c>
      <c r="U1048" t="str">
        <f t="shared" si="229"/>
        <v>A4558D</v>
      </c>
      <c r="V1048">
        <v>0</v>
      </c>
      <c r="W1048">
        <v>0</v>
      </c>
      <c r="X1048">
        <v>2</v>
      </c>
      <c r="Z1048">
        <v>1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0</v>
      </c>
      <c r="AI1048" t="s">
        <v>986</v>
      </c>
      <c r="AJ1048">
        <v>48.210904999999997</v>
      </c>
      <c r="AK1048" t="s">
        <v>987</v>
      </c>
      <c r="AL1048">
        <v>-122.9866</v>
      </c>
      <c r="AM1048">
        <v>25</v>
      </c>
      <c r="AN1048">
        <v>1300</v>
      </c>
      <c r="AO1048" t="s">
        <v>118</v>
      </c>
      <c r="AP1048">
        <v>27</v>
      </c>
      <c r="AQ1048">
        <v>-134</v>
      </c>
      <c r="AR1048">
        <v>320</v>
      </c>
      <c r="AZ1048">
        <v>1200</v>
      </c>
      <c r="BA1048">
        <v>1</v>
      </c>
      <c r="BB1048" t="str">
        <f t="shared" si="231"/>
        <v xml:space="preserve">N379DH  </v>
      </c>
      <c r="BC1048">
        <v>1</v>
      </c>
      <c r="BE1048">
        <v>0</v>
      </c>
      <c r="BF1048">
        <v>0</v>
      </c>
      <c r="BG1048">
        <v>0</v>
      </c>
      <c r="BH1048">
        <v>1225</v>
      </c>
      <c r="BI1048">
        <v>1</v>
      </c>
      <c r="BJ1048">
        <v>0</v>
      </c>
      <c r="BK1048">
        <v>0</v>
      </c>
      <c r="BL1048">
        <v>0</v>
      </c>
      <c r="BO1048">
        <v>0</v>
      </c>
      <c r="BP1048">
        <v>0</v>
      </c>
      <c r="BW1048" t="str">
        <f>"21:53:44.994"</f>
        <v>21:53:44.994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2</v>
      </c>
      <c r="CP1048" t="s">
        <v>119</v>
      </c>
      <c r="CQ1048">
        <v>259</v>
      </c>
      <c r="CR1048">
        <v>0</v>
      </c>
      <c r="CW1048">
        <v>3056866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"08/10/2022 21:53:45.223"</f>
        <v>08/10/2022 21:53:45.223</v>
      </c>
      <c r="C1049" t="str">
        <f t="shared" si="230"/>
        <v>FFDFD3C0</v>
      </c>
      <c r="D1049" t="s">
        <v>130</v>
      </c>
      <c r="E1049">
        <v>18</v>
      </c>
      <c r="F1049">
        <v>1018</v>
      </c>
      <c r="G1049" t="s">
        <v>114</v>
      </c>
      <c r="J1049" t="s">
        <v>131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si="238"/>
        <v>21:53:44.797</v>
      </c>
      <c r="T1049" t="str">
        <f t="shared" si="238"/>
        <v>21:53:44.797</v>
      </c>
      <c r="U1049" t="str">
        <f t="shared" si="229"/>
        <v>A4558D</v>
      </c>
      <c r="V1049">
        <v>0</v>
      </c>
      <c r="W1049">
        <v>0</v>
      </c>
      <c r="X1049">
        <v>2</v>
      </c>
      <c r="Z1049">
        <v>1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0</v>
      </c>
      <c r="AI1049" t="s">
        <v>986</v>
      </c>
      <c r="AJ1049">
        <v>48.210904999999997</v>
      </c>
      <c r="AK1049" t="s">
        <v>987</v>
      </c>
      <c r="AL1049">
        <v>-122.9866</v>
      </c>
      <c r="AM1049">
        <v>25</v>
      </c>
      <c r="AN1049">
        <v>1300</v>
      </c>
      <c r="AO1049" t="s">
        <v>118</v>
      </c>
      <c r="AP1049">
        <v>27</v>
      </c>
      <c r="AQ1049">
        <v>-134</v>
      </c>
      <c r="AR1049">
        <v>320</v>
      </c>
      <c r="AZ1049">
        <v>1200</v>
      </c>
      <c r="BA1049">
        <v>1</v>
      </c>
      <c r="BB1049" t="str">
        <f t="shared" si="231"/>
        <v xml:space="preserve">N379DH  </v>
      </c>
      <c r="BC1049">
        <v>1</v>
      </c>
      <c r="BE1049">
        <v>0</v>
      </c>
      <c r="BF1049">
        <v>0</v>
      </c>
      <c r="BG1049">
        <v>0</v>
      </c>
      <c r="BH1049">
        <v>1225</v>
      </c>
      <c r="BI1049">
        <v>1</v>
      </c>
      <c r="BJ1049">
        <v>0</v>
      </c>
      <c r="BK1049">
        <v>0</v>
      </c>
      <c r="BL1049">
        <v>0</v>
      </c>
      <c r="BO1049">
        <v>0</v>
      </c>
      <c r="BP1049">
        <v>0</v>
      </c>
      <c r="BW1049" t="str">
        <f>"21:53:44.994"</f>
        <v>21:53:44.994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2</v>
      </c>
      <c r="CP1049" t="s">
        <v>119</v>
      </c>
      <c r="CQ1049">
        <v>259</v>
      </c>
      <c r="CR1049">
        <v>0</v>
      </c>
      <c r="CW1049">
        <v>3056866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"08/10/2022 21:53:45.660"</f>
        <v>08/10/2022 21:53:45.660</v>
      </c>
      <c r="C1050" t="str">
        <f t="shared" si="230"/>
        <v>FFDFD3C0</v>
      </c>
      <c r="D1050" t="s">
        <v>611</v>
      </c>
      <c r="E1050">
        <v>10</v>
      </c>
      <c r="H1050">
        <v>37</v>
      </c>
      <c r="I1050" t="s">
        <v>612</v>
      </c>
      <c r="J1050" t="s">
        <v>613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ref="S1050:T1052" si="239">"21:53:45.195"</f>
        <v>21:53:45.195</v>
      </c>
      <c r="T1050" t="str">
        <f t="shared" si="239"/>
        <v>21:53:45.195</v>
      </c>
      <c r="U1050" t="str">
        <f t="shared" si="229"/>
        <v>A4558D</v>
      </c>
      <c r="V1050">
        <v>0</v>
      </c>
      <c r="W1050">
        <v>0</v>
      </c>
      <c r="X1050">
        <v>2</v>
      </c>
      <c r="Z1050">
        <v>1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0</v>
      </c>
      <c r="AI1050" t="s">
        <v>988</v>
      </c>
      <c r="AJ1050">
        <v>48.210647000000002</v>
      </c>
      <c r="AK1050" t="s">
        <v>989</v>
      </c>
      <c r="AL1050">
        <v>-122.986536</v>
      </c>
      <c r="AM1050">
        <v>25</v>
      </c>
      <c r="AN1050">
        <v>1300</v>
      </c>
      <c r="AO1050" t="s">
        <v>118</v>
      </c>
      <c r="AP1050">
        <v>28</v>
      </c>
      <c r="AQ1050">
        <v>-134</v>
      </c>
      <c r="AR1050">
        <v>320</v>
      </c>
      <c r="AZ1050">
        <v>1200</v>
      </c>
      <c r="BA1050">
        <v>1</v>
      </c>
      <c r="BB1050" t="str">
        <f t="shared" si="231"/>
        <v xml:space="preserve">N379DH  </v>
      </c>
      <c r="BC1050">
        <v>1</v>
      </c>
      <c r="BE1050">
        <v>0</v>
      </c>
      <c r="BF1050">
        <v>0</v>
      </c>
      <c r="BG1050">
        <v>0</v>
      </c>
      <c r="BH1050">
        <v>1225</v>
      </c>
      <c r="BI1050">
        <v>1</v>
      </c>
      <c r="BJ1050">
        <v>0</v>
      </c>
      <c r="BK1050">
        <v>0</v>
      </c>
      <c r="BL1050">
        <v>0</v>
      </c>
      <c r="BO1050">
        <v>0</v>
      </c>
      <c r="BP1050">
        <v>0</v>
      </c>
      <c r="BW1050" t="str">
        <f>"21:53:45.345"</f>
        <v>21:53:45.345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1</v>
      </c>
      <c r="CP1050" t="s">
        <v>119</v>
      </c>
      <c r="CQ1050">
        <v>259</v>
      </c>
      <c r="CR1050">
        <v>0</v>
      </c>
      <c r="CW1050">
        <v>3056894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"08/10/2022 21:53:45.676"</f>
        <v>08/10/2022 21:53:45.676</v>
      </c>
      <c r="C1051" t="str">
        <f t="shared" si="230"/>
        <v>FFDFD3C0</v>
      </c>
      <c r="D1051" t="s">
        <v>130</v>
      </c>
      <c r="E1051">
        <v>18</v>
      </c>
      <c r="F1051">
        <v>1018</v>
      </c>
      <c r="G1051" t="s">
        <v>114</v>
      </c>
      <c r="J1051" t="s">
        <v>131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239"/>
        <v>21:53:45.195</v>
      </c>
      <c r="T1051" t="str">
        <f t="shared" si="239"/>
        <v>21:53:45.195</v>
      </c>
      <c r="U1051" t="str">
        <f t="shared" si="229"/>
        <v>A4558D</v>
      </c>
      <c r="V1051">
        <v>0</v>
      </c>
      <c r="W1051">
        <v>0</v>
      </c>
      <c r="X1051">
        <v>2</v>
      </c>
      <c r="Z1051">
        <v>1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0</v>
      </c>
      <c r="AI1051" t="s">
        <v>988</v>
      </c>
      <c r="AJ1051">
        <v>48.210647000000002</v>
      </c>
      <c r="AK1051" t="s">
        <v>989</v>
      </c>
      <c r="AL1051">
        <v>-122.986536</v>
      </c>
      <c r="AM1051">
        <v>25</v>
      </c>
      <c r="AN1051">
        <v>1300</v>
      </c>
      <c r="AO1051" t="s">
        <v>118</v>
      </c>
      <c r="AP1051">
        <v>28</v>
      </c>
      <c r="AQ1051">
        <v>-134</v>
      </c>
      <c r="AR1051">
        <v>320</v>
      </c>
      <c r="AZ1051">
        <v>1200</v>
      </c>
      <c r="BA1051">
        <v>1</v>
      </c>
      <c r="BB1051" t="str">
        <f t="shared" si="231"/>
        <v xml:space="preserve">N379DH  </v>
      </c>
      <c r="BC1051">
        <v>1</v>
      </c>
      <c r="BE1051">
        <v>0</v>
      </c>
      <c r="BF1051">
        <v>0</v>
      </c>
      <c r="BG1051">
        <v>0</v>
      </c>
      <c r="BH1051">
        <v>1225</v>
      </c>
      <c r="BI1051">
        <v>1</v>
      </c>
      <c r="BJ1051">
        <v>0</v>
      </c>
      <c r="BK1051">
        <v>0</v>
      </c>
      <c r="BL1051">
        <v>0</v>
      </c>
      <c r="BO1051">
        <v>0</v>
      </c>
      <c r="BP1051">
        <v>0</v>
      </c>
      <c r="BW1051" t="str">
        <f>"21:53:45.345"</f>
        <v>21:53:45.345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1</v>
      </c>
      <c r="CP1051" t="s">
        <v>119</v>
      </c>
      <c r="CQ1051">
        <v>259</v>
      </c>
      <c r="CR1051">
        <v>0</v>
      </c>
      <c r="CW1051">
        <v>3056894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"08/10/2022 21:53:45.676"</f>
        <v>08/10/2022 21:53:45.676</v>
      </c>
      <c r="C1052" t="str">
        <f t="shared" si="230"/>
        <v>FFDFD3C0</v>
      </c>
      <c r="D1052" t="s">
        <v>113</v>
      </c>
      <c r="E1052">
        <v>6</v>
      </c>
      <c r="H1052">
        <v>174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si="239"/>
        <v>21:53:45.195</v>
      </c>
      <c r="T1052" t="str">
        <f t="shared" si="239"/>
        <v>21:53:45.195</v>
      </c>
      <c r="U1052" t="str">
        <f t="shared" si="229"/>
        <v>A4558D</v>
      </c>
      <c r="V1052">
        <v>0</v>
      </c>
      <c r="W1052">
        <v>0</v>
      </c>
      <c r="X1052">
        <v>2</v>
      </c>
      <c r="Z1052">
        <v>1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0</v>
      </c>
      <c r="AI1052" t="s">
        <v>988</v>
      </c>
      <c r="AJ1052">
        <v>48.210647000000002</v>
      </c>
      <c r="AK1052" t="s">
        <v>989</v>
      </c>
      <c r="AL1052">
        <v>-122.986536</v>
      </c>
      <c r="AM1052">
        <v>25</v>
      </c>
      <c r="AN1052">
        <v>1300</v>
      </c>
      <c r="AO1052" t="s">
        <v>118</v>
      </c>
      <c r="AP1052">
        <v>28</v>
      </c>
      <c r="AQ1052">
        <v>-134</v>
      </c>
      <c r="AR1052">
        <v>320</v>
      </c>
      <c r="AZ1052">
        <v>1200</v>
      </c>
      <c r="BA1052">
        <v>1</v>
      </c>
      <c r="BB1052" t="str">
        <f t="shared" si="231"/>
        <v xml:space="preserve">N379DH  </v>
      </c>
      <c r="BC1052">
        <v>1</v>
      </c>
      <c r="BE1052">
        <v>0</v>
      </c>
      <c r="BF1052">
        <v>0</v>
      </c>
      <c r="BG1052">
        <v>0</v>
      </c>
      <c r="BH1052">
        <v>1225</v>
      </c>
      <c r="BI1052">
        <v>1</v>
      </c>
      <c r="BJ1052">
        <v>0</v>
      </c>
      <c r="BK1052">
        <v>0</v>
      </c>
      <c r="BL1052">
        <v>0</v>
      </c>
      <c r="BO1052">
        <v>0</v>
      </c>
      <c r="BP1052">
        <v>0</v>
      </c>
      <c r="BW1052" t="str">
        <f>"21:53:45.345"</f>
        <v>21:53:45.345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1</v>
      </c>
      <c r="CP1052" t="s">
        <v>119</v>
      </c>
      <c r="CQ1052">
        <v>259</v>
      </c>
      <c r="CR1052">
        <v>0</v>
      </c>
      <c r="CW1052">
        <v>3056894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"08/10/2022 21:53:46.504"</f>
        <v>08/10/2022 21:53:46.504</v>
      </c>
      <c r="C1053" t="str">
        <f t="shared" si="230"/>
        <v>FFDFD3C0</v>
      </c>
      <c r="D1053" t="s">
        <v>611</v>
      </c>
      <c r="E1053">
        <v>10</v>
      </c>
      <c r="H1053">
        <v>37</v>
      </c>
      <c r="I1053" t="s">
        <v>612</v>
      </c>
      <c r="J1053" t="s">
        <v>613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ref="S1053:T1055" si="240">"21:53:46.195"</f>
        <v>21:53:46.195</v>
      </c>
      <c r="T1053" t="str">
        <f t="shared" si="240"/>
        <v>21:53:46.195</v>
      </c>
      <c r="U1053" t="str">
        <f t="shared" si="229"/>
        <v>A4558D</v>
      </c>
      <c r="V1053">
        <v>0</v>
      </c>
      <c r="W1053">
        <v>0</v>
      </c>
      <c r="X1053">
        <v>2</v>
      </c>
      <c r="Z1053">
        <v>1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0</v>
      </c>
      <c r="AI1053" t="s">
        <v>990</v>
      </c>
      <c r="AJ1053">
        <v>48.210045999999998</v>
      </c>
      <c r="AK1053" t="s">
        <v>991</v>
      </c>
      <c r="AL1053">
        <v>-122.986321</v>
      </c>
      <c r="AM1053">
        <v>25</v>
      </c>
      <c r="AN1053">
        <v>1300</v>
      </c>
      <c r="AO1053" t="s">
        <v>118</v>
      </c>
      <c r="AP1053">
        <v>28</v>
      </c>
      <c r="AQ1053">
        <v>-134</v>
      </c>
      <c r="AR1053">
        <v>256</v>
      </c>
      <c r="AZ1053">
        <v>1200</v>
      </c>
      <c r="BA1053">
        <v>1</v>
      </c>
      <c r="BB1053" t="str">
        <f t="shared" si="231"/>
        <v xml:space="preserve">N379DH  </v>
      </c>
      <c r="BC1053">
        <v>1</v>
      </c>
      <c r="BE1053">
        <v>0</v>
      </c>
      <c r="BF1053">
        <v>0</v>
      </c>
      <c r="BG1053">
        <v>0</v>
      </c>
      <c r="BH1053">
        <v>1225</v>
      </c>
      <c r="BI1053">
        <v>1</v>
      </c>
      <c r="BJ1053">
        <v>0</v>
      </c>
      <c r="BK1053">
        <v>0</v>
      </c>
      <c r="BL1053">
        <v>0</v>
      </c>
      <c r="BO1053">
        <v>0</v>
      </c>
      <c r="BP1053">
        <v>0</v>
      </c>
      <c r="BW1053" t="str">
        <f>"21:53:46.248"</f>
        <v>21:53:46.248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1</v>
      </c>
      <c r="CP1053" t="s">
        <v>119</v>
      </c>
      <c r="CQ1053">
        <v>259</v>
      </c>
      <c r="CR1053">
        <v>0</v>
      </c>
      <c r="CW1053">
        <v>3056967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"08/10/2022 21:53:46.504"</f>
        <v>08/10/2022 21:53:46.504</v>
      </c>
      <c r="C1054" t="str">
        <f t="shared" si="230"/>
        <v>FFDFD3C0</v>
      </c>
      <c r="D1054" t="s">
        <v>130</v>
      </c>
      <c r="E1054">
        <v>18</v>
      </c>
      <c r="F1054">
        <v>1018</v>
      </c>
      <c r="G1054" t="s">
        <v>114</v>
      </c>
      <c r="J1054" t="s">
        <v>131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240"/>
        <v>21:53:46.195</v>
      </c>
      <c r="T1054" t="str">
        <f t="shared" si="240"/>
        <v>21:53:46.195</v>
      </c>
      <c r="U1054" t="str">
        <f t="shared" si="229"/>
        <v>A4558D</v>
      </c>
      <c r="V1054">
        <v>0</v>
      </c>
      <c r="W1054">
        <v>0</v>
      </c>
      <c r="X1054">
        <v>2</v>
      </c>
      <c r="Z1054">
        <v>1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0</v>
      </c>
      <c r="AI1054" t="s">
        <v>990</v>
      </c>
      <c r="AJ1054">
        <v>48.210045999999998</v>
      </c>
      <c r="AK1054" t="s">
        <v>991</v>
      </c>
      <c r="AL1054">
        <v>-122.986321</v>
      </c>
      <c r="AM1054">
        <v>25</v>
      </c>
      <c r="AN1054">
        <v>1300</v>
      </c>
      <c r="AO1054" t="s">
        <v>118</v>
      </c>
      <c r="AP1054">
        <v>28</v>
      </c>
      <c r="AQ1054">
        <v>-134</v>
      </c>
      <c r="AR1054">
        <v>256</v>
      </c>
      <c r="AZ1054">
        <v>1200</v>
      </c>
      <c r="BA1054">
        <v>1</v>
      </c>
      <c r="BB1054" t="str">
        <f t="shared" si="231"/>
        <v xml:space="preserve">N379DH  </v>
      </c>
      <c r="BC1054">
        <v>1</v>
      </c>
      <c r="BE1054">
        <v>0</v>
      </c>
      <c r="BF1054">
        <v>0</v>
      </c>
      <c r="BG1054">
        <v>0</v>
      </c>
      <c r="BH1054">
        <v>1225</v>
      </c>
      <c r="BI1054">
        <v>1</v>
      </c>
      <c r="BJ1054">
        <v>0</v>
      </c>
      <c r="BK1054">
        <v>0</v>
      </c>
      <c r="BL1054">
        <v>0</v>
      </c>
      <c r="BO1054">
        <v>0</v>
      </c>
      <c r="BP1054">
        <v>0</v>
      </c>
      <c r="BW1054" t="str">
        <f>"21:53:46.248"</f>
        <v>21:53:46.248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1</v>
      </c>
      <c r="CP1054" t="s">
        <v>119</v>
      </c>
      <c r="CQ1054">
        <v>259</v>
      </c>
      <c r="CR1054">
        <v>0</v>
      </c>
      <c r="CW1054">
        <v>3056967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"08/10/2022 21:53:46.504"</f>
        <v>08/10/2022 21:53:46.504</v>
      </c>
      <c r="C1055" t="str">
        <f t="shared" si="230"/>
        <v>FFDFD3C0</v>
      </c>
      <c r="D1055" t="s">
        <v>113</v>
      </c>
      <c r="E1055">
        <v>6</v>
      </c>
      <c r="H1055">
        <v>174</v>
      </c>
      <c r="I1055" t="s">
        <v>114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si="240"/>
        <v>21:53:46.195</v>
      </c>
      <c r="T1055" t="str">
        <f t="shared" si="240"/>
        <v>21:53:46.195</v>
      </c>
      <c r="U1055" t="str">
        <f t="shared" si="229"/>
        <v>A4558D</v>
      </c>
      <c r="V1055">
        <v>0</v>
      </c>
      <c r="W1055">
        <v>0</v>
      </c>
      <c r="X1055">
        <v>2</v>
      </c>
      <c r="Z1055">
        <v>1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0</v>
      </c>
      <c r="AI1055" t="s">
        <v>990</v>
      </c>
      <c r="AJ1055">
        <v>48.210045999999998</v>
      </c>
      <c r="AK1055" t="s">
        <v>991</v>
      </c>
      <c r="AL1055">
        <v>-122.986321</v>
      </c>
      <c r="AM1055">
        <v>25</v>
      </c>
      <c r="AN1055">
        <v>1300</v>
      </c>
      <c r="AO1055" t="s">
        <v>118</v>
      </c>
      <c r="AP1055">
        <v>28</v>
      </c>
      <c r="AQ1055">
        <v>-134</v>
      </c>
      <c r="AR1055">
        <v>256</v>
      </c>
      <c r="AZ1055">
        <v>1200</v>
      </c>
      <c r="BA1055">
        <v>1</v>
      </c>
      <c r="BB1055" t="str">
        <f t="shared" si="231"/>
        <v xml:space="preserve">N379DH  </v>
      </c>
      <c r="BC1055">
        <v>1</v>
      </c>
      <c r="BE1055">
        <v>0</v>
      </c>
      <c r="BF1055">
        <v>0</v>
      </c>
      <c r="BG1055">
        <v>0</v>
      </c>
      <c r="BH1055">
        <v>1225</v>
      </c>
      <c r="BI1055">
        <v>1</v>
      </c>
      <c r="BJ1055">
        <v>0</v>
      </c>
      <c r="BK1055">
        <v>0</v>
      </c>
      <c r="BL1055">
        <v>0</v>
      </c>
      <c r="BO1055">
        <v>0</v>
      </c>
      <c r="BP1055">
        <v>0</v>
      </c>
      <c r="BW1055" t="str">
        <f>"21:53:46.248"</f>
        <v>21:53:46.248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1</v>
      </c>
      <c r="CP1055" t="s">
        <v>119</v>
      </c>
      <c r="CQ1055">
        <v>259</v>
      </c>
      <c r="CR1055">
        <v>0</v>
      </c>
      <c r="CW1055">
        <v>3056967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"08/10/2022 21:53:47.910"</f>
        <v>08/10/2022 21:53:47.910</v>
      </c>
      <c r="C1056" t="str">
        <f t="shared" si="230"/>
        <v>FFDFD3C0</v>
      </c>
      <c r="D1056" t="s">
        <v>611</v>
      </c>
      <c r="E1056">
        <v>10</v>
      </c>
      <c r="H1056">
        <v>37</v>
      </c>
      <c r="I1056" t="s">
        <v>612</v>
      </c>
      <c r="J1056" t="s">
        <v>613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ref="S1056:T1058" si="241">"21:53:47.398"</f>
        <v>21:53:47.398</v>
      </c>
      <c r="T1056" t="str">
        <f t="shared" si="241"/>
        <v>21:53:47.398</v>
      </c>
      <c r="U1056" t="str">
        <f t="shared" si="229"/>
        <v>A4558D</v>
      </c>
      <c r="V1056">
        <v>0</v>
      </c>
      <c r="W1056">
        <v>0</v>
      </c>
      <c r="X1056">
        <v>2</v>
      </c>
      <c r="Z1056">
        <v>1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0</v>
      </c>
      <c r="AI1056" t="s">
        <v>992</v>
      </c>
      <c r="AJ1056">
        <v>48.209294999999997</v>
      </c>
      <c r="AK1056" t="s">
        <v>993</v>
      </c>
      <c r="AL1056">
        <v>-122.986107</v>
      </c>
      <c r="AM1056">
        <v>25</v>
      </c>
      <c r="AN1056">
        <v>1300</v>
      </c>
      <c r="AO1056" t="s">
        <v>118</v>
      </c>
      <c r="AP1056">
        <v>28</v>
      </c>
      <c r="AQ1056">
        <v>-133</v>
      </c>
      <c r="AR1056">
        <v>192</v>
      </c>
      <c r="AZ1056">
        <v>1200</v>
      </c>
      <c r="BA1056">
        <v>1</v>
      </c>
      <c r="BB1056" t="str">
        <f t="shared" si="231"/>
        <v xml:space="preserve">N379DH  </v>
      </c>
      <c r="BC1056">
        <v>1</v>
      </c>
      <c r="BE1056">
        <v>0</v>
      </c>
      <c r="BF1056">
        <v>0</v>
      </c>
      <c r="BG1056">
        <v>0</v>
      </c>
      <c r="BH1056">
        <v>1225</v>
      </c>
      <c r="BI1056">
        <v>1</v>
      </c>
      <c r="BJ1056">
        <v>0</v>
      </c>
      <c r="BK1056">
        <v>0</v>
      </c>
      <c r="BL1056">
        <v>0</v>
      </c>
      <c r="BO1056">
        <v>0</v>
      </c>
      <c r="BP1056">
        <v>0</v>
      </c>
      <c r="BW1056" t="str">
        <f>"21:53:47.585"</f>
        <v>21:53:47.585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1</v>
      </c>
      <c r="CP1056" t="s">
        <v>119</v>
      </c>
      <c r="CQ1056">
        <v>259</v>
      </c>
      <c r="CR1056">
        <v>0</v>
      </c>
      <c r="CW1056">
        <v>3057081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"08/10/2022 21:53:47.910"</f>
        <v>08/10/2022 21:53:47.910</v>
      </c>
      <c r="C1057" t="str">
        <f t="shared" si="230"/>
        <v>FFDFD3C0</v>
      </c>
      <c r="D1057" t="s">
        <v>130</v>
      </c>
      <c r="E1057">
        <v>18</v>
      </c>
      <c r="F1057">
        <v>1018</v>
      </c>
      <c r="G1057" t="s">
        <v>114</v>
      </c>
      <c r="J1057" t="s">
        <v>131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241"/>
        <v>21:53:47.398</v>
      </c>
      <c r="T1057" t="str">
        <f t="shared" si="241"/>
        <v>21:53:47.398</v>
      </c>
      <c r="U1057" t="str">
        <f t="shared" si="229"/>
        <v>A4558D</v>
      </c>
      <c r="V1057">
        <v>0</v>
      </c>
      <c r="W1057">
        <v>0</v>
      </c>
      <c r="X1057">
        <v>2</v>
      </c>
      <c r="Z1057">
        <v>1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0</v>
      </c>
      <c r="AI1057" t="s">
        <v>992</v>
      </c>
      <c r="AJ1057">
        <v>48.209294999999997</v>
      </c>
      <c r="AK1057" t="s">
        <v>993</v>
      </c>
      <c r="AL1057">
        <v>-122.986107</v>
      </c>
      <c r="AM1057">
        <v>25</v>
      </c>
      <c r="AN1057">
        <v>1300</v>
      </c>
      <c r="AO1057" t="s">
        <v>118</v>
      </c>
      <c r="AP1057">
        <v>28</v>
      </c>
      <c r="AQ1057">
        <v>-133</v>
      </c>
      <c r="AR1057">
        <v>192</v>
      </c>
      <c r="AZ1057">
        <v>1200</v>
      </c>
      <c r="BA1057">
        <v>1</v>
      </c>
      <c r="BB1057" t="str">
        <f t="shared" si="231"/>
        <v xml:space="preserve">N379DH  </v>
      </c>
      <c r="BC1057">
        <v>1</v>
      </c>
      <c r="BE1057">
        <v>0</v>
      </c>
      <c r="BF1057">
        <v>0</v>
      </c>
      <c r="BG1057">
        <v>0</v>
      </c>
      <c r="BH1057">
        <v>1225</v>
      </c>
      <c r="BI1057">
        <v>1</v>
      </c>
      <c r="BJ1057">
        <v>0</v>
      </c>
      <c r="BK1057">
        <v>0</v>
      </c>
      <c r="BL1057">
        <v>0</v>
      </c>
      <c r="BO1057">
        <v>0</v>
      </c>
      <c r="BP1057">
        <v>0</v>
      </c>
      <c r="BW1057" t="str">
        <f>"21:53:47.585"</f>
        <v>21:53:47.585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1</v>
      </c>
      <c r="CP1057" t="s">
        <v>119</v>
      </c>
      <c r="CQ1057">
        <v>259</v>
      </c>
      <c r="CR1057">
        <v>0</v>
      </c>
      <c r="CW1057">
        <v>3057081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"08/10/2022 21:53:47.910"</f>
        <v>08/10/2022 21:53:47.910</v>
      </c>
      <c r="C1058" t="str">
        <f t="shared" si="230"/>
        <v>FFDFD3C0</v>
      </c>
      <c r="D1058" t="s">
        <v>113</v>
      </c>
      <c r="E1058">
        <v>6</v>
      </c>
      <c r="H1058">
        <v>174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si="241"/>
        <v>21:53:47.398</v>
      </c>
      <c r="T1058" t="str">
        <f t="shared" si="241"/>
        <v>21:53:47.398</v>
      </c>
      <c r="U1058" t="str">
        <f t="shared" si="229"/>
        <v>A4558D</v>
      </c>
      <c r="V1058">
        <v>0</v>
      </c>
      <c r="W1058">
        <v>0</v>
      </c>
      <c r="X1058">
        <v>2</v>
      </c>
      <c r="Z1058">
        <v>1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0</v>
      </c>
      <c r="AI1058" t="s">
        <v>992</v>
      </c>
      <c r="AJ1058">
        <v>48.209294999999997</v>
      </c>
      <c r="AK1058" t="s">
        <v>993</v>
      </c>
      <c r="AL1058">
        <v>-122.986107</v>
      </c>
      <c r="AM1058">
        <v>25</v>
      </c>
      <c r="AN1058">
        <v>1300</v>
      </c>
      <c r="AO1058" t="s">
        <v>118</v>
      </c>
      <c r="AP1058">
        <v>28</v>
      </c>
      <c r="AQ1058">
        <v>-133</v>
      </c>
      <c r="AR1058">
        <v>192</v>
      </c>
      <c r="AZ1058">
        <v>1200</v>
      </c>
      <c r="BA1058">
        <v>1</v>
      </c>
      <c r="BB1058" t="str">
        <f t="shared" si="231"/>
        <v xml:space="preserve">N379DH  </v>
      </c>
      <c r="BC1058">
        <v>1</v>
      </c>
      <c r="BE1058">
        <v>0</v>
      </c>
      <c r="BF1058">
        <v>0</v>
      </c>
      <c r="BG1058">
        <v>0</v>
      </c>
      <c r="BH1058">
        <v>1225</v>
      </c>
      <c r="BI1058">
        <v>1</v>
      </c>
      <c r="BJ1058">
        <v>0</v>
      </c>
      <c r="BK1058">
        <v>0</v>
      </c>
      <c r="BL1058">
        <v>0</v>
      </c>
      <c r="BO1058">
        <v>0</v>
      </c>
      <c r="BP1058">
        <v>0</v>
      </c>
      <c r="BW1058" t="str">
        <f>"21:53:47.585"</f>
        <v>21:53:47.585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1</v>
      </c>
      <c r="CP1058" t="s">
        <v>119</v>
      </c>
      <c r="CQ1058">
        <v>259</v>
      </c>
      <c r="CR1058">
        <v>0</v>
      </c>
      <c r="CW1058">
        <v>3057081</v>
      </c>
      <c r="CY1058">
        <v>0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"08/10/2022 21:53:48.520"</f>
        <v>08/10/2022 21:53:48.520</v>
      </c>
      <c r="C1059" t="str">
        <f t="shared" si="230"/>
        <v>FFDFD3C0</v>
      </c>
      <c r="D1059" t="s">
        <v>611</v>
      </c>
      <c r="E1059">
        <v>10</v>
      </c>
      <c r="H1059">
        <v>37</v>
      </c>
      <c r="I1059" t="s">
        <v>612</v>
      </c>
      <c r="J1059" t="s">
        <v>613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ref="S1059:T1061" si="242">"21:53:48.195"</f>
        <v>21:53:48.195</v>
      </c>
      <c r="T1059" t="str">
        <f t="shared" si="242"/>
        <v>21:53:48.195</v>
      </c>
      <c r="U1059" t="str">
        <f t="shared" si="229"/>
        <v>A4558D</v>
      </c>
      <c r="V1059">
        <v>0</v>
      </c>
      <c r="W1059">
        <v>0</v>
      </c>
      <c r="X1059">
        <v>2</v>
      </c>
      <c r="Z1059">
        <v>1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0</v>
      </c>
      <c r="AI1059" t="s">
        <v>994</v>
      </c>
      <c r="AJ1059">
        <v>48.208801999999999</v>
      </c>
      <c r="AK1059" t="s">
        <v>995</v>
      </c>
      <c r="AL1059">
        <v>-122.985935</v>
      </c>
      <c r="AM1059">
        <v>25</v>
      </c>
      <c r="AN1059">
        <v>1300</v>
      </c>
      <c r="AO1059" t="s">
        <v>118</v>
      </c>
      <c r="AP1059">
        <v>29</v>
      </c>
      <c r="AQ1059">
        <v>-133</v>
      </c>
      <c r="AR1059">
        <v>256</v>
      </c>
      <c r="AZ1059">
        <v>1200</v>
      </c>
      <c r="BA1059">
        <v>1</v>
      </c>
      <c r="BB1059" t="str">
        <f t="shared" si="231"/>
        <v xml:space="preserve">N379DH  </v>
      </c>
      <c r="BC1059">
        <v>1</v>
      </c>
      <c r="BE1059">
        <v>0</v>
      </c>
      <c r="BF1059">
        <v>0</v>
      </c>
      <c r="BG1059">
        <v>0</v>
      </c>
      <c r="BH1059">
        <v>1225</v>
      </c>
      <c r="BI1059">
        <v>1</v>
      </c>
      <c r="BJ1059">
        <v>0</v>
      </c>
      <c r="BK1059">
        <v>0</v>
      </c>
      <c r="BL1059">
        <v>0</v>
      </c>
      <c r="BO1059">
        <v>0</v>
      </c>
      <c r="BP1059">
        <v>0</v>
      </c>
      <c r="BW1059" t="str">
        <f>"21:53:48.292"</f>
        <v>21:53:48.292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2</v>
      </c>
      <c r="CP1059" t="s">
        <v>119</v>
      </c>
      <c r="CQ1059">
        <v>259</v>
      </c>
      <c r="CR1059">
        <v>0</v>
      </c>
      <c r="CW1059">
        <v>3057138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"08/10/2022 21:53:48.520"</f>
        <v>08/10/2022 21:53:48.520</v>
      </c>
      <c r="C1060" t="str">
        <f t="shared" si="230"/>
        <v>FFDFD3C0</v>
      </c>
      <c r="D1060" t="s">
        <v>130</v>
      </c>
      <c r="E1060">
        <v>18</v>
      </c>
      <c r="F1060">
        <v>1018</v>
      </c>
      <c r="G1060" t="s">
        <v>114</v>
      </c>
      <c r="J1060" t="s">
        <v>131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242"/>
        <v>21:53:48.195</v>
      </c>
      <c r="T1060" t="str">
        <f t="shared" si="242"/>
        <v>21:53:48.195</v>
      </c>
      <c r="U1060" t="str">
        <f t="shared" si="229"/>
        <v>A4558D</v>
      </c>
      <c r="V1060">
        <v>0</v>
      </c>
      <c r="W1060">
        <v>0</v>
      </c>
      <c r="X1060">
        <v>2</v>
      </c>
      <c r="Z1060">
        <v>1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0</v>
      </c>
      <c r="AI1060" t="s">
        <v>994</v>
      </c>
      <c r="AJ1060">
        <v>48.208801999999999</v>
      </c>
      <c r="AK1060" t="s">
        <v>995</v>
      </c>
      <c r="AL1060">
        <v>-122.985935</v>
      </c>
      <c r="AM1060">
        <v>25</v>
      </c>
      <c r="AN1060">
        <v>1300</v>
      </c>
      <c r="AO1060" t="s">
        <v>118</v>
      </c>
      <c r="AP1060">
        <v>29</v>
      </c>
      <c r="AQ1060">
        <v>-133</v>
      </c>
      <c r="AR1060">
        <v>256</v>
      </c>
      <c r="AZ1060">
        <v>1200</v>
      </c>
      <c r="BA1060">
        <v>1</v>
      </c>
      <c r="BB1060" t="str">
        <f t="shared" si="231"/>
        <v xml:space="preserve">N379DH  </v>
      </c>
      <c r="BC1060">
        <v>1</v>
      </c>
      <c r="BE1060">
        <v>0</v>
      </c>
      <c r="BF1060">
        <v>0</v>
      </c>
      <c r="BG1060">
        <v>0</v>
      </c>
      <c r="BH1060">
        <v>1225</v>
      </c>
      <c r="BI1060">
        <v>1</v>
      </c>
      <c r="BJ1060">
        <v>0</v>
      </c>
      <c r="BK1060">
        <v>0</v>
      </c>
      <c r="BL1060">
        <v>0</v>
      </c>
      <c r="BO1060">
        <v>0</v>
      </c>
      <c r="BP1060">
        <v>0</v>
      </c>
      <c r="BW1060" t="str">
        <f>"21:53:48.292"</f>
        <v>21:53:48.292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2</v>
      </c>
      <c r="CP1060" t="s">
        <v>119</v>
      </c>
      <c r="CQ1060">
        <v>259</v>
      </c>
      <c r="CR1060">
        <v>0</v>
      </c>
      <c r="CW1060">
        <v>3057138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"08/10/2022 21:53:48.520"</f>
        <v>08/10/2022 21:53:48.520</v>
      </c>
      <c r="C1061" t="str">
        <f t="shared" si="230"/>
        <v>FFDFD3C0</v>
      </c>
      <c r="D1061" t="s">
        <v>113</v>
      </c>
      <c r="E1061">
        <v>6</v>
      </c>
      <c r="H1061">
        <v>174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si="242"/>
        <v>21:53:48.195</v>
      </c>
      <c r="T1061" t="str">
        <f t="shared" si="242"/>
        <v>21:53:48.195</v>
      </c>
      <c r="U1061" t="str">
        <f t="shared" si="229"/>
        <v>A4558D</v>
      </c>
      <c r="V1061">
        <v>0</v>
      </c>
      <c r="W1061">
        <v>0</v>
      </c>
      <c r="X1061">
        <v>2</v>
      </c>
      <c r="Z1061">
        <v>1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0</v>
      </c>
      <c r="AI1061" t="s">
        <v>994</v>
      </c>
      <c r="AJ1061">
        <v>48.208801999999999</v>
      </c>
      <c r="AK1061" t="s">
        <v>995</v>
      </c>
      <c r="AL1061">
        <v>-122.985935</v>
      </c>
      <c r="AM1061">
        <v>25</v>
      </c>
      <c r="AN1061">
        <v>1300</v>
      </c>
      <c r="AO1061" t="s">
        <v>118</v>
      </c>
      <c r="AP1061">
        <v>29</v>
      </c>
      <c r="AQ1061">
        <v>-133</v>
      </c>
      <c r="AR1061">
        <v>256</v>
      </c>
      <c r="AZ1061">
        <v>1200</v>
      </c>
      <c r="BA1061">
        <v>1</v>
      </c>
      <c r="BB1061" t="str">
        <f t="shared" si="231"/>
        <v xml:space="preserve">N379DH  </v>
      </c>
      <c r="BC1061">
        <v>1</v>
      </c>
      <c r="BE1061">
        <v>0</v>
      </c>
      <c r="BF1061">
        <v>0</v>
      </c>
      <c r="BG1061">
        <v>0</v>
      </c>
      <c r="BH1061">
        <v>1225</v>
      </c>
      <c r="BI1061">
        <v>1</v>
      </c>
      <c r="BJ1061">
        <v>0</v>
      </c>
      <c r="BK1061">
        <v>0</v>
      </c>
      <c r="BL1061">
        <v>0</v>
      </c>
      <c r="BO1061">
        <v>0</v>
      </c>
      <c r="BP1061">
        <v>0</v>
      </c>
      <c r="BW1061" t="str">
        <f>"21:53:48.292"</f>
        <v>21:53:48.292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2</v>
      </c>
      <c r="CP1061" t="s">
        <v>119</v>
      </c>
      <c r="CQ1061">
        <v>259</v>
      </c>
      <c r="CR1061">
        <v>0</v>
      </c>
      <c r="CW1061">
        <v>3057138</v>
      </c>
      <c r="CY1061">
        <v>0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"08/10/2022 21:53:49.988"</f>
        <v>08/10/2022 21:53:49.988</v>
      </c>
      <c r="C1062" t="str">
        <f t="shared" si="230"/>
        <v>FFDFD3C0</v>
      </c>
      <c r="D1062" t="s">
        <v>130</v>
      </c>
      <c r="E1062">
        <v>18</v>
      </c>
      <c r="F1062">
        <v>1018</v>
      </c>
      <c r="G1062" t="s">
        <v>114</v>
      </c>
      <c r="J1062" t="s">
        <v>131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ref="S1062:T1064" si="243">"21:53:49.797"</f>
        <v>21:53:49.797</v>
      </c>
      <c r="T1062" t="str">
        <f t="shared" si="243"/>
        <v>21:53:49.797</v>
      </c>
      <c r="U1062" t="str">
        <f t="shared" si="229"/>
        <v>A4558D</v>
      </c>
      <c r="V1062">
        <v>0</v>
      </c>
      <c r="W1062">
        <v>0</v>
      </c>
      <c r="X1062">
        <v>2</v>
      </c>
      <c r="Z1062">
        <v>1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0</v>
      </c>
      <c r="AI1062" t="s">
        <v>996</v>
      </c>
      <c r="AJ1062">
        <v>48.207814999999997</v>
      </c>
      <c r="AK1062" t="s">
        <v>997</v>
      </c>
      <c r="AL1062">
        <v>-122.985613</v>
      </c>
      <c r="AM1062">
        <v>25</v>
      </c>
      <c r="AN1062">
        <v>1300</v>
      </c>
      <c r="AO1062" t="s">
        <v>118</v>
      </c>
      <c r="AP1062">
        <v>29</v>
      </c>
      <c r="AQ1062">
        <v>-133</v>
      </c>
      <c r="AR1062">
        <v>192</v>
      </c>
      <c r="AZ1062">
        <v>1200</v>
      </c>
      <c r="BA1062">
        <v>1</v>
      </c>
      <c r="BB1062" t="str">
        <f t="shared" si="231"/>
        <v xml:space="preserve">N379DH  </v>
      </c>
      <c r="BC1062">
        <v>1</v>
      </c>
      <c r="BE1062">
        <v>0</v>
      </c>
      <c r="BF1062">
        <v>0</v>
      </c>
      <c r="BG1062">
        <v>0</v>
      </c>
      <c r="BH1062">
        <v>1225</v>
      </c>
      <c r="BI1062">
        <v>1</v>
      </c>
      <c r="BJ1062">
        <v>0</v>
      </c>
      <c r="BK1062">
        <v>0</v>
      </c>
      <c r="BL1062">
        <v>0</v>
      </c>
      <c r="BO1062">
        <v>0</v>
      </c>
      <c r="BP1062">
        <v>0</v>
      </c>
      <c r="BW1062" t="str">
        <f>"21:53:49.815"</f>
        <v>21:53:49.815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2</v>
      </c>
      <c r="CP1062" t="s">
        <v>119</v>
      </c>
      <c r="CQ1062">
        <v>259</v>
      </c>
      <c r="CR1062">
        <v>0</v>
      </c>
      <c r="CW1062">
        <v>3057252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"08/10/2022 21:53:50.035"</f>
        <v>08/10/2022 21:53:50.035</v>
      </c>
      <c r="C1063" t="str">
        <f t="shared" si="230"/>
        <v>FFDFD3C0</v>
      </c>
      <c r="D1063" t="s">
        <v>113</v>
      </c>
      <c r="E1063">
        <v>6</v>
      </c>
      <c r="H1063">
        <v>174</v>
      </c>
      <c r="I1063" t="s">
        <v>114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si="243"/>
        <v>21:53:49.797</v>
      </c>
      <c r="T1063" t="str">
        <f t="shared" si="243"/>
        <v>21:53:49.797</v>
      </c>
      <c r="U1063" t="str">
        <f t="shared" si="229"/>
        <v>A4558D</v>
      </c>
      <c r="V1063">
        <v>0</v>
      </c>
      <c r="W1063">
        <v>0</v>
      </c>
      <c r="X1063">
        <v>2</v>
      </c>
      <c r="Z1063">
        <v>1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0</v>
      </c>
      <c r="AI1063" t="s">
        <v>996</v>
      </c>
      <c r="AJ1063">
        <v>48.207814999999997</v>
      </c>
      <c r="AK1063" t="s">
        <v>997</v>
      </c>
      <c r="AL1063">
        <v>-122.985613</v>
      </c>
      <c r="AM1063">
        <v>25</v>
      </c>
      <c r="AN1063">
        <v>1300</v>
      </c>
      <c r="AO1063" t="s">
        <v>118</v>
      </c>
      <c r="AP1063">
        <v>29</v>
      </c>
      <c r="AQ1063">
        <v>-133</v>
      </c>
      <c r="AR1063">
        <v>192</v>
      </c>
      <c r="AZ1063">
        <v>1200</v>
      </c>
      <c r="BA1063">
        <v>1</v>
      </c>
      <c r="BB1063" t="str">
        <f t="shared" si="231"/>
        <v xml:space="preserve">N379DH  </v>
      </c>
      <c r="BC1063">
        <v>1</v>
      </c>
      <c r="BE1063">
        <v>0</v>
      </c>
      <c r="BF1063">
        <v>0</v>
      </c>
      <c r="BG1063">
        <v>0</v>
      </c>
      <c r="BH1063">
        <v>1225</v>
      </c>
      <c r="BI1063">
        <v>1</v>
      </c>
      <c r="BJ1063">
        <v>0</v>
      </c>
      <c r="BK1063">
        <v>0</v>
      </c>
      <c r="BL1063">
        <v>0</v>
      </c>
      <c r="BO1063">
        <v>0</v>
      </c>
      <c r="BP1063">
        <v>0</v>
      </c>
      <c r="BW1063" t="str">
        <f>"21:53:49.815"</f>
        <v>21:53:49.815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2</v>
      </c>
      <c r="CP1063" t="s">
        <v>119</v>
      </c>
      <c r="CQ1063">
        <v>259</v>
      </c>
      <c r="CR1063">
        <v>0</v>
      </c>
      <c r="CW1063">
        <v>3057252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"08/10/2022 21:53:50.035"</f>
        <v>08/10/2022 21:53:50.035</v>
      </c>
      <c r="C1064" t="str">
        <f t="shared" si="230"/>
        <v>FFDFD3C0</v>
      </c>
      <c r="D1064" t="s">
        <v>611</v>
      </c>
      <c r="E1064">
        <v>10</v>
      </c>
      <c r="H1064">
        <v>37</v>
      </c>
      <c r="I1064" t="s">
        <v>612</v>
      </c>
      <c r="J1064" t="s">
        <v>613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243"/>
        <v>21:53:49.797</v>
      </c>
      <c r="T1064" t="str">
        <f t="shared" si="243"/>
        <v>21:53:49.797</v>
      </c>
      <c r="U1064" t="str">
        <f t="shared" si="229"/>
        <v>A4558D</v>
      </c>
      <c r="V1064">
        <v>0</v>
      </c>
      <c r="W1064">
        <v>0</v>
      </c>
      <c r="X1064">
        <v>2</v>
      </c>
      <c r="Z1064">
        <v>1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0</v>
      </c>
      <c r="AI1064" t="s">
        <v>996</v>
      </c>
      <c r="AJ1064">
        <v>48.207814999999997</v>
      </c>
      <c r="AK1064" t="s">
        <v>997</v>
      </c>
      <c r="AL1064">
        <v>-122.985613</v>
      </c>
      <c r="AM1064">
        <v>25</v>
      </c>
      <c r="AN1064">
        <v>1300</v>
      </c>
      <c r="AO1064" t="s">
        <v>118</v>
      </c>
      <c r="AP1064">
        <v>29</v>
      </c>
      <c r="AQ1064">
        <v>-133</v>
      </c>
      <c r="AR1064">
        <v>192</v>
      </c>
      <c r="AZ1064">
        <v>1200</v>
      </c>
      <c r="BA1064">
        <v>1</v>
      </c>
      <c r="BB1064" t="str">
        <f t="shared" si="231"/>
        <v xml:space="preserve">N379DH  </v>
      </c>
      <c r="BC1064">
        <v>1</v>
      </c>
      <c r="BE1064">
        <v>0</v>
      </c>
      <c r="BF1064">
        <v>0</v>
      </c>
      <c r="BG1064">
        <v>0</v>
      </c>
      <c r="BH1064">
        <v>1225</v>
      </c>
      <c r="BI1064">
        <v>1</v>
      </c>
      <c r="BJ1064">
        <v>0</v>
      </c>
      <c r="BK1064">
        <v>0</v>
      </c>
      <c r="BL1064">
        <v>0</v>
      </c>
      <c r="BO1064">
        <v>0</v>
      </c>
      <c r="BP1064">
        <v>0</v>
      </c>
      <c r="BW1064" t="str">
        <f>"21:53:49.815"</f>
        <v>21:53:49.815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2</v>
      </c>
      <c r="CP1064" t="s">
        <v>119</v>
      </c>
      <c r="CQ1064">
        <v>259</v>
      </c>
      <c r="CR1064">
        <v>0</v>
      </c>
      <c r="CW1064">
        <v>3057252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"08/10/2022 21:53:51.926"</f>
        <v>08/10/2022 21:53:51.926</v>
      </c>
      <c r="C1065" t="str">
        <f t="shared" si="230"/>
        <v>FFDFD3C0</v>
      </c>
      <c r="D1065" t="s">
        <v>130</v>
      </c>
      <c r="E1065">
        <v>18</v>
      </c>
      <c r="F1065">
        <v>1018</v>
      </c>
      <c r="G1065" t="s">
        <v>114</v>
      </c>
      <c r="J1065" t="s">
        <v>131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ref="S1065:T1067" si="244">"21:53:51.594"</f>
        <v>21:53:51.594</v>
      </c>
      <c r="T1065" t="str">
        <f t="shared" si="244"/>
        <v>21:53:51.594</v>
      </c>
      <c r="U1065" t="str">
        <f t="shared" si="229"/>
        <v>A4558D</v>
      </c>
      <c r="V1065">
        <v>0</v>
      </c>
      <c r="W1065">
        <v>0</v>
      </c>
      <c r="X1065">
        <v>2</v>
      </c>
      <c r="Z1065">
        <v>1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0</v>
      </c>
      <c r="AI1065" t="s">
        <v>998</v>
      </c>
      <c r="AJ1065">
        <v>48.206719999999997</v>
      </c>
      <c r="AK1065" t="s">
        <v>999</v>
      </c>
      <c r="AL1065">
        <v>-122.98527</v>
      </c>
      <c r="AM1065">
        <v>25</v>
      </c>
      <c r="AN1065">
        <v>1300</v>
      </c>
      <c r="AO1065" t="s">
        <v>118</v>
      </c>
      <c r="AP1065">
        <v>29</v>
      </c>
      <c r="AQ1065">
        <v>-133</v>
      </c>
      <c r="AR1065">
        <v>128</v>
      </c>
      <c r="AZ1065">
        <v>1200</v>
      </c>
      <c r="BA1065">
        <v>1</v>
      </c>
      <c r="BB1065" t="str">
        <f t="shared" si="231"/>
        <v xml:space="preserve">N379DH  </v>
      </c>
      <c r="BC1065">
        <v>1</v>
      </c>
      <c r="BE1065">
        <v>0</v>
      </c>
      <c r="BF1065">
        <v>0</v>
      </c>
      <c r="BG1065">
        <v>0</v>
      </c>
      <c r="BH1065">
        <v>1225</v>
      </c>
      <c r="BI1065">
        <v>1</v>
      </c>
      <c r="BJ1065">
        <v>0</v>
      </c>
      <c r="BK1065">
        <v>0</v>
      </c>
      <c r="BL1065">
        <v>0</v>
      </c>
      <c r="BO1065">
        <v>0</v>
      </c>
      <c r="BP1065">
        <v>0</v>
      </c>
      <c r="BW1065" t="str">
        <f>"21:53:51.635"</f>
        <v>21:53:51.635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2</v>
      </c>
      <c r="CP1065" t="s">
        <v>119</v>
      </c>
      <c r="CQ1065">
        <v>259</v>
      </c>
      <c r="CR1065">
        <v>0</v>
      </c>
      <c r="CW1065">
        <v>3057385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"08/10/2022 21:53:51.926"</f>
        <v>08/10/2022 21:53:51.926</v>
      </c>
      <c r="C1066" t="str">
        <f t="shared" si="230"/>
        <v>FFDFD3C0</v>
      </c>
      <c r="D1066" t="s">
        <v>611</v>
      </c>
      <c r="E1066">
        <v>10</v>
      </c>
      <c r="H1066">
        <v>37</v>
      </c>
      <c r="I1066" t="s">
        <v>612</v>
      </c>
      <c r="J1066" t="s">
        <v>613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244"/>
        <v>21:53:51.594</v>
      </c>
      <c r="T1066" t="str">
        <f t="shared" si="244"/>
        <v>21:53:51.594</v>
      </c>
      <c r="U1066" t="str">
        <f t="shared" si="229"/>
        <v>A4558D</v>
      </c>
      <c r="V1066">
        <v>0</v>
      </c>
      <c r="W1066">
        <v>0</v>
      </c>
      <c r="X1066">
        <v>2</v>
      </c>
      <c r="Z1066">
        <v>1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0</v>
      </c>
      <c r="AI1066" t="s">
        <v>998</v>
      </c>
      <c r="AJ1066">
        <v>48.206719999999997</v>
      </c>
      <c r="AK1066" t="s">
        <v>999</v>
      </c>
      <c r="AL1066">
        <v>-122.98527</v>
      </c>
      <c r="AM1066">
        <v>25</v>
      </c>
      <c r="AN1066">
        <v>1300</v>
      </c>
      <c r="AO1066" t="s">
        <v>118</v>
      </c>
      <c r="AP1066">
        <v>29</v>
      </c>
      <c r="AQ1066">
        <v>-133</v>
      </c>
      <c r="AR1066">
        <v>128</v>
      </c>
      <c r="AZ1066">
        <v>1200</v>
      </c>
      <c r="BA1066">
        <v>1</v>
      </c>
      <c r="BB1066" t="str">
        <f t="shared" si="231"/>
        <v xml:space="preserve">N379DH  </v>
      </c>
      <c r="BC1066">
        <v>1</v>
      </c>
      <c r="BE1066">
        <v>0</v>
      </c>
      <c r="BF1066">
        <v>0</v>
      </c>
      <c r="BG1066">
        <v>0</v>
      </c>
      <c r="BH1066">
        <v>1225</v>
      </c>
      <c r="BI1066">
        <v>1</v>
      </c>
      <c r="BJ1066">
        <v>0</v>
      </c>
      <c r="BK1066">
        <v>0</v>
      </c>
      <c r="BL1066">
        <v>0</v>
      </c>
      <c r="BO1066">
        <v>0</v>
      </c>
      <c r="BP1066">
        <v>0</v>
      </c>
      <c r="BW1066" t="str">
        <f>"21:53:51.635"</f>
        <v>21:53:51.635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2</v>
      </c>
      <c r="CP1066" t="s">
        <v>119</v>
      </c>
      <c r="CQ1066">
        <v>259</v>
      </c>
      <c r="CR1066">
        <v>0</v>
      </c>
      <c r="CW1066">
        <v>3057385</v>
      </c>
      <c r="CY1066">
        <v>0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"08/10/2022 21:53:51.926"</f>
        <v>08/10/2022 21:53:51.926</v>
      </c>
      <c r="C1067" t="str">
        <f t="shared" si="230"/>
        <v>FFDFD3C0</v>
      </c>
      <c r="D1067" t="s">
        <v>113</v>
      </c>
      <c r="E1067">
        <v>6</v>
      </c>
      <c r="H1067">
        <v>174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si="244"/>
        <v>21:53:51.594</v>
      </c>
      <c r="T1067" t="str">
        <f t="shared" si="244"/>
        <v>21:53:51.594</v>
      </c>
      <c r="U1067" t="str">
        <f t="shared" si="229"/>
        <v>A4558D</v>
      </c>
      <c r="V1067">
        <v>0</v>
      </c>
      <c r="W1067">
        <v>0</v>
      </c>
      <c r="X1067">
        <v>2</v>
      </c>
      <c r="Z1067">
        <v>1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0</v>
      </c>
      <c r="AI1067" t="s">
        <v>998</v>
      </c>
      <c r="AJ1067">
        <v>48.206719999999997</v>
      </c>
      <c r="AK1067" t="s">
        <v>999</v>
      </c>
      <c r="AL1067">
        <v>-122.98527</v>
      </c>
      <c r="AM1067">
        <v>25</v>
      </c>
      <c r="AN1067">
        <v>1300</v>
      </c>
      <c r="AO1067" t="s">
        <v>118</v>
      </c>
      <c r="AP1067">
        <v>29</v>
      </c>
      <c r="AQ1067">
        <v>-133</v>
      </c>
      <c r="AR1067">
        <v>128</v>
      </c>
      <c r="AZ1067">
        <v>1200</v>
      </c>
      <c r="BA1067">
        <v>1</v>
      </c>
      <c r="BB1067" t="str">
        <f t="shared" si="231"/>
        <v xml:space="preserve">N379DH  </v>
      </c>
      <c r="BC1067">
        <v>1</v>
      </c>
      <c r="BE1067">
        <v>0</v>
      </c>
      <c r="BF1067">
        <v>0</v>
      </c>
      <c r="BG1067">
        <v>0</v>
      </c>
      <c r="BH1067">
        <v>1225</v>
      </c>
      <c r="BI1067">
        <v>1</v>
      </c>
      <c r="BJ1067">
        <v>0</v>
      </c>
      <c r="BK1067">
        <v>0</v>
      </c>
      <c r="BL1067">
        <v>0</v>
      </c>
      <c r="BO1067">
        <v>0</v>
      </c>
      <c r="BP1067">
        <v>0</v>
      </c>
      <c r="BW1067" t="str">
        <f>"21:53:51.635"</f>
        <v>21:53:51.635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2</v>
      </c>
      <c r="CP1067" t="s">
        <v>119</v>
      </c>
      <c r="CQ1067">
        <v>259</v>
      </c>
      <c r="CR1067">
        <v>0</v>
      </c>
      <c r="CW1067">
        <v>3057385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"08/10/2022 21:53:52.848"</f>
        <v>08/10/2022 21:53:52.848</v>
      </c>
      <c r="C1068" t="str">
        <f t="shared" si="230"/>
        <v>FFDFD3C0</v>
      </c>
      <c r="D1068" t="s">
        <v>130</v>
      </c>
      <c r="E1068">
        <v>18</v>
      </c>
      <c r="F1068">
        <v>1018</v>
      </c>
      <c r="G1068" t="s">
        <v>114</v>
      </c>
      <c r="J1068" t="s">
        <v>131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ref="S1068:T1070" si="245">"21:53:52.398"</f>
        <v>21:53:52.398</v>
      </c>
      <c r="T1068" t="str">
        <f t="shared" si="245"/>
        <v>21:53:52.398</v>
      </c>
      <c r="U1068" t="str">
        <f t="shared" si="229"/>
        <v>A4558D</v>
      </c>
      <c r="V1068">
        <v>0</v>
      </c>
      <c r="W1068">
        <v>0</v>
      </c>
      <c r="X1068">
        <v>2</v>
      </c>
      <c r="Z1068">
        <v>1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0</v>
      </c>
      <c r="AI1068" t="s">
        <v>1000</v>
      </c>
      <c r="AJ1068">
        <v>48.206226999999998</v>
      </c>
      <c r="AK1068" t="s">
        <v>1001</v>
      </c>
      <c r="AL1068">
        <v>-122.98509799999999</v>
      </c>
      <c r="AM1068">
        <v>25</v>
      </c>
      <c r="AN1068">
        <v>1300</v>
      </c>
      <c r="AO1068" t="s">
        <v>118</v>
      </c>
      <c r="AP1068">
        <v>29</v>
      </c>
      <c r="AQ1068">
        <v>-133</v>
      </c>
      <c r="AR1068">
        <v>128</v>
      </c>
      <c r="AZ1068">
        <v>1200</v>
      </c>
      <c r="BA1068">
        <v>1</v>
      </c>
      <c r="BB1068" t="str">
        <f t="shared" si="231"/>
        <v xml:space="preserve">N379DH  </v>
      </c>
      <c r="BC1068">
        <v>1</v>
      </c>
      <c r="BE1068">
        <v>0</v>
      </c>
      <c r="BF1068">
        <v>0</v>
      </c>
      <c r="BG1068">
        <v>0</v>
      </c>
      <c r="BH1068">
        <v>1250</v>
      </c>
      <c r="BI1068">
        <v>1</v>
      </c>
      <c r="BJ1068">
        <v>0</v>
      </c>
      <c r="BK1068">
        <v>0</v>
      </c>
      <c r="BL1068">
        <v>0</v>
      </c>
      <c r="BO1068">
        <v>0</v>
      </c>
      <c r="BP1068">
        <v>0</v>
      </c>
      <c r="BW1068" t="str">
        <f>"21:53:52.552"</f>
        <v>21:53:52.552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2</v>
      </c>
      <c r="CP1068" t="s">
        <v>119</v>
      </c>
      <c r="CQ1068">
        <v>259</v>
      </c>
      <c r="CR1068">
        <v>0</v>
      </c>
      <c r="CW1068">
        <v>3057464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"08/10/2022 21:53:52.879"</f>
        <v>08/10/2022 21:53:52.879</v>
      </c>
      <c r="C1069" t="str">
        <f t="shared" si="230"/>
        <v>FFDFD3C0</v>
      </c>
      <c r="D1069" t="s">
        <v>611</v>
      </c>
      <c r="E1069">
        <v>10</v>
      </c>
      <c r="H1069">
        <v>37</v>
      </c>
      <c r="I1069" t="s">
        <v>612</v>
      </c>
      <c r="J1069" t="s">
        <v>613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245"/>
        <v>21:53:52.398</v>
      </c>
      <c r="T1069" t="str">
        <f t="shared" si="245"/>
        <v>21:53:52.398</v>
      </c>
      <c r="U1069" t="str">
        <f t="shared" si="229"/>
        <v>A4558D</v>
      </c>
      <c r="V1069">
        <v>0</v>
      </c>
      <c r="W1069">
        <v>0</v>
      </c>
      <c r="X1069">
        <v>2</v>
      </c>
      <c r="Z1069">
        <v>1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0</v>
      </c>
      <c r="AI1069" t="s">
        <v>1000</v>
      </c>
      <c r="AJ1069">
        <v>48.206226999999998</v>
      </c>
      <c r="AK1069" t="s">
        <v>1001</v>
      </c>
      <c r="AL1069">
        <v>-122.98509799999999</v>
      </c>
      <c r="AM1069">
        <v>25</v>
      </c>
      <c r="AN1069">
        <v>1300</v>
      </c>
      <c r="AO1069" t="s">
        <v>118</v>
      </c>
      <c r="AP1069">
        <v>29</v>
      </c>
      <c r="AQ1069">
        <v>-133</v>
      </c>
      <c r="AR1069">
        <v>128</v>
      </c>
      <c r="AZ1069">
        <v>1200</v>
      </c>
      <c r="BA1069">
        <v>1</v>
      </c>
      <c r="BB1069" t="str">
        <f t="shared" si="231"/>
        <v xml:space="preserve">N379DH  </v>
      </c>
      <c r="BC1069">
        <v>1</v>
      </c>
      <c r="BE1069">
        <v>0</v>
      </c>
      <c r="BF1069">
        <v>0</v>
      </c>
      <c r="BG1069">
        <v>0</v>
      </c>
      <c r="BH1069">
        <v>1250</v>
      </c>
      <c r="BI1069">
        <v>1</v>
      </c>
      <c r="BJ1069">
        <v>0</v>
      </c>
      <c r="BK1069">
        <v>0</v>
      </c>
      <c r="BL1069">
        <v>0</v>
      </c>
      <c r="BO1069">
        <v>0</v>
      </c>
      <c r="BP1069">
        <v>0</v>
      </c>
      <c r="BW1069" t="str">
        <f>"21:53:52.552"</f>
        <v>21:53:52.552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2</v>
      </c>
      <c r="CP1069" t="s">
        <v>119</v>
      </c>
      <c r="CQ1069">
        <v>259</v>
      </c>
      <c r="CR1069">
        <v>0</v>
      </c>
      <c r="CW1069">
        <v>3057464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"08/10/2022 21:53:52.879"</f>
        <v>08/10/2022 21:53:52.879</v>
      </c>
      <c r="C1070" t="str">
        <f t="shared" si="230"/>
        <v>FFDFD3C0</v>
      </c>
      <c r="D1070" t="s">
        <v>113</v>
      </c>
      <c r="E1070">
        <v>6</v>
      </c>
      <c r="H1070">
        <v>174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si="245"/>
        <v>21:53:52.398</v>
      </c>
      <c r="T1070" t="str">
        <f t="shared" si="245"/>
        <v>21:53:52.398</v>
      </c>
      <c r="U1070" t="str">
        <f t="shared" si="229"/>
        <v>A4558D</v>
      </c>
      <c r="V1070">
        <v>0</v>
      </c>
      <c r="W1070">
        <v>0</v>
      </c>
      <c r="X1070">
        <v>2</v>
      </c>
      <c r="Z1070">
        <v>1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0</v>
      </c>
      <c r="AI1070" t="s">
        <v>1000</v>
      </c>
      <c r="AJ1070">
        <v>48.206226999999998</v>
      </c>
      <c r="AK1070" t="s">
        <v>1001</v>
      </c>
      <c r="AL1070">
        <v>-122.98509799999999</v>
      </c>
      <c r="AM1070">
        <v>25</v>
      </c>
      <c r="AN1070">
        <v>1300</v>
      </c>
      <c r="AO1070" t="s">
        <v>118</v>
      </c>
      <c r="AP1070">
        <v>29</v>
      </c>
      <c r="AQ1070">
        <v>-133</v>
      </c>
      <c r="AR1070">
        <v>128</v>
      </c>
      <c r="AZ1070">
        <v>1200</v>
      </c>
      <c r="BA1070">
        <v>1</v>
      </c>
      <c r="BB1070" t="str">
        <f t="shared" si="231"/>
        <v xml:space="preserve">N379DH  </v>
      </c>
      <c r="BC1070">
        <v>1</v>
      </c>
      <c r="BE1070">
        <v>0</v>
      </c>
      <c r="BF1070">
        <v>0</v>
      </c>
      <c r="BG1070">
        <v>0</v>
      </c>
      <c r="BH1070">
        <v>1250</v>
      </c>
      <c r="BI1070">
        <v>1</v>
      </c>
      <c r="BJ1070">
        <v>0</v>
      </c>
      <c r="BK1070">
        <v>0</v>
      </c>
      <c r="BL1070">
        <v>0</v>
      </c>
      <c r="BO1070">
        <v>0</v>
      </c>
      <c r="BP1070">
        <v>0</v>
      </c>
      <c r="BW1070" t="str">
        <f>"21:53:52.552"</f>
        <v>21:53:52.552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2</v>
      </c>
      <c r="CP1070" t="s">
        <v>119</v>
      </c>
      <c r="CQ1070">
        <v>259</v>
      </c>
      <c r="CR1070">
        <v>0</v>
      </c>
      <c r="CW1070">
        <v>3057464</v>
      </c>
      <c r="CY1070">
        <v>0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"08/10/2022 21:53:53.895"</f>
        <v>08/10/2022 21:53:53.895</v>
      </c>
      <c r="C1071" t="str">
        <f t="shared" si="230"/>
        <v>FFDFD3C0</v>
      </c>
      <c r="D1071" t="s">
        <v>611</v>
      </c>
      <c r="E1071">
        <v>10</v>
      </c>
      <c r="H1071">
        <v>37</v>
      </c>
      <c r="I1071" t="s">
        <v>612</v>
      </c>
      <c r="J1071" t="s">
        <v>613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ref="S1071:T1073" si="246">"21:53:53.594"</f>
        <v>21:53:53.594</v>
      </c>
      <c r="T1071" t="str">
        <f t="shared" si="246"/>
        <v>21:53:53.594</v>
      </c>
      <c r="U1071" t="str">
        <f t="shared" si="229"/>
        <v>A4558D</v>
      </c>
      <c r="V1071">
        <v>0</v>
      </c>
      <c r="W1071">
        <v>0</v>
      </c>
      <c r="X1071">
        <v>2</v>
      </c>
      <c r="Z1071">
        <v>1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0</v>
      </c>
      <c r="AI1071" t="s">
        <v>1002</v>
      </c>
      <c r="AJ1071">
        <v>48.205475999999997</v>
      </c>
      <c r="AK1071" t="s">
        <v>1003</v>
      </c>
      <c r="AL1071">
        <v>-122.984841</v>
      </c>
      <c r="AM1071">
        <v>25</v>
      </c>
      <c r="AN1071">
        <v>1300</v>
      </c>
      <c r="AO1071" t="s">
        <v>118</v>
      </c>
      <c r="AP1071">
        <v>30</v>
      </c>
      <c r="AQ1071">
        <v>-133</v>
      </c>
      <c r="AR1071">
        <v>128</v>
      </c>
      <c r="AZ1071">
        <v>1200</v>
      </c>
      <c r="BA1071">
        <v>1</v>
      </c>
      <c r="BB1071" t="str">
        <f t="shared" si="231"/>
        <v xml:space="preserve">N379DH  </v>
      </c>
      <c r="BC1071">
        <v>1</v>
      </c>
      <c r="BE1071">
        <v>0</v>
      </c>
      <c r="BF1071">
        <v>0</v>
      </c>
      <c r="BG1071">
        <v>0</v>
      </c>
      <c r="BH1071">
        <v>1250</v>
      </c>
      <c r="BI1071">
        <v>1</v>
      </c>
      <c r="BJ1071">
        <v>0</v>
      </c>
      <c r="BK1071">
        <v>0</v>
      </c>
      <c r="BL1071">
        <v>0</v>
      </c>
      <c r="BO1071">
        <v>0</v>
      </c>
      <c r="BP1071">
        <v>0</v>
      </c>
      <c r="BW1071" t="str">
        <f>"21:53:53.646"</f>
        <v>21:53:53.646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1</v>
      </c>
      <c r="CP1071" t="s">
        <v>119</v>
      </c>
      <c r="CQ1071">
        <v>259</v>
      </c>
      <c r="CR1071">
        <v>0</v>
      </c>
      <c r="CW1071">
        <v>3057543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"08/10/2022 21:53:53.895"</f>
        <v>08/10/2022 21:53:53.895</v>
      </c>
      <c r="C1072" t="str">
        <f t="shared" si="230"/>
        <v>FFDFD3C0</v>
      </c>
      <c r="D1072" t="s">
        <v>113</v>
      </c>
      <c r="E1072">
        <v>6</v>
      </c>
      <c r="H1072">
        <v>174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246"/>
        <v>21:53:53.594</v>
      </c>
      <c r="T1072" t="str">
        <f t="shared" si="246"/>
        <v>21:53:53.594</v>
      </c>
      <c r="U1072" t="str">
        <f t="shared" si="229"/>
        <v>A4558D</v>
      </c>
      <c r="V1072">
        <v>0</v>
      </c>
      <c r="W1072">
        <v>0</v>
      </c>
      <c r="X1072">
        <v>2</v>
      </c>
      <c r="Z1072">
        <v>1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0</v>
      </c>
      <c r="AI1072" t="s">
        <v>1002</v>
      </c>
      <c r="AJ1072">
        <v>48.205475999999997</v>
      </c>
      <c r="AK1072" t="s">
        <v>1003</v>
      </c>
      <c r="AL1072">
        <v>-122.984841</v>
      </c>
      <c r="AM1072">
        <v>25</v>
      </c>
      <c r="AN1072">
        <v>1300</v>
      </c>
      <c r="AO1072" t="s">
        <v>118</v>
      </c>
      <c r="AP1072">
        <v>30</v>
      </c>
      <c r="AQ1072">
        <v>-133</v>
      </c>
      <c r="AR1072">
        <v>128</v>
      </c>
      <c r="AZ1072">
        <v>1200</v>
      </c>
      <c r="BA1072">
        <v>1</v>
      </c>
      <c r="BB1072" t="str">
        <f t="shared" si="231"/>
        <v xml:space="preserve">N379DH  </v>
      </c>
      <c r="BC1072">
        <v>1</v>
      </c>
      <c r="BE1072">
        <v>0</v>
      </c>
      <c r="BF1072">
        <v>0</v>
      </c>
      <c r="BG1072">
        <v>0</v>
      </c>
      <c r="BH1072">
        <v>1250</v>
      </c>
      <c r="BI1072">
        <v>1</v>
      </c>
      <c r="BJ1072">
        <v>0</v>
      </c>
      <c r="BK1072">
        <v>0</v>
      </c>
      <c r="BL1072">
        <v>0</v>
      </c>
      <c r="BO1072">
        <v>0</v>
      </c>
      <c r="BP1072">
        <v>0</v>
      </c>
      <c r="BW1072" t="str">
        <f>"21:53:53.646"</f>
        <v>21:53:53.646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1</v>
      </c>
      <c r="CP1072" t="s">
        <v>119</v>
      </c>
      <c r="CQ1072">
        <v>259</v>
      </c>
      <c r="CR1072">
        <v>0</v>
      </c>
      <c r="CW1072">
        <v>3057543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"08/10/2022 21:53:53.895"</f>
        <v>08/10/2022 21:53:53.895</v>
      </c>
      <c r="C1073" t="str">
        <f t="shared" si="230"/>
        <v>FFDFD3C0</v>
      </c>
      <c r="D1073" t="s">
        <v>130</v>
      </c>
      <c r="E1073">
        <v>18</v>
      </c>
      <c r="F1073">
        <v>1018</v>
      </c>
      <c r="G1073" t="s">
        <v>114</v>
      </c>
      <c r="J1073" t="s">
        <v>131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si="246"/>
        <v>21:53:53.594</v>
      </c>
      <c r="T1073" t="str">
        <f t="shared" si="246"/>
        <v>21:53:53.594</v>
      </c>
      <c r="U1073" t="str">
        <f t="shared" si="229"/>
        <v>A4558D</v>
      </c>
      <c r="V1073">
        <v>0</v>
      </c>
      <c r="W1073">
        <v>0</v>
      </c>
      <c r="X1073">
        <v>2</v>
      </c>
      <c r="Z1073">
        <v>1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0</v>
      </c>
      <c r="AI1073" t="s">
        <v>1002</v>
      </c>
      <c r="AJ1073">
        <v>48.205475999999997</v>
      </c>
      <c r="AK1073" t="s">
        <v>1003</v>
      </c>
      <c r="AL1073">
        <v>-122.984841</v>
      </c>
      <c r="AM1073">
        <v>25</v>
      </c>
      <c r="AN1073">
        <v>1300</v>
      </c>
      <c r="AO1073" t="s">
        <v>118</v>
      </c>
      <c r="AP1073">
        <v>30</v>
      </c>
      <c r="AQ1073">
        <v>-133</v>
      </c>
      <c r="AR1073">
        <v>128</v>
      </c>
      <c r="AZ1073">
        <v>1200</v>
      </c>
      <c r="BA1073">
        <v>1</v>
      </c>
      <c r="BB1073" t="str">
        <f t="shared" si="231"/>
        <v xml:space="preserve">N379DH  </v>
      </c>
      <c r="BC1073">
        <v>1</v>
      </c>
      <c r="BE1073">
        <v>0</v>
      </c>
      <c r="BF1073">
        <v>0</v>
      </c>
      <c r="BG1073">
        <v>0</v>
      </c>
      <c r="BH1073">
        <v>1250</v>
      </c>
      <c r="BI1073">
        <v>1</v>
      </c>
      <c r="BJ1073">
        <v>0</v>
      </c>
      <c r="BK1073">
        <v>0</v>
      </c>
      <c r="BL1073">
        <v>0</v>
      </c>
      <c r="BO1073">
        <v>0</v>
      </c>
      <c r="BP1073">
        <v>0</v>
      </c>
      <c r="BW1073" t="str">
        <f>"21:53:53.646"</f>
        <v>21:53:53.646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1</v>
      </c>
      <c r="CP1073" t="s">
        <v>119</v>
      </c>
      <c r="CQ1073">
        <v>259</v>
      </c>
      <c r="CR1073">
        <v>0</v>
      </c>
      <c r="CW1073">
        <v>3057543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"08/10/2022 21:53:55.223"</f>
        <v>08/10/2022 21:53:55.223</v>
      </c>
      <c r="C1074" t="str">
        <f t="shared" si="230"/>
        <v>FFDFD3C0</v>
      </c>
      <c r="D1074" t="s">
        <v>113</v>
      </c>
      <c r="E1074">
        <v>6</v>
      </c>
      <c r="H1074">
        <v>174</v>
      </c>
      <c r="I1074" t="s">
        <v>114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ref="S1074:T1076" si="247">"21:53:54.797"</f>
        <v>21:53:54.797</v>
      </c>
      <c r="T1074" t="str">
        <f t="shared" si="247"/>
        <v>21:53:54.797</v>
      </c>
      <c r="U1074" t="str">
        <f t="shared" si="229"/>
        <v>A4558D</v>
      </c>
      <c r="V1074">
        <v>0</v>
      </c>
      <c r="W1074">
        <v>0</v>
      </c>
      <c r="X1074">
        <v>2</v>
      </c>
      <c r="Z1074">
        <v>1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0</v>
      </c>
      <c r="AI1074" t="s">
        <v>1004</v>
      </c>
      <c r="AJ1074">
        <v>48.204746</v>
      </c>
      <c r="AK1074" t="s">
        <v>1005</v>
      </c>
      <c r="AL1074">
        <v>-122.984605</v>
      </c>
      <c r="AM1074">
        <v>25</v>
      </c>
      <c r="AN1074">
        <v>1300</v>
      </c>
      <c r="AO1074" t="s">
        <v>118</v>
      </c>
      <c r="AP1074">
        <v>29</v>
      </c>
      <c r="AQ1074">
        <v>-133</v>
      </c>
      <c r="AR1074">
        <v>128</v>
      </c>
      <c r="AZ1074">
        <v>1200</v>
      </c>
      <c r="BA1074">
        <v>1</v>
      </c>
      <c r="BB1074" t="str">
        <f t="shared" si="231"/>
        <v xml:space="preserve">N379DH  </v>
      </c>
      <c r="BC1074">
        <v>1</v>
      </c>
      <c r="BE1074">
        <v>0</v>
      </c>
      <c r="BF1074">
        <v>0</v>
      </c>
      <c r="BG1074">
        <v>0</v>
      </c>
      <c r="BH1074">
        <v>1250</v>
      </c>
      <c r="BI1074">
        <v>1</v>
      </c>
      <c r="BJ1074">
        <v>0</v>
      </c>
      <c r="BK1074">
        <v>0</v>
      </c>
      <c r="BL1074">
        <v>0</v>
      </c>
      <c r="BO1074">
        <v>0</v>
      </c>
      <c r="BP1074">
        <v>0</v>
      </c>
      <c r="BW1074" t="str">
        <f>"21:53:54.967"</f>
        <v>21:53:54.967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1</v>
      </c>
      <c r="CP1074" t="s">
        <v>119</v>
      </c>
      <c r="CQ1074">
        <v>259</v>
      </c>
      <c r="CR1074">
        <v>0</v>
      </c>
      <c r="CW1074">
        <v>3057655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"08/10/2022 21:53:55.254"</f>
        <v>08/10/2022 21:53:55.254</v>
      </c>
      <c r="C1075" t="str">
        <f t="shared" si="230"/>
        <v>FFDFD3C0</v>
      </c>
      <c r="D1075" t="s">
        <v>611</v>
      </c>
      <c r="E1075">
        <v>10</v>
      </c>
      <c r="H1075">
        <v>37</v>
      </c>
      <c r="I1075" t="s">
        <v>612</v>
      </c>
      <c r="J1075" t="s">
        <v>613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247"/>
        <v>21:53:54.797</v>
      </c>
      <c r="T1075" t="str">
        <f t="shared" si="247"/>
        <v>21:53:54.797</v>
      </c>
      <c r="U1075" t="str">
        <f t="shared" si="229"/>
        <v>A4558D</v>
      </c>
      <c r="V1075">
        <v>0</v>
      </c>
      <c r="W1075">
        <v>0</v>
      </c>
      <c r="X1075">
        <v>2</v>
      </c>
      <c r="Z1075">
        <v>1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0</v>
      </c>
      <c r="AI1075" t="s">
        <v>1004</v>
      </c>
      <c r="AJ1075">
        <v>48.204746</v>
      </c>
      <c r="AK1075" t="s">
        <v>1005</v>
      </c>
      <c r="AL1075">
        <v>-122.984605</v>
      </c>
      <c r="AM1075">
        <v>25</v>
      </c>
      <c r="AN1075">
        <v>1300</v>
      </c>
      <c r="AO1075" t="s">
        <v>118</v>
      </c>
      <c r="AP1075">
        <v>29</v>
      </c>
      <c r="AQ1075">
        <v>-133</v>
      </c>
      <c r="AR1075">
        <v>128</v>
      </c>
      <c r="AZ1075">
        <v>1200</v>
      </c>
      <c r="BA1075">
        <v>1</v>
      </c>
      <c r="BB1075" t="str">
        <f t="shared" si="231"/>
        <v xml:space="preserve">N379DH  </v>
      </c>
      <c r="BC1075">
        <v>1</v>
      </c>
      <c r="BE1075">
        <v>0</v>
      </c>
      <c r="BF1075">
        <v>0</v>
      </c>
      <c r="BG1075">
        <v>0</v>
      </c>
      <c r="BH1075">
        <v>1250</v>
      </c>
      <c r="BI1075">
        <v>1</v>
      </c>
      <c r="BJ1075">
        <v>0</v>
      </c>
      <c r="BK1075">
        <v>0</v>
      </c>
      <c r="BL1075">
        <v>0</v>
      </c>
      <c r="BO1075">
        <v>0</v>
      </c>
      <c r="BP1075">
        <v>0</v>
      </c>
      <c r="BW1075" t="str">
        <f>"21:53:54.967"</f>
        <v>21:53:54.967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1</v>
      </c>
      <c r="CP1075" t="s">
        <v>119</v>
      </c>
      <c r="CQ1075">
        <v>259</v>
      </c>
      <c r="CR1075">
        <v>0</v>
      </c>
      <c r="CW1075">
        <v>3057655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"08/10/2022 21:53:55.363"</f>
        <v>08/10/2022 21:53:55.363</v>
      </c>
      <c r="C1076" t="str">
        <f t="shared" si="230"/>
        <v>FFDFD3C0</v>
      </c>
      <c r="D1076" t="s">
        <v>130</v>
      </c>
      <c r="E1076">
        <v>18</v>
      </c>
      <c r="F1076">
        <v>1018</v>
      </c>
      <c r="G1076" t="s">
        <v>114</v>
      </c>
      <c r="J1076" t="s">
        <v>131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si="247"/>
        <v>21:53:54.797</v>
      </c>
      <c r="T1076" t="str">
        <f t="shared" si="247"/>
        <v>21:53:54.797</v>
      </c>
      <c r="U1076" t="str">
        <f t="shared" si="229"/>
        <v>A4558D</v>
      </c>
      <c r="V1076">
        <v>0</v>
      </c>
      <c r="W1076">
        <v>0</v>
      </c>
      <c r="X1076">
        <v>2</v>
      </c>
      <c r="Z1076">
        <v>1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0</v>
      </c>
      <c r="AI1076" t="s">
        <v>1004</v>
      </c>
      <c r="AJ1076">
        <v>48.204746</v>
      </c>
      <c r="AK1076" t="s">
        <v>1005</v>
      </c>
      <c r="AL1076">
        <v>-122.984605</v>
      </c>
      <c r="AM1076">
        <v>25</v>
      </c>
      <c r="AN1076">
        <v>1300</v>
      </c>
      <c r="AO1076" t="s">
        <v>118</v>
      </c>
      <c r="AP1076">
        <v>29</v>
      </c>
      <c r="AQ1076">
        <v>-133</v>
      </c>
      <c r="AR1076">
        <v>128</v>
      </c>
      <c r="AZ1076">
        <v>1200</v>
      </c>
      <c r="BA1076">
        <v>1</v>
      </c>
      <c r="BB1076" t="str">
        <f t="shared" si="231"/>
        <v xml:space="preserve">N379DH  </v>
      </c>
      <c r="BC1076">
        <v>1</v>
      </c>
      <c r="BE1076">
        <v>0</v>
      </c>
      <c r="BF1076">
        <v>0</v>
      </c>
      <c r="BG1076">
        <v>0</v>
      </c>
      <c r="BH1076">
        <v>1250</v>
      </c>
      <c r="BI1076">
        <v>1</v>
      </c>
      <c r="BJ1076">
        <v>0</v>
      </c>
      <c r="BK1076">
        <v>0</v>
      </c>
      <c r="BL1076">
        <v>0</v>
      </c>
      <c r="BO1076">
        <v>0</v>
      </c>
      <c r="BP1076">
        <v>0</v>
      </c>
      <c r="BW1076" t="str">
        <f>"21:53:54.967"</f>
        <v>21:53:54.967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1</v>
      </c>
      <c r="CP1076" t="s">
        <v>119</v>
      </c>
      <c r="CQ1076">
        <v>259</v>
      </c>
      <c r="CR1076">
        <v>0</v>
      </c>
      <c r="CW1076">
        <v>3057655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"08/10/2022 21:53:55.676"</f>
        <v>08/10/2022 21:53:55.676</v>
      </c>
      <c r="C1077" t="str">
        <f t="shared" si="230"/>
        <v>FFDFD3C0</v>
      </c>
      <c r="D1077" t="s">
        <v>113</v>
      </c>
      <c r="E1077">
        <v>6</v>
      </c>
      <c r="H1077">
        <v>174</v>
      </c>
      <c r="I1077" t="s">
        <v>114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ref="S1077:T1079" si="248">"21:53:55.398"</f>
        <v>21:53:55.398</v>
      </c>
      <c r="T1077" t="str">
        <f t="shared" si="248"/>
        <v>21:53:55.398</v>
      </c>
      <c r="U1077" t="str">
        <f t="shared" si="229"/>
        <v>A4558D</v>
      </c>
      <c r="V1077">
        <v>0</v>
      </c>
      <c r="W1077">
        <v>0</v>
      </c>
      <c r="X1077">
        <v>2</v>
      </c>
      <c r="Z1077">
        <v>1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0</v>
      </c>
      <c r="AI1077" t="s">
        <v>1006</v>
      </c>
      <c r="AJ1077">
        <v>48.204380999999998</v>
      </c>
      <c r="AK1077" t="s">
        <v>1007</v>
      </c>
      <c r="AL1077">
        <v>-122.984476</v>
      </c>
      <c r="AM1077">
        <v>25</v>
      </c>
      <c r="AN1077">
        <v>1300</v>
      </c>
      <c r="AO1077" t="s">
        <v>118</v>
      </c>
      <c r="AP1077">
        <v>29</v>
      </c>
      <c r="AQ1077">
        <v>-133</v>
      </c>
      <c r="AR1077">
        <v>64</v>
      </c>
      <c r="AZ1077">
        <v>1200</v>
      </c>
      <c r="BA1077">
        <v>1</v>
      </c>
      <c r="BB1077" t="str">
        <f t="shared" si="231"/>
        <v xml:space="preserve">N379DH  </v>
      </c>
      <c r="BC1077">
        <v>1</v>
      </c>
      <c r="BE1077">
        <v>0</v>
      </c>
      <c r="BF1077">
        <v>0</v>
      </c>
      <c r="BG1077">
        <v>0</v>
      </c>
      <c r="BH1077">
        <v>1250</v>
      </c>
      <c r="BI1077">
        <v>1</v>
      </c>
      <c r="BJ1077">
        <v>0</v>
      </c>
      <c r="BK1077">
        <v>0</v>
      </c>
      <c r="BL1077">
        <v>0</v>
      </c>
      <c r="BO1077">
        <v>0</v>
      </c>
      <c r="BP1077">
        <v>0</v>
      </c>
      <c r="BW1077" t="str">
        <f>"21:53:55.447"</f>
        <v>21:53:55.447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2</v>
      </c>
      <c r="CP1077" t="s">
        <v>119</v>
      </c>
      <c r="CQ1077">
        <v>259</v>
      </c>
      <c r="CR1077">
        <v>0</v>
      </c>
      <c r="CW1077">
        <v>3057692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"08/10/2022 21:53:55.676"</f>
        <v>08/10/2022 21:53:55.676</v>
      </c>
      <c r="C1078" t="str">
        <f t="shared" si="230"/>
        <v>FFDFD3C0</v>
      </c>
      <c r="D1078" t="s">
        <v>611</v>
      </c>
      <c r="E1078">
        <v>10</v>
      </c>
      <c r="H1078">
        <v>37</v>
      </c>
      <c r="I1078" t="s">
        <v>612</v>
      </c>
      <c r="J1078" t="s">
        <v>613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248"/>
        <v>21:53:55.398</v>
      </c>
      <c r="T1078" t="str">
        <f t="shared" si="248"/>
        <v>21:53:55.398</v>
      </c>
      <c r="U1078" t="str">
        <f t="shared" si="229"/>
        <v>A4558D</v>
      </c>
      <c r="V1078">
        <v>0</v>
      </c>
      <c r="W1078">
        <v>0</v>
      </c>
      <c r="X1078">
        <v>2</v>
      </c>
      <c r="Z1078">
        <v>1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0</v>
      </c>
      <c r="AI1078" t="s">
        <v>1006</v>
      </c>
      <c r="AJ1078">
        <v>48.204380999999998</v>
      </c>
      <c r="AK1078" t="s">
        <v>1007</v>
      </c>
      <c r="AL1078">
        <v>-122.984476</v>
      </c>
      <c r="AM1078">
        <v>25</v>
      </c>
      <c r="AN1078">
        <v>1300</v>
      </c>
      <c r="AO1078" t="s">
        <v>118</v>
      </c>
      <c r="AP1078">
        <v>29</v>
      </c>
      <c r="AQ1078">
        <v>-133</v>
      </c>
      <c r="AR1078">
        <v>64</v>
      </c>
      <c r="AZ1078">
        <v>1200</v>
      </c>
      <c r="BA1078">
        <v>1</v>
      </c>
      <c r="BB1078" t="str">
        <f t="shared" si="231"/>
        <v xml:space="preserve">N379DH  </v>
      </c>
      <c r="BC1078">
        <v>1</v>
      </c>
      <c r="BE1078">
        <v>0</v>
      </c>
      <c r="BF1078">
        <v>0</v>
      </c>
      <c r="BG1078">
        <v>0</v>
      </c>
      <c r="BH1078">
        <v>1250</v>
      </c>
      <c r="BI1078">
        <v>1</v>
      </c>
      <c r="BJ1078">
        <v>0</v>
      </c>
      <c r="BK1078">
        <v>0</v>
      </c>
      <c r="BL1078">
        <v>0</v>
      </c>
      <c r="BO1078">
        <v>0</v>
      </c>
      <c r="BP1078">
        <v>0</v>
      </c>
      <c r="BW1078" t="str">
        <f>"21:53:55.447"</f>
        <v>21:53:55.447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2</v>
      </c>
      <c r="CP1078" t="s">
        <v>119</v>
      </c>
      <c r="CQ1078">
        <v>259</v>
      </c>
      <c r="CR1078">
        <v>0</v>
      </c>
      <c r="CW1078">
        <v>3057692</v>
      </c>
      <c r="CY1078">
        <v>0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"08/10/2022 21:53:55.676"</f>
        <v>08/10/2022 21:53:55.676</v>
      </c>
      <c r="C1079" t="str">
        <f t="shared" si="230"/>
        <v>FFDFD3C0</v>
      </c>
      <c r="D1079" t="s">
        <v>130</v>
      </c>
      <c r="E1079">
        <v>18</v>
      </c>
      <c r="F1079">
        <v>1018</v>
      </c>
      <c r="G1079" t="s">
        <v>114</v>
      </c>
      <c r="J1079" t="s">
        <v>131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si="248"/>
        <v>21:53:55.398</v>
      </c>
      <c r="T1079" t="str">
        <f t="shared" si="248"/>
        <v>21:53:55.398</v>
      </c>
      <c r="U1079" t="str">
        <f t="shared" si="229"/>
        <v>A4558D</v>
      </c>
      <c r="V1079">
        <v>0</v>
      </c>
      <c r="W1079">
        <v>0</v>
      </c>
      <c r="X1079">
        <v>2</v>
      </c>
      <c r="Z1079">
        <v>1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0</v>
      </c>
      <c r="AI1079" t="s">
        <v>1006</v>
      </c>
      <c r="AJ1079">
        <v>48.204380999999998</v>
      </c>
      <c r="AK1079" t="s">
        <v>1007</v>
      </c>
      <c r="AL1079">
        <v>-122.984476</v>
      </c>
      <c r="AM1079">
        <v>25</v>
      </c>
      <c r="AN1079">
        <v>1300</v>
      </c>
      <c r="AO1079" t="s">
        <v>118</v>
      </c>
      <c r="AP1079">
        <v>29</v>
      </c>
      <c r="AQ1079">
        <v>-133</v>
      </c>
      <c r="AR1079">
        <v>64</v>
      </c>
      <c r="AZ1079">
        <v>1200</v>
      </c>
      <c r="BA1079">
        <v>1</v>
      </c>
      <c r="BB1079" t="str">
        <f t="shared" si="231"/>
        <v xml:space="preserve">N379DH  </v>
      </c>
      <c r="BC1079">
        <v>1</v>
      </c>
      <c r="BE1079">
        <v>0</v>
      </c>
      <c r="BF1079">
        <v>0</v>
      </c>
      <c r="BG1079">
        <v>0</v>
      </c>
      <c r="BH1079">
        <v>1250</v>
      </c>
      <c r="BI1079">
        <v>1</v>
      </c>
      <c r="BJ1079">
        <v>0</v>
      </c>
      <c r="BK1079">
        <v>0</v>
      </c>
      <c r="BL1079">
        <v>0</v>
      </c>
      <c r="BO1079">
        <v>0</v>
      </c>
      <c r="BP1079">
        <v>0</v>
      </c>
      <c r="BW1079" t="str">
        <f>"21:53:55.447"</f>
        <v>21:53:55.447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2</v>
      </c>
      <c r="CP1079" t="s">
        <v>119</v>
      </c>
      <c r="CQ1079">
        <v>259</v>
      </c>
      <c r="CR1079">
        <v>0</v>
      </c>
      <c r="CW1079">
        <v>3057692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"08/10/2022 21:53:57.114"</f>
        <v>08/10/2022 21:53:57.114</v>
      </c>
      <c r="C1080" t="str">
        <f t="shared" si="230"/>
        <v>FFDFD3C0</v>
      </c>
      <c r="D1080" t="s">
        <v>113</v>
      </c>
      <c r="E1080">
        <v>6</v>
      </c>
      <c r="H1080">
        <v>174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ref="S1080:T1082" si="249">"21:53:56.594"</f>
        <v>21:53:56.594</v>
      </c>
      <c r="T1080" t="str">
        <f t="shared" si="249"/>
        <v>21:53:56.594</v>
      </c>
      <c r="U1080" t="str">
        <f t="shared" si="229"/>
        <v>A4558D</v>
      </c>
      <c r="V1080">
        <v>0</v>
      </c>
      <c r="W1080">
        <v>0</v>
      </c>
      <c r="X1080">
        <v>2</v>
      </c>
      <c r="Z1080">
        <v>1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0</v>
      </c>
      <c r="AI1080" t="s">
        <v>1008</v>
      </c>
      <c r="AJ1080">
        <v>48.203629999999997</v>
      </c>
      <c r="AK1080" t="s">
        <v>1009</v>
      </c>
      <c r="AL1080">
        <v>-122.98424</v>
      </c>
      <c r="AM1080">
        <v>25</v>
      </c>
      <c r="AN1080">
        <v>1300</v>
      </c>
      <c r="AO1080" t="s">
        <v>118</v>
      </c>
      <c r="AP1080">
        <v>29</v>
      </c>
      <c r="AQ1080">
        <v>-133</v>
      </c>
      <c r="AR1080">
        <v>128</v>
      </c>
      <c r="AZ1080">
        <v>1200</v>
      </c>
      <c r="BA1080">
        <v>1</v>
      </c>
      <c r="BB1080" t="str">
        <f t="shared" si="231"/>
        <v xml:space="preserve">N379DH  </v>
      </c>
      <c r="BC1080">
        <v>1</v>
      </c>
      <c r="BE1080">
        <v>0</v>
      </c>
      <c r="BF1080">
        <v>0</v>
      </c>
      <c r="BG1080">
        <v>0</v>
      </c>
      <c r="BH1080">
        <v>1250</v>
      </c>
      <c r="BI1080">
        <v>1</v>
      </c>
      <c r="BJ1080">
        <v>0</v>
      </c>
      <c r="BK1080">
        <v>0</v>
      </c>
      <c r="BL1080">
        <v>0</v>
      </c>
      <c r="BO1080">
        <v>0</v>
      </c>
      <c r="BP1080">
        <v>0</v>
      </c>
      <c r="BW1080" t="str">
        <f>"21:53:56.773"</f>
        <v>21:53:56.773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1</v>
      </c>
      <c r="CP1080" t="s">
        <v>119</v>
      </c>
      <c r="CQ1080">
        <v>259</v>
      </c>
      <c r="CR1080">
        <v>0</v>
      </c>
      <c r="CW1080">
        <v>3057800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"08/10/2022 21:53:57.114"</f>
        <v>08/10/2022 21:53:57.114</v>
      </c>
      <c r="C1081" t="str">
        <f t="shared" si="230"/>
        <v>FFDFD3C0</v>
      </c>
      <c r="D1081" t="s">
        <v>611</v>
      </c>
      <c r="E1081">
        <v>10</v>
      </c>
      <c r="H1081">
        <v>37</v>
      </c>
      <c r="I1081" t="s">
        <v>612</v>
      </c>
      <c r="J1081" t="s">
        <v>613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249"/>
        <v>21:53:56.594</v>
      </c>
      <c r="T1081" t="str">
        <f t="shared" si="249"/>
        <v>21:53:56.594</v>
      </c>
      <c r="U1081" t="str">
        <f t="shared" si="229"/>
        <v>A4558D</v>
      </c>
      <c r="V1081">
        <v>0</v>
      </c>
      <c r="W1081">
        <v>0</v>
      </c>
      <c r="X1081">
        <v>2</v>
      </c>
      <c r="Z1081">
        <v>1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0</v>
      </c>
      <c r="AI1081" t="s">
        <v>1008</v>
      </c>
      <c r="AJ1081">
        <v>48.203629999999997</v>
      </c>
      <c r="AK1081" t="s">
        <v>1009</v>
      </c>
      <c r="AL1081">
        <v>-122.98424</v>
      </c>
      <c r="AM1081">
        <v>25</v>
      </c>
      <c r="AN1081">
        <v>1300</v>
      </c>
      <c r="AO1081" t="s">
        <v>118</v>
      </c>
      <c r="AP1081">
        <v>29</v>
      </c>
      <c r="AQ1081">
        <v>-133</v>
      </c>
      <c r="AR1081">
        <v>128</v>
      </c>
      <c r="AZ1081">
        <v>1200</v>
      </c>
      <c r="BA1081">
        <v>1</v>
      </c>
      <c r="BB1081" t="str">
        <f t="shared" si="231"/>
        <v xml:space="preserve">N379DH  </v>
      </c>
      <c r="BC1081">
        <v>1</v>
      </c>
      <c r="BE1081">
        <v>0</v>
      </c>
      <c r="BF1081">
        <v>0</v>
      </c>
      <c r="BG1081">
        <v>0</v>
      </c>
      <c r="BH1081">
        <v>1250</v>
      </c>
      <c r="BI1081">
        <v>1</v>
      </c>
      <c r="BJ1081">
        <v>0</v>
      </c>
      <c r="BK1081">
        <v>0</v>
      </c>
      <c r="BL1081">
        <v>0</v>
      </c>
      <c r="BO1081">
        <v>0</v>
      </c>
      <c r="BP1081">
        <v>0</v>
      </c>
      <c r="BW1081" t="str">
        <f>"21:53:56.773"</f>
        <v>21:53:56.773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1</v>
      </c>
      <c r="CP1081" t="s">
        <v>119</v>
      </c>
      <c r="CQ1081">
        <v>259</v>
      </c>
      <c r="CR1081">
        <v>0</v>
      </c>
      <c r="CW1081">
        <v>3057800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"08/10/2022 21:53:57.114"</f>
        <v>08/10/2022 21:53:57.114</v>
      </c>
      <c r="C1082" t="str">
        <f t="shared" si="230"/>
        <v>FFDFD3C0</v>
      </c>
      <c r="D1082" t="s">
        <v>130</v>
      </c>
      <c r="E1082">
        <v>18</v>
      </c>
      <c r="F1082">
        <v>1018</v>
      </c>
      <c r="G1082" t="s">
        <v>114</v>
      </c>
      <c r="J1082" t="s">
        <v>131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249"/>
        <v>21:53:56.594</v>
      </c>
      <c r="T1082" t="str">
        <f t="shared" si="249"/>
        <v>21:53:56.594</v>
      </c>
      <c r="U1082" t="str">
        <f t="shared" si="229"/>
        <v>A4558D</v>
      </c>
      <c r="V1082">
        <v>0</v>
      </c>
      <c r="W1082">
        <v>0</v>
      </c>
      <c r="X1082">
        <v>2</v>
      </c>
      <c r="Z1082">
        <v>1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0</v>
      </c>
      <c r="AI1082" t="s">
        <v>1008</v>
      </c>
      <c r="AJ1082">
        <v>48.203629999999997</v>
      </c>
      <c r="AK1082" t="s">
        <v>1009</v>
      </c>
      <c r="AL1082">
        <v>-122.98424</v>
      </c>
      <c r="AM1082">
        <v>25</v>
      </c>
      <c r="AN1082">
        <v>1300</v>
      </c>
      <c r="AO1082" t="s">
        <v>118</v>
      </c>
      <c r="AP1082">
        <v>29</v>
      </c>
      <c r="AQ1082">
        <v>-133</v>
      </c>
      <c r="AR1082">
        <v>128</v>
      </c>
      <c r="AZ1082">
        <v>1200</v>
      </c>
      <c r="BA1082">
        <v>1</v>
      </c>
      <c r="BB1082" t="str">
        <f t="shared" si="231"/>
        <v xml:space="preserve">N379DH  </v>
      </c>
      <c r="BC1082">
        <v>1</v>
      </c>
      <c r="BE1082">
        <v>0</v>
      </c>
      <c r="BF1082">
        <v>0</v>
      </c>
      <c r="BG1082">
        <v>0</v>
      </c>
      <c r="BH1082">
        <v>1250</v>
      </c>
      <c r="BI1082">
        <v>1</v>
      </c>
      <c r="BJ1082">
        <v>0</v>
      </c>
      <c r="BK1082">
        <v>0</v>
      </c>
      <c r="BL1082">
        <v>0</v>
      </c>
      <c r="BO1082">
        <v>0</v>
      </c>
      <c r="BP1082">
        <v>0</v>
      </c>
      <c r="BW1082" t="str">
        <f>"21:53:56.773"</f>
        <v>21:53:56.773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1</v>
      </c>
      <c r="CP1082" t="s">
        <v>119</v>
      </c>
      <c r="CQ1082">
        <v>259</v>
      </c>
      <c r="CR1082">
        <v>0</v>
      </c>
      <c r="CW1082">
        <v>3057800</v>
      </c>
      <c r="CY1082">
        <v>0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"08/10/2022 21:53:58.818"</f>
        <v>08/10/2022 21:53:58.818</v>
      </c>
      <c r="C1083" t="str">
        <f t="shared" si="230"/>
        <v>FFDFD3C0</v>
      </c>
      <c r="D1083" t="s">
        <v>113</v>
      </c>
      <c r="E1083">
        <v>6</v>
      </c>
      <c r="H1083">
        <v>174</v>
      </c>
      <c r="I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ref="S1083:T1085" si="250">"21:53:58.398"</f>
        <v>21:53:58.398</v>
      </c>
      <c r="T1083" t="str">
        <f t="shared" si="250"/>
        <v>21:53:58.398</v>
      </c>
      <c r="U1083" t="str">
        <f t="shared" si="229"/>
        <v>A4558D</v>
      </c>
      <c r="V1083">
        <v>0</v>
      </c>
      <c r="W1083">
        <v>0</v>
      </c>
      <c r="X1083">
        <v>2</v>
      </c>
      <c r="Z1083">
        <v>1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0</v>
      </c>
      <c r="AI1083" t="s">
        <v>1010</v>
      </c>
      <c r="AJ1083">
        <v>48.202514999999998</v>
      </c>
      <c r="AK1083" t="s">
        <v>1011</v>
      </c>
      <c r="AL1083">
        <v>-122.983875</v>
      </c>
      <c r="AM1083">
        <v>25</v>
      </c>
      <c r="AN1083">
        <v>1300</v>
      </c>
      <c r="AO1083" t="s">
        <v>118</v>
      </c>
      <c r="AP1083">
        <v>30</v>
      </c>
      <c r="AQ1083">
        <v>-133</v>
      </c>
      <c r="AR1083">
        <v>128</v>
      </c>
      <c r="AZ1083">
        <v>1200</v>
      </c>
      <c r="BA1083">
        <v>1</v>
      </c>
      <c r="BB1083" t="str">
        <f t="shared" si="231"/>
        <v xml:space="preserve">N379DH  </v>
      </c>
      <c r="BC1083">
        <v>1</v>
      </c>
      <c r="BE1083">
        <v>0</v>
      </c>
      <c r="BF1083">
        <v>0</v>
      </c>
      <c r="BG1083">
        <v>0</v>
      </c>
      <c r="BH1083">
        <v>1250</v>
      </c>
      <c r="BI1083">
        <v>1</v>
      </c>
      <c r="BJ1083">
        <v>0</v>
      </c>
      <c r="BK1083">
        <v>0</v>
      </c>
      <c r="BL1083">
        <v>0</v>
      </c>
      <c r="BO1083">
        <v>0</v>
      </c>
      <c r="BP1083">
        <v>0</v>
      </c>
      <c r="BW1083" t="str">
        <f>"21:53:58.569"</f>
        <v>21:53:58.569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2</v>
      </c>
      <c r="CP1083" t="s">
        <v>119</v>
      </c>
      <c r="CQ1083">
        <v>259</v>
      </c>
      <c r="CR1083">
        <v>0</v>
      </c>
      <c r="CW1083">
        <v>3057923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"08/10/2022 21:53:58.818"</f>
        <v>08/10/2022 21:53:58.818</v>
      </c>
      <c r="C1084" t="str">
        <f t="shared" si="230"/>
        <v>FFDFD3C0</v>
      </c>
      <c r="D1084" t="s">
        <v>611</v>
      </c>
      <c r="E1084">
        <v>10</v>
      </c>
      <c r="H1084">
        <v>37</v>
      </c>
      <c r="I1084" t="s">
        <v>612</v>
      </c>
      <c r="J1084" t="s">
        <v>613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250"/>
        <v>21:53:58.398</v>
      </c>
      <c r="T1084" t="str">
        <f t="shared" si="250"/>
        <v>21:53:58.398</v>
      </c>
      <c r="U1084" t="str">
        <f t="shared" si="229"/>
        <v>A4558D</v>
      </c>
      <c r="V1084">
        <v>0</v>
      </c>
      <c r="W1084">
        <v>0</v>
      </c>
      <c r="X1084">
        <v>2</v>
      </c>
      <c r="Z1084">
        <v>1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0</v>
      </c>
      <c r="AI1084" t="s">
        <v>1010</v>
      </c>
      <c r="AJ1084">
        <v>48.202514999999998</v>
      </c>
      <c r="AK1084" t="s">
        <v>1011</v>
      </c>
      <c r="AL1084">
        <v>-122.983875</v>
      </c>
      <c r="AM1084">
        <v>25</v>
      </c>
      <c r="AN1084">
        <v>1300</v>
      </c>
      <c r="AO1084" t="s">
        <v>118</v>
      </c>
      <c r="AP1084">
        <v>30</v>
      </c>
      <c r="AQ1084">
        <v>-133</v>
      </c>
      <c r="AR1084">
        <v>128</v>
      </c>
      <c r="AZ1084">
        <v>1200</v>
      </c>
      <c r="BA1084">
        <v>1</v>
      </c>
      <c r="BB1084" t="str">
        <f t="shared" si="231"/>
        <v xml:space="preserve">N379DH  </v>
      </c>
      <c r="BC1084">
        <v>1</v>
      </c>
      <c r="BE1084">
        <v>0</v>
      </c>
      <c r="BF1084">
        <v>0</v>
      </c>
      <c r="BG1084">
        <v>0</v>
      </c>
      <c r="BH1084">
        <v>1250</v>
      </c>
      <c r="BI1084">
        <v>1</v>
      </c>
      <c r="BJ1084">
        <v>0</v>
      </c>
      <c r="BK1084">
        <v>0</v>
      </c>
      <c r="BL1084">
        <v>0</v>
      </c>
      <c r="BO1084">
        <v>0</v>
      </c>
      <c r="BP1084">
        <v>0</v>
      </c>
      <c r="BW1084" t="str">
        <f>"21:53:58.569"</f>
        <v>21:53:58.569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2</v>
      </c>
      <c r="CP1084" t="s">
        <v>119</v>
      </c>
      <c r="CQ1084">
        <v>259</v>
      </c>
      <c r="CR1084">
        <v>0</v>
      </c>
      <c r="CW1084">
        <v>3057923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"08/10/2022 21:53:58.818"</f>
        <v>08/10/2022 21:53:58.818</v>
      </c>
      <c r="C1085" t="str">
        <f t="shared" si="230"/>
        <v>FFDFD3C0</v>
      </c>
      <c r="D1085" t="s">
        <v>130</v>
      </c>
      <c r="E1085">
        <v>18</v>
      </c>
      <c r="F1085">
        <v>1018</v>
      </c>
      <c r="G1085" t="s">
        <v>114</v>
      </c>
      <c r="J1085" t="s">
        <v>131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250"/>
        <v>21:53:58.398</v>
      </c>
      <c r="T1085" t="str">
        <f t="shared" si="250"/>
        <v>21:53:58.398</v>
      </c>
      <c r="U1085" t="str">
        <f t="shared" si="229"/>
        <v>A4558D</v>
      </c>
      <c r="V1085">
        <v>0</v>
      </c>
      <c r="W1085">
        <v>0</v>
      </c>
      <c r="X1085">
        <v>2</v>
      </c>
      <c r="Z1085">
        <v>1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0</v>
      </c>
      <c r="AI1085" t="s">
        <v>1010</v>
      </c>
      <c r="AJ1085">
        <v>48.202514999999998</v>
      </c>
      <c r="AK1085" t="s">
        <v>1011</v>
      </c>
      <c r="AL1085">
        <v>-122.983875</v>
      </c>
      <c r="AM1085">
        <v>25</v>
      </c>
      <c r="AN1085">
        <v>1300</v>
      </c>
      <c r="AO1085" t="s">
        <v>118</v>
      </c>
      <c r="AP1085">
        <v>30</v>
      </c>
      <c r="AQ1085">
        <v>-133</v>
      </c>
      <c r="AR1085">
        <v>128</v>
      </c>
      <c r="AZ1085">
        <v>1200</v>
      </c>
      <c r="BA1085">
        <v>1</v>
      </c>
      <c r="BB1085" t="str">
        <f t="shared" si="231"/>
        <v xml:space="preserve">N379DH  </v>
      </c>
      <c r="BC1085">
        <v>1</v>
      </c>
      <c r="BE1085">
        <v>0</v>
      </c>
      <c r="BF1085">
        <v>0</v>
      </c>
      <c r="BG1085">
        <v>0</v>
      </c>
      <c r="BH1085">
        <v>1250</v>
      </c>
      <c r="BI1085">
        <v>1</v>
      </c>
      <c r="BJ1085">
        <v>0</v>
      </c>
      <c r="BK1085">
        <v>0</v>
      </c>
      <c r="BL1085">
        <v>0</v>
      </c>
      <c r="BO1085">
        <v>0</v>
      </c>
      <c r="BP1085">
        <v>0</v>
      </c>
      <c r="BW1085" t="str">
        <f>"21:53:58.569"</f>
        <v>21:53:58.569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2</v>
      </c>
      <c r="CP1085" t="s">
        <v>119</v>
      </c>
      <c r="CQ1085">
        <v>259</v>
      </c>
      <c r="CR1085">
        <v>0</v>
      </c>
      <c r="CW1085">
        <v>3057923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"08/10/2022 21:53:59.910"</f>
        <v>08/10/2022 21:53:59.910</v>
      </c>
      <c r="C1086" t="str">
        <f t="shared" si="230"/>
        <v>FFDFD3C0</v>
      </c>
      <c r="D1086" t="s">
        <v>113</v>
      </c>
      <c r="E1086">
        <v>6</v>
      </c>
      <c r="H1086">
        <v>174</v>
      </c>
      <c r="I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ref="S1086:T1088" si="251">"21:53:59.594"</f>
        <v>21:53:59.594</v>
      </c>
      <c r="T1086" t="str">
        <f t="shared" si="251"/>
        <v>21:53:59.594</v>
      </c>
      <c r="U1086" t="str">
        <f t="shared" si="229"/>
        <v>A4558D</v>
      </c>
      <c r="V1086">
        <v>0</v>
      </c>
      <c r="W1086">
        <v>0</v>
      </c>
      <c r="X1086">
        <v>2</v>
      </c>
      <c r="Z1086">
        <v>1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0</v>
      </c>
      <c r="AI1086" t="s">
        <v>1012</v>
      </c>
      <c r="AJ1086">
        <v>48.201785000000001</v>
      </c>
      <c r="AK1086" t="s">
        <v>1013</v>
      </c>
      <c r="AL1086">
        <v>-122.98361800000001</v>
      </c>
      <c r="AM1086">
        <v>25</v>
      </c>
      <c r="AN1086">
        <v>1300</v>
      </c>
      <c r="AO1086" t="s">
        <v>118</v>
      </c>
      <c r="AP1086">
        <v>31</v>
      </c>
      <c r="AQ1086">
        <v>-133</v>
      </c>
      <c r="AR1086">
        <v>192</v>
      </c>
      <c r="AZ1086">
        <v>1200</v>
      </c>
      <c r="BA1086">
        <v>1</v>
      </c>
      <c r="BB1086" t="str">
        <f t="shared" si="231"/>
        <v xml:space="preserve">N379DH  </v>
      </c>
      <c r="BC1086">
        <v>1</v>
      </c>
      <c r="BE1086">
        <v>0</v>
      </c>
      <c r="BF1086">
        <v>0</v>
      </c>
      <c r="BG1086">
        <v>0</v>
      </c>
      <c r="BH1086">
        <v>1250</v>
      </c>
      <c r="BI1086">
        <v>1</v>
      </c>
      <c r="BJ1086">
        <v>0</v>
      </c>
      <c r="BK1086">
        <v>0</v>
      </c>
      <c r="BL1086">
        <v>0</v>
      </c>
      <c r="BO1086">
        <v>0</v>
      </c>
      <c r="BP1086">
        <v>0</v>
      </c>
      <c r="BW1086" t="str">
        <f>"21:53:59.620"</f>
        <v>21:53:59.620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3</v>
      </c>
      <c r="CP1086" t="s">
        <v>119</v>
      </c>
      <c r="CQ1086">
        <v>259</v>
      </c>
      <c r="CR1086">
        <v>0</v>
      </c>
      <c r="CW1086">
        <v>3058016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"08/10/2022 21:53:59.910"</f>
        <v>08/10/2022 21:53:59.910</v>
      </c>
      <c r="C1087" t="str">
        <f t="shared" si="230"/>
        <v>FFDFD3C0</v>
      </c>
      <c r="D1087" t="s">
        <v>130</v>
      </c>
      <c r="E1087">
        <v>18</v>
      </c>
      <c r="F1087">
        <v>1018</v>
      </c>
      <c r="G1087" t="s">
        <v>114</v>
      </c>
      <c r="J1087" t="s">
        <v>131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251"/>
        <v>21:53:59.594</v>
      </c>
      <c r="T1087" t="str">
        <f t="shared" si="251"/>
        <v>21:53:59.594</v>
      </c>
      <c r="U1087" t="str">
        <f t="shared" si="229"/>
        <v>A4558D</v>
      </c>
      <c r="V1087">
        <v>0</v>
      </c>
      <c r="W1087">
        <v>0</v>
      </c>
      <c r="X1087">
        <v>2</v>
      </c>
      <c r="Z1087">
        <v>1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0</v>
      </c>
      <c r="AI1087" t="s">
        <v>1012</v>
      </c>
      <c r="AJ1087">
        <v>48.201785000000001</v>
      </c>
      <c r="AK1087" t="s">
        <v>1013</v>
      </c>
      <c r="AL1087">
        <v>-122.98361800000001</v>
      </c>
      <c r="AM1087">
        <v>25</v>
      </c>
      <c r="AN1087">
        <v>1300</v>
      </c>
      <c r="AO1087" t="s">
        <v>118</v>
      </c>
      <c r="AP1087">
        <v>31</v>
      </c>
      <c r="AQ1087">
        <v>-133</v>
      </c>
      <c r="AR1087">
        <v>192</v>
      </c>
      <c r="AZ1087">
        <v>1200</v>
      </c>
      <c r="BA1087">
        <v>1</v>
      </c>
      <c r="BB1087" t="str">
        <f t="shared" si="231"/>
        <v xml:space="preserve">N379DH  </v>
      </c>
      <c r="BC1087">
        <v>1</v>
      </c>
      <c r="BE1087">
        <v>0</v>
      </c>
      <c r="BF1087">
        <v>0</v>
      </c>
      <c r="BG1087">
        <v>0</v>
      </c>
      <c r="BH1087">
        <v>1250</v>
      </c>
      <c r="BI1087">
        <v>1</v>
      </c>
      <c r="BJ1087">
        <v>0</v>
      </c>
      <c r="BK1087">
        <v>0</v>
      </c>
      <c r="BL1087">
        <v>0</v>
      </c>
      <c r="BO1087">
        <v>0</v>
      </c>
      <c r="BP1087">
        <v>0</v>
      </c>
      <c r="BW1087" t="str">
        <f>"21:53:59.620"</f>
        <v>21:53:59.620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3</v>
      </c>
      <c r="CP1087" t="s">
        <v>119</v>
      </c>
      <c r="CQ1087">
        <v>259</v>
      </c>
      <c r="CR1087">
        <v>0</v>
      </c>
      <c r="CW1087">
        <v>3058016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"08/10/2022 21:53:59.910"</f>
        <v>08/10/2022 21:53:59.910</v>
      </c>
      <c r="C1088" t="str">
        <f t="shared" si="230"/>
        <v>FFDFD3C0</v>
      </c>
      <c r="D1088" t="s">
        <v>611</v>
      </c>
      <c r="E1088">
        <v>10</v>
      </c>
      <c r="H1088">
        <v>37</v>
      </c>
      <c r="I1088" t="s">
        <v>612</v>
      </c>
      <c r="J1088" t="s">
        <v>613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si="251"/>
        <v>21:53:59.594</v>
      </c>
      <c r="T1088" t="str">
        <f t="shared" si="251"/>
        <v>21:53:59.594</v>
      </c>
      <c r="U1088" t="str">
        <f t="shared" si="229"/>
        <v>A4558D</v>
      </c>
      <c r="V1088">
        <v>0</v>
      </c>
      <c r="W1088">
        <v>0</v>
      </c>
      <c r="X1088">
        <v>2</v>
      </c>
      <c r="Z1088">
        <v>1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0</v>
      </c>
      <c r="AI1088" t="s">
        <v>1012</v>
      </c>
      <c r="AJ1088">
        <v>48.201785000000001</v>
      </c>
      <c r="AK1088" t="s">
        <v>1013</v>
      </c>
      <c r="AL1088">
        <v>-122.98361800000001</v>
      </c>
      <c r="AM1088">
        <v>25</v>
      </c>
      <c r="AN1088">
        <v>1300</v>
      </c>
      <c r="AO1088" t="s">
        <v>118</v>
      </c>
      <c r="AP1088">
        <v>31</v>
      </c>
      <c r="AQ1088">
        <v>-133</v>
      </c>
      <c r="AR1088">
        <v>192</v>
      </c>
      <c r="AZ1088">
        <v>1200</v>
      </c>
      <c r="BA1088">
        <v>1</v>
      </c>
      <c r="BB1088" t="str">
        <f t="shared" si="231"/>
        <v xml:space="preserve">N379DH  </v>
      </c>
      <c r="BC1088">
        <v>1</v>
      </c>
      <c r="BE1088">
        <v>0</v>
      </c>
      <c r="BF1088">
        <v>0</v>
      </c>
      <c r="BG1088">
        <v>0</v>
      </c>
      <c r="BH1088">
        <v>1250</v>
      </c>
      <c r="BI1088">
        <v>1</v>
      </c>
      <c r="BJ1088">
        <v>0</v>
      </c>
      <c r="BK1088">
        <v>0</v>
      </c>
      <c r="BL1088">
        <v>0</v>
      </c>
      <c r="BO1088">
        <v>0</v>
      </c>
      <c r="BP1088">
        <v>0</v>
      </c>
      <c r="BW1088" t="str">
        <f>"21:53:59.620"</f>
        <v>21:53:59.620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3</v>
      </c>
      <c r="CP1088" t="s">
        <v>119</v>
      </c>
      <c r="CQ1088">
        <v>259</v>
      </c>
      <c r="CR1088">
        <v>0</v>
      </c>
      <c r="CW1088">
        <v>3058016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"08/10/2022 21:54:01.212"</f>
        <v>08/10/2022 21:54:01.212</v>
      </c>
      <c r="C1089" t="str">
        <f t="shared" si="230"/>
        <v>FFDFD3C0</v>
      </c>
      <c r="D1089" t="s">
        <v>113</v>
      </c>
      <c r="E1089">
        <v>6</v>
      </c>
      <c r="H1089">
        <v>174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ref="S1089:T1091" si="252">"21:54:00.797"</f>
        <v>21:54:00.797</v>
      </c>
      <c r="T1089" t="str">
        <f t="shared" si="252"/>
        <v>21:54:00.797</v>
      </c>
      <c r="U1089" t="str">
        <f t="shared" si="229"/>
        <v>A4558D</v>
      </c>
      <c r="V1089">
        <v>0</v>
      </c>
      <c r="W1089">
        <v>0</v>
      </c>
      <c r="X1089">
        <v>2</v>
      </c>
      <c r="Z1089">
        <v>1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0</v>
      </c>
      <c r="AI1089" t="s">
        <v>1014</v>
      </c>
      <c r="AJ1089">
        <v>48.201034</v>
      </c>
      <c r="AK1089" t="s">
        <v>1015</v>
      </c>
      <c r="AL1089">
        <v>-122.98336</v>
      </c>
      <c r="AM1089">
        <v>25</v>
      </c>
      <c r="AN1089">
        <v>1300</v>
      </c>
      <c r="AO1089" t="s">
        <v>118</v>
      </c>
      <c r="AP1089">
        <v>31</v>
      </c>
      <c r="AQ1089">
        <v>-133</v>
      </c>
      <c r="AR1089">
        <v>128</v>
      </c>
      <c r="AZ1089">
        <v>1200</v>
      </c>
      <c r="BA1089">
        <v>1</v>
      </c>
      <c r="BB1089" t="str">
        <f t="shared" si="231"/>
        <v xml:space="preserve">N379DH  </v>
      </c>
      <c r="BC1089">
        <v>1</v>
      </c>
      <c r="BE1089">
        <v>0</v>
      </c>
      <c r="BF1089">
        <v>0</v>
      </c>
      <c r="BG1089">
        <v>0</v>
      </c>
      <c r="BH1089">
        <v>1275</v>
      </c>
      <c r="BI1089">
        <v>1</v>
      </c>
      <c r="BJ1089">
        <v>0</v>
      </c>
      <c r="BK1089">
        <v>0</v>
      </c>
      <c r="BL1089">
        <v>0</v>
      </c>
      <c r="BO1089">
        <v>0</v>
      </c>
      <c r="BP1089">
        <v>0</v>
      </c>
      <c r="BW1089" t="str">
        <f>"21:54:00.955"</f>
        <v>21:54:00.955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2</v>
      </c>
      <c r="CP1089" t="s">
        <v>119</v>
      </c>
      <c r="CQ1089">
        <v>259</v>
      </c>
      <c r="CR1089">
        <v>0</v>
      </c>
      <c r="CW1089">
        <v>3058102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"08/10/2022 21:54:01.213"</f>
        <v>08/10/2022 21:54:01.213</v>
      </c>
      <c r="C1090" t="str">
        <f t="shared" si="230"/>
        <v>FFDFD3C0</v>
      </c>
      <c r="D1090" t="s">
        <v>130</v>
      </c>
      <c r="E1090">
        <v>18</v>
      </c>
      <c r="F1090">
        <v>1018</v>
      </c>
      <c r="G1090" t="s">
        <v>114</v>
      </c>
      <c r="J1090" t="s">
        <v>131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252"/>
        <v>21:54:00.797</v>
      </c>
      <c r="T1090" t="str">
        <f t="shared" si="252"/>
        <v>21:54:00.797</v>
      </c>
      <c r="U1090" t="str">
        <f t="shared" ref="U1090:U1153" si="253">"A4558D"</f>
        <v>A4558D</v>
      </c>
      <c r="V1090">
        <v>0</v>
      </c>
      <c r="W1090">
        <v>0</v>
      </c>
      <c r="X1090">
        <v>2</v>
      </c>
      <c r="Z1090">
        <v>1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0</v>
      </c>
      <c r="AI1090" t="s">
        <v>1014</v>
      </c>
      <c r="AJ1090">
        <v>48.201034</v>
      </c>
      <c r="AK1090" t="s">
        <v>1015</v>
      </c>
      <c r="AL1090">
        <v>-122.98336</v>
      </c>
      <c r="AM1090">
        <v>25</v>
      </c>
      <c r="AN1090">
        <v>1300</v>
      </c>
      <c r="AO1090" t="s">
        <v>118</v>
      </c>
      <c r="AP1090">
        <v>31</v>
      </c>
      <c r="AQ1090">
        <v>-133</v>
      </c>
      <c r="AR1090">
        <v>128</v>
      </c>
      <c r="AZ1090">
        <v>1200</v>
      </c>
      <c r="BA1090">
        <v>1</v>
      </c>
      <c r="BB1090" t="str">
        <f t="shared" si="231"/>
        <v xml:space="preserve">N379DH  </v>
      </c>
      <c r="BC1090">
        <v>1</v>
      </c>
      <c r="BE1090">
        <v>0</v>
      </c>
      <c r="BF1090">
        <v>0</v>
      </c>
      <c r="BG1090">
        <v>0</v>
      </c>
      <c r="BH1090">
        <v>1275</v>
      </c>
      <c r="BI1090">
        <v>1</v>
      </c>
      <c r="BJ1090">
        <v>0</v>
      </c>
      <c r="BK1090">
        <v>0</v>
      </c>
      <c r="BL1090">
        <v>0</v>
      </c>
      <c r="BO1090">
        <v>0</v>
      </c>
      <c r="BP1090">
        <v>0</v>
      </c>
      <c r="BW1090" t="str">
        <f>"21:54:00.955"</f>
        <v>21:54:00.955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2</v>
      </c>
      <c r="CP1090" t="s">
        <v>119</v>
      </c>
      <c r="CQ1090">
        <v>259</v>
      </c>
      <c r="CR1090">
        <v>0</v>
      </c>
      <c r="CW1090">
        <v>3058102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"08/10/2022 21:54:01.213"</f>
        <v>08/10/2022 21:54:01.213</v>
      </c>
      <c r="C1091" t="str">
        <f t="shared" ref="C1091:C1154" si="254">"FFDFD3C0"</f>
        <v>FFDFD3C0</v>
      </c>
      <c r="D1091" t="s">
        <v>611</v>
      </c>
      <c r="E1091">
        <v>10</v>
      </c>
      <c r="H1091">
        <v>37</v>
      </c>
      <c r="I1091" t="s">
        <v>612</v>
      </c>
      <c r="J1091" t="s">
        <v>613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si="252"/>
        <v>21:54:00.797</v>
      </c>
      <c r="T1091" t="str">
        <f t="shared" si="252"/>
        <v>21:54:00.797</v>
      </c>
      <c r="U1091" t="str">
        <f t="shared" si="253"/>
        <v>A4558D</v>
      </c>
      <c r="V1091">
        <v>0</v>
      </c>
      <c r="W1091">
        <v>0</v>
      </c>
      <c r="X1091">
        <v>2</v>
      </c>
      <c r="Z1091">
        <v>1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0</v>
      </c>
      <c r="AI1091" t="s">
        <v>1014</v>
      </c>
      <c r="AJ1091">
        <v>48.201034</v>
      </c>
      <c r="AK1091" t="s">
        <v>1015</v>
      </c>
      <c r="AL1091">
        <v>-122.98336</v>
      </c>
      <c r="AM1091">
        <v>25</v>
      </c>
      <c r="AN1091">
        <v>1300</v>
      </c>
      <c r="AO1091" t="s">
        <v>118</v>
      </c>
      <c r="AP1091">
        <v>31</v>
      </c>
      <c r="AQ1091">
        <v>-133</v>
      </c>
      <c r="AR1091">
        <v>128</v>
      </c>
      <c r="AZ1091">
        <v>1200</v>
      </c>
      <c r="BA1091">
        <v>1</v>
      </c>
      <c r="BB1091" t="str">
        <f t="shared" ref="BB1091:BB1154" si="255">"N379DH  "</f>
        <v xml:space="preserve">N379DH  </v>
      </c>
      <c r="BC1091">
        <v>1</v>
      </c>
      <c r="BE1091">
        <v>0</v>
      </c>
      <c r="BF1091">
        <v>0</v>
      </c>
      <c r="BG1091">
        <v>0</v>
      </c>
      <c r="BH1091">
        <v>1275</v>
      </c>
      <c r="BI1091">
        <v>1</v>
      </c>
      <c r="BJ1091">
        <v>0</v>
      </c>
      <c r="BK1091">
        <v>0</v>
      </c>
      <c r="BL1091">
        <v>0</v>
      </c>
      <c r="BO1091">
        <v>0</v>
      </c>
      <c r="BP1091">
        <v>0</v>
      </c>
      <c r="BW1091" t="str">
        <f>"21:54:00.955"</f>
        <v>21:54:00.955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2</v>
      </c>
      <c r="CP1091" t="s">
        <v>119</v>
      </c>
      <c r="CQ1091">
        <v>259</v>
      </c>
      <c r="CR1091">
        <v>0</v>
      </c>
      <c r="CW1091">
        <v>3058102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"08/10/2022 21:54:01.837"</f>
        <v>08/10/2022 21:54:01.837</v>
      </c>
      <c r="C1092" t="str">
        <f t="shared" si="254"/>
        <v>FFDFD3C0</v>
      </c>
      <c r="D1092" t="s">
        <v>611</v>
      </c>
      <c r="E1092">
        <v>10</v>
      </c>
      <c r="H1092">
        <v>37</v>
      </c>
      <c r="I1092" t="s">
        <v>612</v>
      </c>
      <c r="J1092" t="s">
        <v>613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ref="S1092:T1094" si="256">"21:54:01.398"</f>
        <v>21:54:01.398</v>
      </c>
      <c r="T1092" t="str">
        <f t="shared" si="256"/>
        <v>21:54:01.398</v>
      </c>
      <c r="U1092" t="str">
        <f t="shared" si="253"/>
        <v>A4558D</v>
      </c>
      <c r="V1092">
        <v>0</v>
      </c>
      <c r="W1092">
        <v>0</v>
      </c>
      <c r="X1092">
        <v>2</v>
      </c>
      <c r="Z1092">
        <v>1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0</v>
      </c>
      <c r="AI1092" t="s">
        <v>1016</v>
      </c>
      <c r="AJ1092">
        <v>48.200668999999998</v>
      </c>
      <c r="AK1092" t="s">
        <v>1017</v>
      </c>
      <c r="AL1092">
        <v>-122.983232</v>
      </c>
      <c r="AM1092">
        <v>25</v>
      </c>
      <c r="AN1092">
        <v>1300</v>
      </c>
      <c r="AO1092" t="s">
        <v>118</v>
      </c>
      <c r="AP1092">
        <v>32</v>
      </c>
      <c r="AQ1092">
        <v>-133</v>
      </c>
      <c r="AR1092">
        <v>192</v>
      </c>
      <c r="AZ1092">
        <v>1200</v>
      </c>
      <c r="BA1092">
        <v>1</v>
      </c>
      <c r="BB1092" t="str">
        <f t="shared" si="255"/>
        <v xml:space="preserve">N379DH  </v>
      </c>
      <c r="BC1092">
        <v>1</v>
      </c>
      <c r="BE1092">
        <v>0</v>
      </c>
      <c r="BF1092">
        <v>0</v>
      </c>
      <c r="BG1092">
        <v>0</v>
      </c>
      <c r="BH1092">
        <v>1275</v>
      </c>
      <c r="BI1092">
        <v>1</v>
      </c>
      <c r="BJ1092">
        <v>0</v>
      </c>
      <c r="BK1092">
        <v>0</v>
      </c>
      <c r="BL1092">
        <v>0</v>
      </c>
      <c r="BO1092">
        <v>0</v>
      </c>
      <c r="BP1092">
        <v>0</v>
      </c>
      <c r="BW1092" t="str">
        <f>"21:54:01.592"</f>
        <v>21:54:01.592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2</v>
      </c>
      <c r="CP1092" t="s">
        <v>119</v>
      </c>
      <c r="CQ1092">
        <v>259</v>
      </c>
      <c r="CR1092">
        <v>0</v>
      </c>
      <c r="CW1092">
        <v>3058158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"08/10/2022 21:54:01.837"</f>
        <v>08/10/2022 21:54:01.837</v>
      </c>
      <c r="C1093" t="str">
        <f t="shared" si="254"/>
        <v>FFDFD3C0</v>
      </c>
      <c r="D1093" t="s">
        <v>113</v>
      </c>
      <c r="E1093">
        <v>6</v>
      </c>
      <c r="H1093">
        <v>174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256"/>
        <v>21:54:01.398</v>
      </c>
      <c r="T1093" t="str">
        <f t="shared" si="256"/>
        <v>21:54:01.398</v>
      </c>
      <c r="U1093" t="str">
        <f t="shared" si="253"/>
        <v>A4558D</v>
      </c>
      <c r="V1093">
        <v>0</v>
      </c>
      <c r="W1093">
        <v>0</v>
      </c>
      <c r="X1093">
        <v>2</v>
      </c>
      <c r="Z1093">
        <v>1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0</v>
      </c>
      <c r="AI1093" t="s">
        <v>1016</v>
      </c>
      <c r="AJ1093">
        <v>48.200668999999998</v>
      </c>
      <c r="AK1093" t="s">
        <v>1017</v>
      </c>
      <c r="AL1093">
        <v>-122.983232</v>
      </c>
      <c r="AM1093">
        <v>25</v>
      </c>
      <c r="AN1093">
        <v>1300</v>
      </c>
      <c r="AO1093" t="s">
        <v>118</v>
      </c>
      <c r="AP1093">
        <v>32</v>
      </c>
      <c r="AQ1093">
        <v>-133</v>
      </c>
      <c r="AR1093">
        <v>192</v>
      </c>
      <c r="AZ1093">
        <v>1200</v>
      </c>
      <c r="BA1093">
        <v>1</v>
      </c>
      <c r="BB1093" t="str">
        <f t="shared" si="255"/>
        <v xml:space="preserve">N379DH  </v>
      </c>
      <c r="BC1093">
        <v>1</v>
      </c>
      <c r="BE1093">
        <v>0</v>
      </c>
      <c r="BF1093">
        <v>0</v>
      </c>
      <c r="BG1093">
        <v>0</v>
      </c>
      <c r="BH1093">
        <v>1275</v>
      </c>
      <c r="BI1093">
        <v>1</v>
      </c>
      <c r="BJ1093">
        <v>0</v>
      </c>
      <c r="BK1093">
        <v>0</v>
      </c>
      <c r="BL1093">
        <v>0</v>
      </c>
      <c r="BO1093">
        <v>0</v>
      </c>
      <c r="BP1093">
        <v>0</v>
      </c>
      <c r="BW1093" t="str">
        <f>"21:54:01.592"</f>
        <v>21:54:01.592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2</v>
      </c>
      <c r="CP1093" t="s">
        <v>119</v>
      </c>
      <c r="CQ1093">
        <v>259</v>
      </c>
      <c r="CR1093">
        <v>0</v>
      </c>
      <c r="CW1093">
        <v>3058158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"08/10/2022 21:54:01.837"</f>
        <v>08/10/2022 21:54:01.837</v>
      </c>
      <c r="C1094" t="str">
        <f t="shared" si="254"/>
        <v>FFDFD3C0</v>
      </c>
      <c r="D1094" t="s">
        <v>130</v>
      </c>
      <c r="E1094">
        <v>18</v>
      </c>
      <c r="F1094">
        <v>1018</v>
      </c>
      <c r="G1094" t="s">
        <v>114</v>
      </c>
      <c r="J1094" t="s">
        <v>131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256"/>
        <v>21:54:01.398</v>
      </c>
      <c r="T1094" t="str">
        <f t="shared" si="256"/>
        <v>21:54:01.398</v>
      </c>
      <c r="U1094" t="str">
        <f t="shared" si="253"/>
        <v>A4558D</v>
      </c>
      <c r="V1094">
        <v>0</v>
      </c>
      <c r="W1094">
        <v>0</v>
      </c>
      <c r="X1094">
        <v>2</v>
      </c>
      <c r="Z1094">
        <v>1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0</v>
      </c>
      <c r="AI1094" t="s">
        <v>1016</v>
      </c>
      <c r="AJ1094">
        <v>48.200668999999998</v>
      </c>
      <c r="AK1094" t="s">
        <v>1017</v>
      </c>
      <c r="AL1094">
        <v>-122.983232</v>
      </c>
      <c r="AM1094">
        <v>25</v>
      </c>
      <c r="AN1094">
        <v>1300</v>
      </c>
      <c r="AO1094" t="s">
        <v>118</v>
      </c>
      <c r="AP1094">
        <v>32</v>
      </c>
      <c r="AQ1094">
        <v>-133</v>
      </c>
      <c r="AR1094">
        <v>192</v>
      </c>
      <c r="AZ1094">
        <v>1200</v>
      </c>
      <c r="BA1094">
        <v>1</v>
      </c>
      <c r="BB1094" t="str">
        <f t="shared" si="255"/>
        <v xml:space="preserve">N379DH  </v>
      </c>
      <c r="BC1094">
        <v>1</v>
      </c>
      <c r="BE1094">
        <v>0</v>
      </c>
      <c r="BF1094">
        <v>0</v>
      </c>
      <c r="BG1094">
        <v>0</v>
      </c>
      <c r="BH1094">
        <v>1275</v>
      </c>
      <c r="BI1094">
        <v>1</v>
      </c>
      <c r="BJ1094">
        <v>0</v>
      </c>
      <c r="BK1094">
        <v>0</v>
      </c>
      <c r="BL1094">
        <v>0</v>
      </c>
      <c r="BO1094">
        <v>0</v>
      </c>
      <c r="BP1094">
        <v>0</v>
      </c>
      <c r="BW1094" t="str">
        <f>"21:54:01.592"</f>
        <v>21:54:01.592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2</v>
      </c>
      <c r="CP1094" t="s">
        <v>119</v>
      </c>
      <c r="CQ1094">
        <v>259</v>
      </c>
      <c r="CR1094">
        <v>0</v>
      </c>
      <c r="CW1094">
        <v>3058158</v>
      </c>
      <c r="CY1094">
        <v>0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"08/10/2022 21:54:03.259"</f>
        <v>08/10/2022 21:54:03.259</v>
      </c>
      <c r="C1095" t="str">
        <f t="shared" si="254"/>
        <v>FFDFD3C0</v>
      </c>
      <c r="D1095" t="s">
        <v>611</v>
      </c>
      <c r="E1095">
        <v>10</v>
      </c>
      <c r="H1095">
        <v>37</v>
      </c>
      <c r="I1095" t="s">
        <v>612</v>
      </c>
      <c r="J1095" t="s">
        <v>613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ref="S1095:T1097" si="257">"21:54:02.797"</f>
        <v>21:54:02.797</v>
      </c>
      <c r="T1095" t="str">
        <f t="shared" si="257"/>
        <v>21:54:02.797</v>
      </c>
      <c r="U1095" t="str">
        <f t="shared" si="253"/>
        <v>A4558D</v>
      </c>
      <c r="V1095">
        <v>0</v>
      </c>
      <c r="W1095">
        <v>0</v>
      </c>
      <c r="X1095">
        <v>2</v>
      </c>
      <c r="Z1095">
        <v>1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0</v>
      </c>
      <c r="AI1095" t="s">
        <v>1018</v>
      </c>
      <c r="AJ1095">
        <v>48.199810999999997</v>
      </c>
      <c r="AK1095" t="s">
        <v>1019</v>
      </c>
      <c r="AL1095">
        <v>-122.98291</v>
      </c>
      <c r="AM1095">
        <v>25</v>
      </c>
      <c r="AN1095">
        <v>1300</v>
      </c>
      <c r="AO1095" t="s">
        <v>118</v>
      </c>
      <c r="AP1095">
        <v>32</v>
      </c>
      <c r="AQ1095">
        <v>-133</v>
      </c>
      <c r="AR1095">
        <v>192</v>
      </c>
      <c r="AZ1095">
        <v>1200</v>
      </c>
      <c r="BA1095">
        <v>1</v>
      </c>
      <c r="BB1095" t="str">
        <f t="shared" si="255"/>
        <v xml:space="preserve">N379DH  </v>
      </c>
      <c r="BC1095">
        <v>1</v>
      </c>
      <c r="BE1095">
        <v>0</v>
      </c>
      <c r="BF1095">
        <v>0</v>
      </c>
      <c r="BG1095">
        <v>0</v>
      </c>
      <c r="BH1095">
        <v>1275</v>
      </c>
      <c r="BI1095">
        <v>1</v>
      </c>
      <c r="BJ1095">
        <v>0</v>
      </c>
      <c r="BK1095">
        <v>0</v>
      </c>
      <c r="BL1095">
        <v>0</v>
      </c>
      <c r="BO1095">
        <v>0</v>
      </c>
      <c r="BP1095">
        <v>0</v>
      </c>
      <c r="BW1095" t="str">
        <f>"21:54:02.932"</f>
        <v>21:54:02.932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2</v>
      </c>
      <c r="CP1095" t="s">
        <v>119</v>
      </c>
      <c r="CQ1095">
        <v>259</v>
      </c>
      <c r="CR1095">
        <v>0</v>
      </c>
      <c r="CW1095">
        <v>3058263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"08/10/2022 21:54:03.259"</f>
        <v>08/10/2022 21:54:03.259</v>
      </c>
      <c r="C1096" t="str">
        <f t="shared" si="254"/>
        <v>FFDFD3C0</v>
      </c>
      <c r="D1096" t="s">
        <v>113</v>
      </c>
      <c r="E1096">
        <v>6</v>
      </c>
      <c r="H1096">
        <v>174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257"/>
        <v>21:54:02.797</v>
      </c>
      <c r="T1096" t="str">
        <f t="shared" si="257"/>
        <v>21:54:02.797</v>
      </c>
      <c r="U1096" t="str">
        <f t="shared" si="253"/>
        <v>A4558D</v>
      </c>
      <c r="V1096">
        <v>0</v>
      </c>
      <c r="W1096">
        <v>0</v>
      </c>
      <c r="X1096">
        <v>2</v>
      </c>
      <c r="Z1096">
        <v>1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0</v>
      </c>
      <c r="AI1096" t="s">
        <v>1018</v>
      </c>
      <c r="AJ1096">
        <v>48.199810999999997</v>
      </c>
      <c r="AK1096" t="s">
        <v>1019</v>
      </c>
      <c r="AL1096">
        <v>-122.98291</v>
      </c>
      <c r="AM1096">
        <v>25</v>
      </c>
      <c r="AN1096">
        <v>1300</v>
      </c>
      <c r="AO1096" t="s">
        <v>118</v>
      </c>
      <c r="AP1096">
        <v>32</v>
      </c>
      <c r="AQ1096">
        <v>-133</v>
      </c>
      <c r="AR1096">
        <v>192</v>
      </c>
      <c r="AZ1096">
        <v>1200</v>
      </c>
      <c r="BA1096">
        <v>1</v>
      </c>
      <c r="BB1096" t="str">
        <f t="shared" si="255"/>
        <v xml:space="preserve">N379DH  </v>
      </c>
      <c r="BC1096">
        <v>1</v>
      </c>
      <c r="BE1096">
        <v>0</v>
      </c>
      <c r="BF1096">
        <v>0</v>
      </c>
      <c r="BG1096">
        <v>0</v>
      </c>
      <c r="BH1096">
        <v>1275</v>
      </c>
      <c r="BI1096">
        <v>1</v>
      </c>
      <c r="BJ1096">
        <v>0</v>
      </c>
      <c r="BK1096">
        <v>0</v>
      </c>
      <c r="BL1096">
        <v>0</v>
      </c>
      <c r="BO1096">
        <v>0</v>
      </c>
      <c r="BP1096">
        <v>0</v>
      </c>
      <c r="BW1096" t="str">
        <f>"21:54:02.932"</f>
        <v>21:54:02.932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2</v>
      </c>
      <c r="CP1096" t="s">
        <v>119</v>
      </c>
      <c r="CQ1096">
        <v>259</v>
      </c>
      <c r="CR1096">
        <v>0</v>
      </c>
      <c r="CW1096">
        <v>3058263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"08/10/2022 21:54:03.259"</f>
        <v>08/10/2022 21:54:03.259</v>
      </c>
      <c r="C1097" t="str">
        <f t="shared" si="254"/>
        <v>FFDFD3C0</v>
      </c>
      <c r="D1097" t="s">
        <v>130</v>
      </c>
      <c r="E1097">
        <v>18</v>
      </c>
      <c r="F1097">
        <v>1018</v>
      </c>
      <c r="G1097" t="s">
        <v>114</v>
      </c>
      <c r="J1097" t="s">
        <v>131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si="257"/>
        <v>21:54:02.797</v>
      </c>
      <c r="T1097" t="str">
        <f t="shared" si="257"/>
        <v>21:54:02.797</v>
      </c>
      <c r="U1097" t="str">
        <f t="shared" si="253"/>
        <v>A4558D</v>
      </c>
      <c r="V1097">
        <v>0</v>
      </c>
      <c r="W1097">
        <v>0</v>
      </c>
      <c r="X1097">
        <v>2</v>
      </c>
      <c r="Z1097">
        <v>1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0</v>
      </c>
      <c r="AI1097" t="s">
        <v>1018</v>
      </c>
      <c r="AJ1097">
        <v>48.199810999999997</v>
      </c>
      <c r="AK1097" t="s">
        <v>1019</v>
      </c>
      <c r="AL1097">
        <v>-122.98291</v>
      </c>
      <c r="AM1097">
        <v>25</v>
      </c>
      <c r="AN1097">
        <v>1300</v>
      </c>
      <c r="AO1097" t="s">
        <v>118</v>
      </c>
      <c r="AP1097">
        <v>32</v>
      </c>
      <c r="AQ1097">
        <v>-133</v>
      </c>
      <c r="AR1097">
        <v>192</v>
      </c>
      <c r="AZ1097">
        <v>1200</v>
      </c>
      <c r="BA1097">
        <v>1</v>
      </c>
      <c r="BB1097" t="str">
        <f t="shared" si="255"/>
        <v xml:space="preserve">N379DH  </v>
      </c>
      <c r="BC1097">
        <v>1</v>
      </c>
      <c r="BE1097">
        <v>0</v>
      </c>
      <c r="BF1097">
        <v>0</v>
      </c>
      <c r="BG1097">
        <v>0</v>
      </c>
      <c r="BH1097">
        <v>1275</v>
      </c>
      <c r="BI1097">
        <v>1</v>
      </c>
      <c r="BJ1097">
        <v>0</v>
      </c>
      <c r="BK1097">
        <v>0</v>
      </c>
      <c r="BL1097">
        <v>0</v>
      </c>
      <c r="BO1097">
        <v>0</v>
      </c>
      <c r="BP1097">
        <v>0</v>
      </c>
      <c r="BW1097" t="str">
        <f>"21:54:02.932"</f>
        <v>21:54:02.932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2</v>
      </c>
      <c r="CP1097" t="s">
        <v>119</v>
      </c>
      <c r="CQ1097">
        <v>259</v>
      </c>
      <c r="CR1097">
        <v>0</v>
      </c>
      <c r="CW1097">
        <v>3058263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"08/10/2022 21:54:03.806"</f>
        <v>08/10/2022 21:54:03.806</v>
      </c>
      <c r="C1098" t="str">
        <f t="shared" si="254"/>
        <v>FFDFD3C0</v>
      </c>
      <c r="D1098" t="s">
        <v>611</v>
      </c>
      <c r="E1098">
        <v>10</v>
      </c>
      <c r="H1098">
        <v>37</v>
      </c>
      <c r="I1098" t="s">
        <v>612</v>
      </c>
      <c r="J1098" t="s">
        <v>613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ref="S1098:T1100" si="258">"21:54:03.398"</f>
        <v>21:54:03.398</v>
      </c>
      <c r="T1098" t="str">
        <f t="shared" si="258"/>
        <v>21:54:03.398</v>
      </c>
      <c r="U1098" t="str">
        <f t="shared" si="253"/>
        <v>A4558D</v>
      </c>
      <c r="V1098">
        <v>0</v>
      </c>
      <c r="W1098">
        <v>0</v>
      </c>
      <c r="X1098">
        <v>2</v>
      </c>
      <c r="Z1098">
        <v>1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0</v>
      </c>
      <c r="AI1098" t="s">
        <v>1020</v>
      </c>
      <c r="AJ1098">
        <v>48.199446000000002</v>
      </c>
      <c r="AK1098" t="s">
        <v>1021</v>
      </c>
      <c r="AL1098">
        <v>-122.982781</v>
      </c>
      <c r="AM1098">
        <v>25</v>
      </c>
      <c r="AN1098">
        <v>1300</v>
      </c>
      <c r="AO1098" t="s">
        <v>118</v>
      </c>
      <c r="AP1098">
        <v>33</v>
      </c>
      <c r="AQ1098">
        <v>-133</v>
      </c>
      <c r="AR1098">
        <v>256</v>
      </c>
      <c r="AZ1098">
        <v>1200</v>
      </c>
      <c r="BA1098">
        <v>1</v>
      </c>
      <c r="BB1098" t="str">
        <f t="shared" si="255"/>
        <v xml:space="preserve">N379DH  </v>
      </c>
      <c r="BC1098">
        <v>1</v>
      </c>
      <c r="BE1098">
        <v>0</v>
      </c>
      <c r="BF1098">
        <v>0</v>
      </c>
      <c r="BG1098">
        <v>0</v>
      </c>
      <c r="BH1098">
        <v>1275</v>
      </c>
      <c r="BI1098">
        <v>1</v>
      </c>
      <c r="BJ1098">
        <v>0</v>
      </c>
      <c r="BK1098">
        <v>0</v>
      </c>
      <c r="BL1098">
        <v>0</v>
      </c>
      <c r="BO1098">
        <v>0</v>
      </c>
      <c r="BP1098">
        <v>0</v>
      </c>
      <c r="BW1098" t="str">
        <f>"21:54:03.554"</f>
        <v>21:54:03.554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2</v>
      </c>
      <c r="CP1098" t="s">
        <v>119</v>
      </c>
      <c r="CQ1098">
        <v>259</v>
      </c>
      <c r="CR1098">
        <v>0</v>
      </c>
      <c r="CW1098">
        <v>3058309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"08/10/2022 21:54:03.806"</f>
        <v>08/10/2022 21:54:03.806</v>
      </c>
      <c r="C1099" t="str">
        <f t="shared" si="254"/>
        <v>FFDFD3C0</v>
      </c>
      <c r="D1099" t="s">
        <v>130</v>
      </c>
      <c r="E1099">
        <v>18</v>
      </c>
      <c r="F1099">
        <v>1018</v>
      </c>
      <c r="G1099" t="s">
        <v>114</v>
      </c>
      <c r="J1099" t="s">
        <v>131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258"/>
        <v>21:54:03.398</v>
      </c>
      <c r="T1099" t="str">
        <f t="shared" si="258"/>
        <v>21:54:03.398</v>
      </c>
      <c r="U1099" t="str">
        <f t="shared" si="253"/>
        <v>A4558D</v>
      </c>
      <c r="V1099">
        <v>0</v>
      </c>
      <c r="W1099">
        <v>0</v>
      </c>
      <c r="X1099">
        <v>2</v>
      </c>
      <c r="Z1099">
        <v>1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0</v>
      </c>
      <c r="AI1099" t="s">
        <v>1020</v>
      </c>
      <c r="AJ1099">
        <v>48.199446000000002</v>
      </c>
      <c r="AK1099" t="s">
        <v>1021</v>
      </c>
      <c r="AL1099">
        <v>-122.982781</v>
      </c>
      <c r="AM1099">
        <v>25</v>
      </c>
      <c r="AN1099">
        <v>1300</v>
      </c>
      <c r="AO1099" t="s">
        <v>118</v>
      </c>
      <c r="AP1099">
        <v>33</v>
      </c>
      <c r="AQ1099">
        <v>-133</v>
      </c>
      <c r="AR1099">
        <v>256</v>
      </c>
      <c r="AZ1099">
        <v>1200</v>
      </c>
      <c r="BA1099">
        <v>1</v>
      </c>
      <c r="BB1099" t="str">
        <f t="shared" si="255"/>
        <v xml:space="preserve">N379DH  </v>
      </c>
      <c r="BC1099">
        <v>1</v>
      </c>
      <c r="BE1099">
        <v>0</v>
      </c>
      <c r="BF1099">
        <v>0</v>
      </c>
      <c r="BG1099">
        <v>0</v>
      </c>
      <c r="BH1099">
        <v>1275</v>
      </c>
      <c r="BI1099">
        <v>1</v>
      </c>
      <c r="BJ1099">
        <v>0</v>
      </c>
      <c r="BK1099">
        <v>0</v>
      </c>
      <c r="BL1099">
        <v>0</v>
      </c>
      <c r="BO1099">
        <v>0</v>
      </c>
      <c r="BP1099">
        <v>0</v>
      </c>
      <c r="BW1099" t="str">
        <f>"21:54:03.554"</f>
        <v>21:54:03.554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2</v>
      </c>
      <c r="CP1099" t="s">
        <v>119</v>
      </c>
      <c r="CQ1099">
        <v>259</v>
      </c>
      <c r="CR1099">
        <v>0</v>
      </c>
      <c r="CW1099">
        <v>3058309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"08/10/2022 21:54:03.806"</f>
        <v>08/10/2022 21:54:03.806</v>
      </c>
      <c r="C1100" t="str">
        <f t="shared" si="254"/>
        <v>FFDFD3C0</v>
      </c>
      <c r="D1100" t="s">
        <v>113</v>
      </c>
      <c r="E1100">
        <v>6</v>
      </c>
      <c r="H1100">
        <v>174</v>
      </c>
      <c r="I1100" t="s">
        <v>114</v>
      </c>
      <c r="J1100" t="s">
        <v>115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si="258"/>
        <v>21:54:03.398</v>
      </c>
      <c r="T1100" t="str">
        <f t="shared" si="258"/>
        <v>21:54:03.398</v>
      </c>
      <c r="U1100" t="str">
        <f t="shared" si="253"/>
        <v>A4558D</v>
      </c>
      <c r="V1100">
        <v>0</v>
      </c>
      <c r="W1100">
        <v>0</v>
      </c>
      <c r="X1100">
        <v>2</v>
      </c>
      <c r="Z1100">
        <v>1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0</v>
      </c>
      <c r="AI1100" t="s">
        <v>1020</v>
      </c>
      <c r="AJ1100">
        <v>48.199446000000002</v>
      </c>
      <c r="AK1100" t="s">
        <v>1021</v>
      </c>
      <c r="AL1100">
        <v>-122.982781</v>
      </c>
      <c r="AM1100">
        <v>25</v>
      </c>
      <c r="AN1100">
        <v>1300</v>
      </c>
      <c r="AO1100" t="s">
        <v>118</v>
      </c>
      <c r="AP1100">
        <v>33</v>
      </c>
      <c r="AQ1100">
        <v>-133</v>
      </c>
      <c r="AR1100">
        <v>256</v>
      </c>
      <c r="AZ1100">
        <v>1200</v>
      </c>
      <c r="BA1100">
        <v>1</v>
      </c>
      <c r="BB1100" t="str">
        <f t="shared" si="255"/>
        <v xml:space="preserve">N379DH  </v>
      </c>
      <c r="BC1100">
        <v>1</v>
      </c>
      <c r="BE1100">
        <v>0</v>
      </c>
      <c r="BF1100">
        <v>0</v>
      </c>
      <c r="BG1100">
        <v>0</v>
      </c>
      <c r="BH1100">
        <v>1275</v>
      </c>
      <c r="BI1100">
        <v>1</v>
      </c>
      <c r="BJ1100">
        <v>0</v>
      </c>
      <c r="BK1100">
        <v>0</v>
      </c>
      <c r="BL1100">
        <v>0</v>
      </c>
      <c r="BO1100">
        <v>0</v>
      </c>
      <c r="BP1100">
        <v>0</v>
      </c>
      <c r="BW1100" t="str">
        <f>"21:54:03.554"</f>
        <v>21:54:03.554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2</v>
      </c>
      <c r="CP1100" t="s">
        <v>119</v>
      </c>
      <c r="CQ1100">
        <v>259</v>
      </c>
      <c r="CR1100">
        <v>0</v>
      </c>
      <c r="CW1100">
        <v>3058309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"08/10/2022 21:54:04.990"</f>
        <v>08/10/2022 21:54:04.990</v>
      </c>
      <c r="C1101" t="str">
        <f t="shared" si="254"/>
        <v>FFDFD3C0</v>
      </c>
      <c r="D1101" t="s">
        <v>611</v>
      </c>
      <c r="E1101">
        <v>10</v>
      </c>
      <c r="H1101">
        <v>37</v>
      </c>
      <c r="I1101" t="s">
        <v>612</v>
      </c>
      <c r="J1101" t="s">
        <v>613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ref="S1101:T1103" si="259">"21:54:04.594"</f>
        <v>21:54:04.594</v>
      </c>
      <c r="T1101" t="str">
        <f t="shared" si="259"/>
        <v>21:54:04.594</v>
      </c>
      <c r="U1101" t="str">
        <f t="shared" si="253"/>
        <v>A4558D</v>
      </c>
      <c r="V1101">
        <v>0</v>
      </c>
      <c r="W1101">
        <v>0</v>
      </c>
      <c r="X1101">
        <v>2</v>
      </c>
      <c r="Z1101">
        <v>1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0</v>
      </c>
      <c r="AI1101" t="s">
        <v>1022</v>
      </c>
      <c r="AJ1101">
        <v>48.198695000000001</v>
      </c>
      <c r="AK1101" t="s">
        <v>1023</v>
      </c>
      <c r="AL1101">
        <v>-122.982502</v>
      </c>
      <c r="AM1101">
        <v>25</v>
      </c>
      <c r="AN1101">
        <v>1300</v>
      </c>
      <c r="AO1101" t="s">
        <v>118</v>
      </c>
      <c r="AP1101">
        <v>33</v>
      </c>
      <c r="AQ1101">
        <v>-133</v>
      </c>
      <c r="AR1101">
        <v>192</v>
      </c>
      <c r="AZ1101">
        <v>1200</v>
      </c>
      <c r="BA1101">
        <v>1</v>
      </c>
      <c r="BB1101" t="str">
        <f t="shared" si="255"/>
        <v xml:space="preserve">N379DH  </v>
      </c>
      <c r="BC1101">
        <v>1</v>
      </c>
      <c r="BE1101">
        <v>0</v>
      </c>
      <c r="BF1101">
        <v>0</v>
      </c>
      <c r="BG1101">
        <v>0</v>
      </c>
      <c r="BH1101">
        <v>1275</v>
      </c>
      <c r="BI1101">
        <v>1</v>
      </c>
      <c r="BJ1101">
        <v>0</v>
      </c>
      <c r="BK1101">
        <v>0</v>
      </c>
      <c r="BL1101">
        <v>0</v>
      </c>
      <c r="BO1101">
        <v>0</v>
      </c>
      <c r="BP1101">
        <v>0</v>
      </c>
      <c r="BW1101" t="str">
        <f>"21:54:04.700"</f>
        <v>21:54:04.700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2</v>
      </c>
      <c r="CP1101" t="s">
        <v>119</v>
      </c>
      <c r="CQ1101">
        <v>259</v>
      </c>
      <c r="CR1101">
        <v>0</v>
      </c>
      <c r="CW1101">
        <v>3058395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"08/10/2022 21:54:05.006"</f>
        <v>08/10/2022 21:54:05.006</v>
      </c>
      <c r="C1102" t="str">
        <f t="shared" si="254"/>
        <v>FFDFD3C0</v>
      </c>
      <c r="D1102" t="s">
        <v>130</v>
      </c>
      <c r="E1102">
        <v>18</v>
      </c>
      <c r="F1102">
        <v>1018</v>
      </c>
      <c r="G1102" t="s">
        <v>114</v>
      </c>
      <c r="J1102" t="s">
        <v>131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259"/>
        <v>21:54:04.594</v>
      </c>
      <c r="T1102" t="str">
        <f t="shared" si="259"/>
        <v>21:54:04.594</v>
      </c>
      <c r="U1102" t="str">
        <f t="shared" si="253"/>
        <v>A4558D</v>
      </c>
      <c r="V1102">
        <v>0</v>
      </c>
      <c r="W1102">
        <v>0</v>
      </c>
      <c r="X1102">
        <v>2</v>
      </c>
      <c r="Z1102">
        <v>1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0</v>
      </c>
      <c r="AI1102" t="s">
        <v>1022</v>
      </c>
      <c r="AJ1102">
        <v>48.198695000000001</v>
      </c>
      <c r="AK1102" t="s">
        <v>1023</v>
      </c>
      <c r="AL1102">
        <v>-122.982502</v>
      </c>
      <c r="AM1102">
        <v>25</v>
      </c>
      <c r="AN1102">
        <v>1300</v>
      </c>
      <c r="AO1102" t="s">
        <v>118</v>
      </c>
      <c r="AP1102">
        <v>33</v>
      </c>
      <c r="AQ1102">
        <v>-133</v>
      </c>
      <c r="AR1102">
        <v>192</v>
      </c>
      <c r="AZ1102">
        <v>1200</v>
      </c>
      <c r="BA1102">
        <v>1</v>
      </c>
      <c r="BB1102" t="str">
        <f t="shared" si="255"/>
        <v xml:space="preserve">N379DH  </v>
      </c>
      <c r="BC1102">
        <v>1</v>
      </c>
      <c r="BE1102">
        <v>0</v>
      </c>
      <c r="BF1102">
        <v>0</v>
      </c>
      <c r="BG1102">
        <v>0</v>
      </c>
      <c r="BH1102">
        <v>1275</v>
      </c>
      <c r="BI1102">
        <v>1</v>
      </c>
      <c r="BJ1102">
        <v>0</v>
      </c>
      <c r="BK1102">
        <v>0</v>
      </c>
      <c r="BL1102">
        <v>0</v>
      </c>
      <c r="BO1102">
        <v>0</v>
      </c>
      <c r="BP1102">
        <v>0</v>
      </c>
      <c r="BW1102" t="str">
        <f>"21:54:04.700"</f>
        <v>21:54:04.700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2</v>
      </c>
      <c r="CP1102" t="s">
        <v>119</v>
      </c>
      <c r="CQ1102">
        <v>259</v>
      </c>
      <c r="CR1102">
        <v>0</v>
      </c>
      <c r="CW1102">
        <v>3058395</v>
      </c>
      <c r="CY1102">
        <v>0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"08/10/2022 21:54:05.006"</f>
        <v>08/10/2022 21:54:05.006</v>
      </c>
      <c r="C1103" t="str">
        <f t="shared" si="254"/>
        <v>FFDFD3C0</v>
      </c>
      <c r="D1103" t="s">
        <v>113</v>
      </c>
      <c r="E1103">
        <v>6</v>
      </c>
      <c r="H1103">
        <v>174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si="259"/>
        <v>21:54:04.594</v>
      </c>
      <c r="T1103" t="str">
        <f t="shared" si="259"/>
        <v>21:54:04.594</v>
      </c>
      <c r="U1103" t="str">
        <f t="shared" si="253"/>
        <v>A4558D</v>
      </c>
      <c r="V1103">
        <v>0</v>
      </c>
      <c r="W1103">
        <v>0</v>
      </c>
      <c r="X1103">
        <v>2</v>
      </c>
      <c r="Z1103">
        <v>1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0</v>
      </c>
      <c r="AI1103" t="s">
        <v>1022</v>
      </c>
      <c r="AJ1103">
        <v>48.198695000000001</v>
      </c>
      <c r="AK1103" t="s">
        <v>1023</v>
      </c>
      <c r="AL1103">
        <v>-122.982502</v>
      </c>
      <c r="AM1103">
        <v>25</v>
      </c>
      <c r="AN1103">
        <v>1300</v>
      </c>
      <c r="AO1103" t="s">
        <v>118</v>
      </c>
      <c r="AP1103">
        <v>33</v>
      </c>
      <c r="AQ1103">
        <v>-133</v>
      </c>
      <c r="AR1103">
        <v>192</v>
      </c>
      <c r="AZ1103">
        <v>1200</v>
      </c>
      <c r="BA1103">
        <v>1</v>
      </c>
      <c r="BB1103" t="str">
        <f t="shared" si="255"/>
        <v xml:space="preserve">N379DH  </v>
      </c>
      <c r="BC1103">
        <v>1</v>
      </c>
      <c r="BE1103">
        <v>0</v>
      </c>
      <c r="BF1103">
        <v>0</v>
      </c>
      <c r="BG1103">
        <v>0</v>
      </c>
      <c r="BH1103">
        <v>1275</v>
      </c>
      <c r="BI1103">
        <v>1</v>
      </c>
      <c r="BJ1103">
        <v>0</v>
      </c>
      <c r="BK1103">
        <v>0</v>
      </c>
      <c r="BL1103">
        <v>0</v>
      </c>
      <c r="BO1103">
        <v>0</v>
      </c>
      <c r="BP1103">
        <v>0</v>
      </c>
      <c r="BW1103" t="str">
        <f>"21:54:04.700"</f>
        <v>21:54:04.700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2</v>
      </c>
      <c r="CP1103" t="s">
        <v>119</v>
      </c>
      <c r="CQ1103">
        <v>259</v>
      </c>
      <c r="CR1103">
        <v>0</v>
      </c>
      <c r="CW1103">
        <v>3058395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"08/10/2022 21:54:05.584"</f>
        <v>08/10/2022 21:54:05.584</v>
      </c>
      <c r="C1104" t="str">
        <f t="shared" si="254"/>
        <v>FFDFD3C0</v>
      </c>
      <c r="D1104" t="s">
        <v>611</v>
      </c>
      <c r="E1104">
        <v>10</v>
      </c>
      <c r="H1104">
        <v>37</v>
      </c>
      <c r="I1104" t="s">
        <v>612</v>
      </c>
      <c r="J1104" t="s">
        <v>613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ref="S1104:T1106" si="260">"21:54:05.195"</f>
        <v>21:54:05.195</v>
      </c>
      <c r="T1104" t="str">
        <f t="shared" si="260"/>
        <v>21:54:05.195</v>
      </c>
      <c r="U1104" t="str">
        <f t="shared" si="253"/>
        <v>A4558D</v>
      </c>
      <c r="V1104">
        <v>0</v>
      </c>
      <c r="W1104">
        <v>0</v>
      </c>
      <c r="X1104">
        <v>2</v>
      </c>
      <c r="Z1104">
        <v>1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0</v>
      </c>
      <c r="AI1104" t="s">
        <v>1024</v>
      </c>
      <c r="AJ1104">
        <v>48.198329999999999</v>
      </c>
      <c r="AK1104" t="s">
        <v>1025</v>
      </c>
      <c r="AL1104">
        <v>-122.982373</v>
      </c>
      <c r="AM1104">
        <v>25</v>
      </c>
      <c r="AN1104">
        <v>1300</v>
      </c>
      <c r="AO1104" t="s">
        <v>118</v>
      </c>
      <c r="AP1104">
        <v>33</v>
      </c>
      <c r="AQ1104">
        <v>-133</v>
      </c>
      <c r="AR1104">
        <v>192</v>
      </c>
      <c r="AZ1104">
        <v>1200</v>
      </c>
      <c r="BA1104">
        <v>1</v>
      </c>
      <c r="BB1104" t="str">
        <f t="shared" si="255"/>
        <v xml:space="preserve">N379DH  </v>
      </c>
      <c r="BC1104">
        <v>1</v>
      </c>
      <c r="BE1104">
        <v>0</v>
      </c>
      <c r="BF1104">
        <v>0</v>
      </c>
      <c r="BG1104">
        <v>0</v>
      </c>
      <c r="BH1104">
        <v>1275</v>
      </c>
      <c r="BI1104">
        <v>1</v>
      </c>
      <c r="BJ1104">
        <v>0</v>
      </c>
      <c r="BK1104">
        <v>0</v>
      </c>
      <c r="BL1104">
        <v>0</v>
      </c>
      <c r="BO1104">
        <v>0</v>
      </c>
      <c r="BP1104">
        <v>0</v>
      </c>
      <c r="BW1104" t="str">
        <f>"21:54:05.308"</f>
        <v>21:54:05.308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2</v>
      </c>
      <c r="CP1104" t="s">
        <v>119</v>
      </c>
      <c r="CQ1104">
        <v>259</v>
      </c>
      <c r="CR1104">
        <v>0</v>
      </c>
      <c r="CW1104">
        <v>3058435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"08/10/2022 21:54:05.584"</f>
        <v>08/10/2022 21:54:05.584</v>
      </c>
      <c r="C1105" t="str">
        <f t="shared" si="254"/>
        <v>FFDFD3C0</v>
      </c>
      <c r="D1105" t="s">
        <v>130</v>
      </c>
      <c r="E1105">
        <v>18</v>
      </c>
      <c r="F1105">
        <v>1018</v>
      </c>
      <c r="G1105" t="s">
        <v>114</v>
      </c>
      <c r="J1105" t="s">
        <v>131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260"/>
        <v>21:54:05.195</v>
      </c>
      <c r="T1105" t="str">
        <f t="shared" si="260"/>
        <v>21:54:05.195</v>
      </c>
      <c r="U1105" t="str">
        <f t="shared" si="253"/>
        <v>A4558D</v>
      </c>
      <c r="V1105">
        <v>0</v>
      </c>
      <c r="W1105">
        <v>0</v>
      </c>
      <c r="X1105">
        <v>2</v>
      </c>
      <c r="Z1105">
        <v>1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0</v>
      </c>
      <c r="AI1105" t="s">
        <v>1024</v>
      </c>
      <c r="AJ1105">
        <v>48.198329999999999</v>
      </c>
      <c r="AK1105" t="s">
        <v>1025</v>
      </c>
      <c r="AL1105">
        <v>-122.982373</v>
      </c>
      <c r="AM1105">
        <v>25</v>
      </c>
      <c r="AN1105">
        <v>1300</v>
      </c>
      <c r="AO1105" t="s">
        <v>118</v>
      </c>
      <c r="AP1105">
        <v>33</v>
      </c>
      <c r="AQ1105">
        <v>-133</v>
      </c>
      <c r="AR1105">
        <v>192</v>
      </c>
      <c r="AZ1105">
        <v>1200</v>
      </c>
      <c r="BA1105">
        <v>1</v>
      </c>
      <c r="BB1105" t="str">
        <f t="shared" si="255"/>
        <v xml:space="preserve">N379DH  </v>
      </c>
      <c r="BC1105">
        <v>1</v>
      </c>
      <c r="BE1105">
        <v>0</v>
      </c>
      <c r="BF1105">
        <v>0</v>
      </c>
      <c r="BG1105">
        <v>0</v>
      </c>
      <c r="BH1105">
        <v>1275</v>
      </c>
      <c r="BI1105">
        <v>1</v>
      </c>
      <c r="BJ1105">
        <v>0</v>
      </c>
      <c r="BK1105">
        <v>0</v>
      </c>
      <c r="BL1105">
        <v>0</v>
      </c>
      <c r="BO1105">
        <v>0</v>
      </c>
      <c r="BP1105">
        <v>0</v>
      </c>
      <c r="BW1105" t="str">
        <f>"21:54:05.308"</f>
        <v>21:54:05.308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2</v>
      </c>
      <c r="CP1105" t="s">
        <v>119</v>
      </c>
      <c r="CQ1105">
        <v>259</v>
      </c>
      <c r="CR1105">
        <v>0</v>
      </c>
      <c r="CW1105">
        <v>3058435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"08/10/2022 21:54:05.584"</f>
        <v>08/10/2022 21:54:05.584</v>
      </c>
      <c r="C1106" t="str">
        <f t="shared" si="254"/>
        <v>FFDFD3C0</v>
      </c>
      <c r="D1106" t="s">
        <v>113</v>
      </c>
      <c r="E1106">
        <v>6</v>
      </c>
      <c r="H1106">
        <v>174</v>
      </c>
      <c r="I1106" t="s">
        <v>114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si="260"/>
        <v>21:54:05.195</v>
      </c>
      <c r="T1106" t="str">
        <f t="shared" si="260"/>
        <v>21:54:05.195</v>
      </c>
      <c r="U1106" t="str">
        <f t="shared" si="253"/>
        <v>A4558D</v>
      </c>
      <c r="V1106">
        <v>0</v>
      </c>
      <c r="W1106">
        <v>0</v>
      </c>
      <c r="X1106">
        <v>2</v>
      </c>
      <c r="Z1106">
        <v>1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0</v>
      </c>
      <c r="AI1106" t="s">
        <v>1024</v>
      </c>
      <c r="AJ1106">
        <v>48.198329999999999</v>
      </c>
      <c r="AK1106" t="s">
        <v>1025</v>
      </c>
      <c r="AL1106">
        <v>-122.982373</v>
      </c>
      <c r="AM1106">
        <v>25</v>
      </c>
      <c r="AN1106">
        <v>1300</v>
      </c>
      <c r="AO1106" t="s">
        <v>118</v>
      </c>
      <c r="AP1106">
        <v>33</v>
      </c>
      <c r="AQ1106">
        <v>-133</v>
      </c>
      <c r="AR1106">
        <v>192</v>
      </c>
      <c r="AZ1106">
        <v>1200</v>
      </c>
      <c r="BA1106">
        <v>1</v>
      </c>
      <c r="BB1106" t="str">
        <f t="shared" si="255"/>
        <v xml:space="preserve">N379DH  </v>
      </c>
      <c r="BC1106">
        <v>1</v>
      </c>
      <c r="BE1106">
        <v>0</v>
      </c>
      <c r="BF1106">
        <v>0</v>
      </c>
      <c r="BG1106">
        <v>0</v>
      </c>
      <c r="BH1106">
        <v>1275</v>
      </c>
      <c r="BI1106">
        <v>1</v>
      </c>
      <c r="BJ1106">
        <v>0</v>
      </c>
      <c r="BK1106">
        <v>0</v>
      </c>
      <c r="BL1106">
        <v>0</v>
      </c>
      <c r="BO1106">
        <v>0</v>
      </c>
      <c r="BP1106">
        <v>0</v>
      </c>
      <c r="BW1106" t="str">
        <f>"21:54:05.308"</f>
        <v>21:54:05.308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2</v>
      </c>
      <c r="CP1106" t="s">
        <v>119</v>
      </c>
      <c r="CQ1106">
        <v>259</v>
      </c>
      <c r="CR1106">
        <v>0</v>
      </c>
      <c r="CW1106">
        <v>3058435</v>
      </c>
      <c r="CY1106">
        <v>0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"08/10/2022 21:54:07.115"</f>
        <v>08/10/2022 21:54:07.115</v>
      </c>
      <c r="C1107" t="str">
        <f t="shared" si="254"/>
        <v>FFDFD3C0</v>
      </c>
      <c r="D1107" t="s">
        <v>113</v>
      </c>
      <c r="E1107">
        <v>6</v>
      </c>
      <c r="H1107">
        <v>174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ref="S1107:T1109" si="261">"21:54:06.797"</f>
        <v>21:54:06.797</v>
      </c>
      <c r="T1107" t="str">
        <f t="shared" si="261"/>
        <v>21:54:06.797</v>
      </c>
      <c r="U1107" t="str">
        <f t="shared" si="253"/>
        <v>A4558D</v>
      </c>
      <c r="V1107">
        <v>0</v>
      </c>
      <c r="W1107">
        <v>0</v>
      </c>
      <c r="X1107">
        <v>2</v>
      </c>
      <c r="Z1107">
        <v>1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0</v>
      </c>
      <c r="AI1107" t="s">
        <v>1026</v>
      </c>
      <c r="AJ1107">
        <v>48.197342999999996</v>
      </c>
      <c r="AK1107" t="s">
        <v>1027</v>
      </c>
      <c r="AL1107">
        <v>-122.98200799999999</v>
      </c>
      <c r="AM1107">
        <v>25</v>
      </c>
      <c r="AN1107">
        <v>1300</v>
      </c>
      <c r="AO1107" t="s">
        <v>118</v>
      </c>
      <c r="AP1107">
        <v>33</v>
      </c>
      <c r="AQ1107">
        <v>-133</v>
      </c>
      <c r="AR1107">
        <v>256</v>
      </c>
      <c r="AZ1107">
        <v>1200</v>
      </c>
      <c r="BA1107">
        <v>1</v>
      </c>
      <c r="BB1107" t="str">
        <f t="shared" si="255"/>
        <v xml:space="preserve">N379DH  </v>
      </c>
      <c r="BC1107">
        <v>1</v>
      </c>
      <c r="BE1107">
        <v>0</v>
      </c>
      <c r="BF1107">
        <v>0</v>
      </c>
      <c r="BG1107">
        <v>0</v>
      </c>
      <c r="BH1107">
        <v>1300</v>
      </c>
      <c r="BI1107">
        <v>1</v>
      </c>
      <c r="BJ1107">
        <v>0</v>
      </c>
      <c r="BK1107">
        <v>0</v>
      </c>
      <c r="BL1107">
        <v>0</v>
      </c>
      <c r="BO1107">
        <v>0</v>
      </c>
      <c r="BP1107">
        <v>0</v>
      </c>
      <c r="BW1107" t="str">
        <f>"21:54:06.859"</f>
        <v>21:54:06.859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2</v>
      </c>
      <c r="CP1107" t="s">
        <v>119</v>
      </c>
      <c r="CQ1107">
        <v>259</v>
      </c>
      <c r="CR1107">
        <v>0</v>
      </c>
      <c r="CW1107">
        <v>3058577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"08/10/2022 21:54:07.193"</f>
        <v>08/10/2022 21:54:07.193</v>
      </c>
      <c r="C1108" t="str">
        <f t="shared" si="254"/>
        <v>FFDFD3C0</v>
      </c>
      <c r="D1108" t="s">
        <v>611</v>
      </c>
      <c r="E1108">
        <v>10</v>
      </c>
      <c r="H1108">
        <v>37</v>
      </c>
      <c r="I1108" t="s">
        <v>612</v>
      </c>
      <c r="J1108" t="s">
        <v>613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261"/>
        <v>21:54:06.797</v>
      </c>
      <c r="T1108" t="str">
        <f t="shared" si="261"/>
        <v>21:54:06.797</v>
      </c>
      <c r="U1108" t="str">
        <f t="shared" si="253"/>
        <v>A4558D</v>
      </c>
      <c r="V1108">
        <v>0</v>
      </c>
      <c r="W1108">
        <v>0</v>
      </c>
      <c r="X1108">
        <v>2</v>
      </c>
      <c r="Z1108">
        <v>1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0</v>
      </c>
      <c r="AI1108" t="s">
        <v>1026</v>
      </c>
      <c r="AJ1108">
        <v>48.197342999999996</v>
      </c>
      <c r="AK1108" t="s">
        <v>1027</v>
      </c>
      <c r="AL1108">
        <v>-122.98200799999999</v>
      </c>
      <c r="AM1108">
        <v>25</v>
      </c>
      <c r="AN1108">
        <v>1300</v>
      </c>
      <c r="AO1108" t="s">
        <v>118</v>
      </c>
      <c r="AP1108">
        <v>33</v>
      </c>
      <c r="AQ1108">
        <v>-133</v>
      </c>
      <c r="AR1108">
        <v>256</v>
      </c>
      <c r="AZ1108">
        <v>1200</v>
      </c>
      <c r="BA1108">
        <v>1</v>
      </c>
      <c r="BB1108" t="str">
        <f t="shared" si="255"/>
        <v xml:space="preserve">N379DH  </v>
      </c>
      <c r="BC1108">
        <v>1</v>
      </c>
      <c r="BE1108">
        <v>0</v>
      </c>
      <c r="BF1108">
        <v>0</v>
      </c>
      <c r="BG1108">
        <v>0</v>
      </c>
      <c r="BH1108">
        <v>1300</v>
      </c>
      <c r="BI1108">
        <v>1</v>
      </c>
      <c r="BJ1108">
        <v>0</v>
      </c>
      <c r="BK1108">
        <v>0</v>
      </c>
      <c r="BL1108">
        <v>0</v>
      </c>
      <c r="BO1108">
        <v>0</v>
      </c>
      <c r="BP1108">
        <v>0</v>
      </c>
      <c r="BW1108" t="str">
        <f>"21:54:06.859"</f>
        <v>21:54:06.859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2</v>
      </c>
      <c r="CP1108" t="s">
        <v>119</v>
      </c>
      <c r="CQ1108">
        <v>259</v>
      </c>
      <c r="CR1108">
        <v>0</v>
      </c>
      <c r="CW1108">
        <v>3058577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"08/10/2022 21:54:07.193"</f>
        <v>08/10/2022 21:54:07.193</v>
      </c>
      <c r="C1109" t="str">
        <f t="shared" si="254"/>
        <v>FFDFD3C0</v>
      </c>
      <c r="D1109" t="s">
        <v>130</v>
      </c>
      <c r="E1109">
        <v>18</v>
      </c>
      <c r="F1109">
        <v>1018</v>
      </c>
      <c r="G1109" t="s">
        <v>114</v>
      </c>
      <c r="J1109" t="s">
        <v>131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si="261"/>
        <v>21:54:06.797</v>
      </c>
      <c r="T1109" t="str">
        <f t="shared" si="261"/>
        <v>21:54:06.797</v>
      </c>
      <c r="U1109" t="str">
        <f t="shared" si="253"/>
        <v>A4558D</v>
      </c>
      <c r="V1109">
        <v>0</v>
      </c>
      <c r="W1109">
        <v>0</v>
      </c>
      <c r="X1109">
        <v>2</v>
      </c>
      <c r="Z1109">
        <v>1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0</v>
      </c>
      <c r="AI1109" t="s">
        <v>1026</v>
      </c>
      <c r="AJ1109">
        <v>48.197342999999996</v>
      </c>
      <c r="AK1109" t="s">
        <v>1027</v>
      </c>
      <c r="AL1109">
        <v>-122.98200799999999</v>
      </c>
      <c r="AM1109">
        <v>25</v>
      </c>
      <c r="AN1109">
        <v>1300</v>
      </c>
      <c r="AO1109" t="s">
        <v>118</v>
      </c>
      <c r="AP1109">
        <v>33</v>
      </c>
      <c r="AQ1109">
        <v>-133</v>
      </c>
      <c r="AR1109">
        <v>256</v>
      </c>
      <c r="AZ1109">
        <v>1200</v>
      </c>
      <c r="BA1109">
        <v>1</v>
      </c>
      <c r="BB1109" t="str">
        <f t="shared" si="255"/>
        <v xml:space="preserve">N379DH  </v>
      </c>
      <c r="BC1109">
        <v>1</v>
      </c>
      <c r="BE1109">
        <v>0</v>
      </c>
      <c r="BF1109">
        <v>0</v>
      </c>
      <c r="BG1109">
        <v>0</v>
      </c>
      <c r="BH1109">
        <v>1300</v>
      </c>
      <c r="BI1109">
        <v>1</v>
      </c>
      <c r="BJ1109">
        <v>0</v>
      </c>
      <c r="BK1109">
        <v>0</v>
      </c>
      <c r="BL1109">
        <v>0</v>
      </c>
      <c r="BO1109">
        <v>0</v>
      </c>
      <c r="BP1109">
        <v>0</v>
      </c>
      <c r="BW1109" t="str">
        <f>"21:54:06.859"</f>
        <v>21:54:06.859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2</v>
      </c>
      <c r="CP1109" t="s">
        <v>119</v>
      </c>
      <c r="CQ1109">
        <v>259</v>
      </c>
      <c r="CR1109">
        <v>0</v>
      </c>
      <c r="CW1109">
        <v>3058577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"08/10/2022 21:54:08.631"</f>
        <v>08/10/2022 21:54:08.631</v>
      </c>
      <c r="C1110" t="str">
        <f t="shared" si="254"/>
        <v>FFDFD3C0</v>
      </c>
      <c r="D1110" t="s">
        <v>130</v>
      </c>
      <c r="E1110">
        <v>18</v>
      </c>
      <c r="F1110">
        <v>1018</v>
      </c>
      <c r="G1110" t="s">
        <v>114</v>
      </c>
      <c r="J1110" t="s">
        <v>131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ref="S1110:T1112" si="262">"21:54:08.398"</f>
        <v>21:54:08.398</v>
      </c>
      <c r="T1110" t="str">
        <f t="shared" si="262"/>
        <v>21:54:08.398</v>
      </c>
      <c r="U1110" t="str">
        <f t="shared" si="253"/>
        <v>A4558D</v>
      </c>
      <c r="V1110">
        <v>0</v>
      </c>
      <c r="W1110">
        <v>0</v>
      </c>
      <c r="X1110">
        <v>2</v>
      </c>
      <c r="Z1110">
        <v>1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0</v>
      </c>
      <c r="AI1110" t="s">
        <v>1028</v>
      </c>
      <c r="AJ1110">
        <v>48.196356000000002</v>
      </c>
      <c r="AK1110" t="s">
        <v>1029</v>
      </c>
      <c r="AL1110">
        <v>-122.981644</v>
      </c>
      <c r="AM1110">
        <v>25</v>
      </c>
      <c r="AN1110">
        <v>1300</v>
      </c>
      <c r="AO1110" t="s">
        <v>118</v>
      </c>
      <c r="AP1110">
        <v>32</v>
      </c>
      <c r="AQ1110">
        <v>-133</v>
      </c>
      <c r="AR1110">
        <v>320</v>
      </c>
      <c r="AZ1110">
        <v>1200</v>
      </c>
      <c r="BA1110">
        <v>1</v>
      </c>
      <c r="BB1110" t="str">
        <f t="shared" si="255"/>
        <v xml:space="preserve">N379DH  </v>
      </c>
      <c r="BC1110">
        <v>1</v>
      </c>
      <c r="BE1110">
        <v>0</v>
      </c>
      <c r="BF1110">
        <v>0</v>
      </c>
      <c r="BG1110">
        <v>0</v>
      </c>
      <c r="BH1110">
        <v>1300</v>
      </c>
      <c r="BI1110">
        <v>1</v>
      </c>
      <c r="BJ1110">
        <v>0</v>
      </c>
      <c r="BK1110">
        <v>0</v>
      </c>
      <c r="BL1110">
        <v>0</v>
      </c>
      <c r="BO1110">
        <v>0</v>
      </c>
      <c r="BP1110">
        <v>0</v>
      </c>
      <c r="BW1110" t="str">
        <f>"21:54:08.409"</f>
        <v>21:54:08.409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2</v>
      </c>
      <c r="CP1110" t="s">
        <v>119</v>
      </c>
      <c r="CQ1110">
        <v>259</v>
      </c>
      <c r="CR1110">
        <v>0</v>
      </c>
      <c r="CW1110">
        <v>3058696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"08/10/2022 21:54:08.631"</f>
        <v>08/10/2022 21:54:08.631</v>
      </c>
      <c r="C1111" t="str">
        <f t="shared" si="254"/>
        <v>FFDFD3C0</v>
      </c>
      <c r="D1111" t="s">
        <v>611</v>
      </c>
      <c r="E1111">
        <v>10</v>
      </c>
      <c r="H1111">
        <v>37</v>
      </c>
      <c r="I1111" t="s">
        <v>612</v>
      </c>
      <c r="J1111" t="s">
        <v>613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262"/>
        <v>21:54:08.398</v>
      </c>
      <c r="T1111" t="str">
        <f t="shared" si="262"/>
        <v>21:54:08.398</v>
      </c>
      <c r="U1111" t="str">
        <f t="shared" si="253"/>
        <v>A4558D</v>
      </c>
      <c r="V1111">
        <v>0</v>
      </c>
      <c r="W1111">
        <v>0</v>
      </c>
      <c r="X1111">
        <v>2</v>
      </c>
      <c r="Z1111">
        <v>1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0</v>
      </c>
      <c r="AI1111" t="s">
        <v>1028</v>
      </c>
      <c r="AJ1111">
        <v>48.196356000000002</v>
      </c>
      <c r="AK1111" t="s">
        <v>1029</v>
      </c>
      <c r="AL1111">
        <v>-122.981644</v>
      </c>
      <c r="AM1111">
        <v>25</v>
      </c>
      <c r="AN1111">
        <v>1300</v>
      </c>
      <c r="AO1111" t="s">
        <v>118</v>
      </c>
      <c r="AP1111">
        <v>32</v>
      </c>
      <c r="AQ1111">
        <v>-133</v>
      </c>
      <c r="AR1111">
        <v>320</v>
      </c>
      <c r="AZ1111">
        <v>1200</v>
      </c>
      <c r="BA1111">
        <v>1</v>
      </c>
      <c r="BB1111" t="str">
        <f t="shared" si="255"/>
        <v xml:space="preserve">N379DH  </v>
      </c>
      <c r="BC1111">
        <v>1</v>
      </c>
      <c r="BE1111">
        <v>0</v>
      </c>
      <c r="BF1111">
        <v>0</v>
      </c>
      <c r="BG1111">
        <v>0</v>
      </c>
      <c r="BH1111">
        <v>1300</v>
      </c>
      <c r="BI1111">
        <v>1</v>
      </c>
      <c r="BJ1111">
        <v>0</v>
      </c>
      <c r="BK1111">
        <v>0</v>
      </c>
      <c r="BL1111">
        <v>0</v>
      </c>
      <c r="BO1111">
        <v>0</v>
      </c>
      <c r="BP1111">
        <v>0</v>
      </c>
      <c r="BW1111" t="str">
        <f>"21:54:08.409"</f>
        <v>21:54:08.409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2</v>
      </c>
      <c r="CP1111" t="s">
        <v>119</v>
      </c>
      <c r="CQ1111">
        <v>259</v>
      </c>
      <c r="CR1111">
        <v>0</v>
      </c>
      <c r="CW1111">
        <v>3058696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"08/10/2022 21:54:08.693"</f>
        <v>08/10/2022 21:54:08.693</v>
      </c>
      <c r="C1112" t="str">
        <f t="shared" si="254"/>
        <v>FFDFD3C0</v>
      </c>
      <c r="D1112" t="s">
        <v>113</v>
      </c>
      <c r="E1112">
        <v>6</v>
      </c>
      <c r="H1112">
        <v>174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si="262"/>
        <v>21:54:08.398</v>
      </c>
      <c r="T1112" t="str">
        <f t="shared" si="262"/>
        <v>21:54:08.398</v>
      </c>
      <c r="U1112" t="str">
        <f t="shared" si="253"/>
        <v>A4558D</v>
      </c>
      <c r="V1112">
        <v>0</v>
      </c>
      <c r="W1112">
        <v>0</v>
      </c>
      <c r="X1112">
        <v>2</v>
      </c>
      <c r="Z1112">
        <v>1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1028</v>
      </c>
      <c r="AJ1112">
        <v>48.196356000000002</v>
      </c>
      <c r="AK1112" t="s">
        <v>1029</v>
      </c>
      <c r="AL1112">
        <v>-122.981644</v>
      </c>
      <c r="AM1112">
        <v>25</v>
      </c>
      <c r="AN1112">
        <v>1300</v>
      </c>
      <c r="AO1112" t="s">
        <v>118</v>
      </c>
      <c r="AP1112">
        <v>32</v>
      </c>
      <c r="AQ1112">
        <v>-133</v>
      </c>
      <c r="AR1112">
        <v>320</v>
      </c>
      <c r="AZ1112">
        <v>1200</v>
      </c>
      <c r="BA1112">
        <v>1</v>
      </c>
      <c r="BB1112" t="str">
        <f t="shared" si="255"/>
        <v xml:space="preserve">N379DH  </v>
      </c>
      <c r="BC1112">
        <v>1</v>
      </c>
      <c r="BE1112">
        <v>0</v>
      </c>
      <c r="BF1112">
        <v>0</v>
      </c>
      <c r="BG1112">
        <v>0</v>
      </c>
      <c r="BH1112">
        <v>1300</v>
      </c>
      <c r="BI1112">
        <v>1</v>
      </c>
      <c r="BJ1112">
        <v>0</v>
      </c>
      <c r="BK1112">
        <v>0</v>
      </c>
      <c r="BL1112">
        <v>0</v>
      </c>
      <c r="BO1112">
        <v>0</v>
      </c>
      <c r="BP1112">
        <v>0</v>
      </c>
      <c r="BW1112" t="str">
        <f>"21:54:08.409"</f>
        <v>21:54:08.409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2</v>
      </c>
      <c r="CP1112" t="s">
        <v>119</v>
      </c>
      <c r="CQ1112">
        <v>259</v>
      </c>
      <c r="CR1112">
        <v>0</v>
      </c>
      <c r="CW1112">
        <v>3058696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"08/10/2022 21:54:09.848"</f>
        <v>08/10/2022 21:54:09.848</v>
      </c>
      <c r="C1113" t="str">
        <f t="shared" si="254"/>
        <v>FFDFD3C0</v>
      </c>
      <c r="D1113" t="s">
        <v>130</v>
      </c>
      <c r="E1113">
        <v>18</v>
      </c>
      <c r="F1113">
        <v>1018</v>
      </c>
      <c r="G1113" t="s">
        <v>114</v>
      </c>
      <c r="J1113" t="s">
        <v>131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ref="S1113:T1115" si="263">"21:54:09.398"</f>
        <v>21:54:09.398</v>
      </c>
      <c r="T1113" t="str">
        <f t="shared" si="263"/>
        <v>21:54:09.398</v>
      </c>
      <c r="U1113" t="str">
        <f t="shared" si="253"/>
        <v>A4558D</v>
      </c>
      <c r="V1113">
        <v>0</v>
      </c>
      <c r="W1113">
        <v>0</v>
      </c>
      <c r="X1113">
        <v>2</v>
      </c>
      <c r="Z1113">
        <v>1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1030</v>
      </c>
      <c r="AJ1113">
        <v>48.195734000000002</v>
      </c>
      <c r="AK1113" t="s">
        <v>1031</v>
      </c>
      <c r="AL1113">
        <v>-122.98142900000001</v>
      </c>
      <c r="AM1113">
        <v>25</v>
      </c>
      <c r="AN1113">
        <v>1300</v>
      </c>
      <c r="AO1113" t="s">
        <v>118</v>
      </c>
      <c r="AP1113">
        <v>31</v>
      </c>
      <c r="AQ1113">
        <v>-133</v>
      </c>
      <c r="AR1113">
        <v>192</v>
      </c>
      <c r="AZ1113">
        <v>1200</v>
      </c>
      <c r="BA1113">
        <v>1</v>
      </c>
      <c r="BB1113" t="str">
        <f t="shared" si="255"/>
        <v xml:space="preserve">N379DH  </v>
      </c>
      <c r="BC1113">
        <v>1</v>
      </c>
      <c r="BE1113">
        <v>0</v>
      </c>
      <c r="BF1113">
        <v>0</v>
      </c>
      <c r="BG1113">
        <v>0</v>
      </c>
      <c r="BH1113">
        <v>1300</v>
      </c>
      <c r="BI1113">
        <v>1</v>
      </c>
      <c r="BJ1113">
        <v>0</v>
      </c>
      <c r="BK1113">
        <v>0</v>
      </c>
      <c r="BL1113">
        <v>0</v>
      </c>
      <c r="BO1113">
        <v>0</v>
      </c>
      <c r="BP1113">
        <v>0</v>
      </c>
      <c r="BW1113" t="str">
        <f>"21:54:09.588"</f>
        <v>21:54:09.588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2</v>
      </c>
      <c r="CP1113" t="s">
        <v>119</v>
      </c>
      <c r="CQ1113">
        <v>259</v>
      </c>
      <c r="CR1113">
        <v>0</v>
      </c>
      <c r="CW1113">
        <v>3058789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"08/10/2022 21:54:09.848"</f>
        <v>08/10/2022 21:54:09.848</v>
      </c>
      <c r="C1114" t="str">
        <f t="shared" si="254"/>
        <v>FFDFD3C0</v>
      </c>
      <c r="D1114" t="s">
        <v>611</v>
      </c>
      <c r="E1114">
        <v>10</v>
      </c>
      <c r="H1114">
        <v>37</v>
      </c>
      <c r="I1114" t="s">
        <v>612</v>
      </c>
      <c r="J1114" t="s">
        <v>613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263"/>
        <v>21:54:09.398</v>
      </c>
      <c r="T1114" t="str">
        <f t="shared" si="263"/>
        <v>21:54:09.398</v>
      </c>
      <c r="U1114" t="str">
        <f t="shared" si="253"/>
        <v>A4558D</v>
      </c>
      <c r="V1114">
        <v>0</v>
      </c>
      <c r="W1114">
        <v>0</v>
      </c>
      <c r="X1114">
        <v>2</v>
      </c>
      <c r="Z1114">
        <v>1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1030</v>
      </c>
      <c r="AJ1114">
        <v>48.195734000000002</v>
      </c>
      <c r="AK1114" t="s">
        <v>1031</v>
      </c>
      <c r="AL1114">
        <v>-122.98142900000001</v>
      </c>
      <c r="AM1114">
        <v>25</v>
      </c>
      <c r="AN1114">
        <v>1300</v>
      </c>
      <c r="AO1114" t="s">
        <v>118</v>
      </c>
      <c r="AP1114">
        <v>31</v>
      </c>
      <c r="AQ1114">
        <v>-133</v>
      </c>
      <c r="AR1114">
        <v>192</v>
      </c>
      <c r="AZ1114">
        <v>1200</v>
      </c>
      <c r="BA1114">
        <v>1</v>
      </c>
      <c r="BB1114" t="str">
        <f t="shared" si="255"/>
        <v xml:space="preserve">N379DH  </v>
      </c>
      <c r="BC1114">
        <v>1</v>
      </c>
      <c r="BE1114">
        <v>0</v>
      </c>
      <c r="BF1114">
        <v>0</v>
      </c>
      <c r="BG1114">
        <v>0</v>
      </c>
      <c r="BH1114">
        <v>1300</v>
      </c>
      <c r="BI1114">
        <v>1</v>
      </c>
      <c r="BJ1114">
        <v>0</v>
      </c>
      <c r="BK1114">
        <v>0</v>
      </c>
      <c r="BL1114">
        <v>0</v>
      </c>
      <c r="BO1114">
        <v>0</v>
      </c>
      <c r="BP1114">
        <v>0</v>
      </c>
      <c r="BW1114" t="str">
        <f>"21:54:09.588"</f>
        <v>21:54:09.588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2</v>
      </c>
      <c r="CP1114" t="s">
        <v>119</v>
      </c>
      <c r="CQ1114">
        <v>259</v>
      </c>
      <c r="CR1114">
        <v>0</v>
      </c>
      <c r="CW1114">
        <v>3058789</v>
      </c>
      <c r="CY1114">
        <v>0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"08/10/2022 21:54:09.848"</f>
        <v>08/10/2022 21:54:09.848</v>
      </c>
      <c r="C1115" t="str">
        <f t="shared" si="254"/>
        <v>FFDFD3C0</v>
      </c>
      <c r="D1115" t="s">
        <v>113</v>
      </c>
      <c r="E1115">
        <v>6</v>
      </c>
      <c r="H1115">
        <v>174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si="263"/>
        <v>21:54:09.398</v>
      </c>
      <c r="T1115" t="str">
        <f t="shared" si="263"/>
        <v>21:54:09.398</v>
      </c>
      <c r="U1115" t="str">
        <f t="shared" si="253"/>
        <v>A4558D</v>
      </c>
      <c r="V1115">
        <v>0</v>
      </c>
      <c r="W1115">
        <v>0</v>
      </c>
      <c r="X1115">
        <v>2</v>
      </c>
      <c r="Z1115">
        <v>1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1030</v>
      </c>
      <c r="AJ1115">
        <v>48.195734000000002</v>
      </c>
      <c r="AK1115" t="s">
        <v>1031</v>
      </c>
      <c r="AL1115">
        <v>-122.98142900000001</v>
      </c>
      <c r="AM1115">
        <v>25</v>
      </c>
      <c r="AN1115">
        <v>1300</v>
      </c>
      <c r="AO1115" t="s">
        <v>118</v>
      </c>
      <c r="AP1115">
        <v>31</v>
      </c>
      <c r="AQ1115">
        <v>-133</v>
      </c>
      <c r="AR1115">
        <v>192</v>
      </c>
      <c r="AZ1115">
        <v>1200</v>
      </c>
      <c r="BA1115">
        <v>1</v>
      </c>
      <c r="BB1115" t="str">
        <f t="shared" si="255"/>
        <v xml:space="preserve">N379DH  </v>
      </c>
      <c r="BC1115">
        <v>1</v>
      </c>
      <c r="BE1115">
        <v>0</v>
      </c>
      <c r="BF1115">
        <v>0</v>
      </c>
      <c r="BG1115">
        <v>0</v>
      </c>
      <c r="BH1115">
        <v>1300</v>
      </c>
      <c r="BI1115">
        <v>1</v>
      </c>
      <c r="BJ1115">
        <v>0</v>
      </c>
      <c r="BK1115">
        <v>0</v>
      </c>
      <c r="BL1115">
        <v>0</v>
      </c>
      <c r="BO1115">
        <v>0</v>
      </c>
      <c r="BP1115">
        <v>0</v>
      </c>
      <c r="BW1115" t="str">
        <f>"21:54:09.588"</f>
        <v>21:54:09.588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2</v>
      </c>
      <c r="CP1115" t="s">
        <v>119</v>
      </c>
      <c r="CQ1115">
        <v>259</v>
      </c>
      <c r="CR1115">
        <v>0</v>
      </c>
      <c r="CW1115">
        <v>3058789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"08/10/2022 21:54:10.833"</f>
        <v>08/10/2022 21:54:10.833</v>
      </c>
      <c r="C1116" t="str">
        <f t="shared" si="254"/>
        <v>FFDFD3C0</v>
      </c>
      <c r="D1116" t="s">
        <v>130</v>
      </c>
      <c r="E1116">
        <v>18</v>
      </c>
      <c r="F1116">
        <v>1018</v>
      </c>
      <c r="G1116" t="s">
        <v>114</v>
      </c>
      <c r="J1116" t="s">
        <v>131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ref="S1116:T1118" si="264">"21:54:10.398"</f>
        <v>21:54:10.398</v>
      </c>
      <c r="T1116" t="str">
        <f t="shared" si="264"/>
        <v>21:54:10.398</v>
      </c>
      <c r="U1116" t="str">
        <f t="shared" si="253"/>
        <v>A4558D</v>
      </c>
      <c r="V1116">
        <v>0</v>
      </c>
      <c r="W1116">
        <v>0</v>
      </c>
      <c r="X1116">
        <v>2</v>
      </c>
      <c r="Z1116">
        <v>1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1032</v>
      </c>
      <c r="AJ1116">
        <v>48.195132999999998</v>
      </c>
      <c r="AK1116" t="s">
        <v>1033</v>
      </c>
      <c r="AL1116">
        <v>-122.98121500000001</v>
      </c>
      <c r="AM1116">
        <v>25</v>
      </c>
      <c r="AN1116">
        <v>1300</v>
      </c>
      <c r="AO1116" t="s">
        <v>118</v>
      </c>
      <c r="AP1116">
        <v>32</v>
      </c>
      <c r="AQ1116">
        <v>-133</v>
      </c>
      <c r="AR1116">
        <v>256</v>
      </c>
      <c r="AZ1116">
        <v>1200</v>
      </c>
      <c r="BA1116">
        <v>1</v>
      </c>
      <c r="BB1116" t="str">
        <f t="shared" si="255"/>
        <v xml:space="preserve">N379DH  </v>
      </c>
      <c r="BC1116">
        <v>1</v>
      </c>
      <c r="BE1116">
        <v>0</v>
      </c>
      <c r="BF1116">
        <v>0</v>
      </c>
      <c r="BG1116">
        <v>0</v>
      </c>
      <c r="BH1116">
        <v>1300</v>
      </c>
      <c r="BI1116">
        <v>1</v>
      </c>
      <c r="BJ1116">
        <v>0</v>
      </c>
      <c r="BK1116">
        <v>0</v>
      </c>
      <c r="BL1116">
        <v>0</v>
      </c>
      <c r="BO1116">
        <v>0</v>
      </c>
      <c r="BP1116">
        <v>0</v>
      </c>
      <c r="BW1116" t="str">
        <f>"21:54:10.550"</f>
        <v>21:54:10.550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2</v>
      </c>
      <c r="CP1116" t="s">
        <v>119</v>
      </c>
      <c r="CQ1116">
        <v>259</v>
      </c>
      <c r="CR1116">
        <v>0</v>
      </c>
      <c r="CW1116">
        <v>3058866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"08/10/2022 21:54:10.833"</f>
        <v>08/10/2022 21:54:10.833</v>
      </c>
      <c r="C1117" t="str">
        <f t="shared" si="254"/>
        <v>FFDFD3C0</v>
      </c>
      <c r="D1117" t="s">
        <v>113</v>
      </c>
      <c r="E1117">
        <v>6</v>
      </c>
      <c r="H1117">
        <v>174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264"/>
        <v>21:54:10.398</v>
      </c>
      <c r="T1117" t="str">
        <f t="shared" si="264"/>
        <v>21:54:10.398</v>
      </c>
      <c r="U1117" t="str">
        <f t="shared" si="253"/>
        <v>A4558D</v>
      </c>
      <c r="V1117">
        <v>0</v>
      </c>
      <c r="W1117">
        <v>0</v>
      </c>
      <c r="X1117">
        <v>2</v>
      </c>
      <c r="Z1117">
        <v>1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1032</v>
      </c>
      <c r="AJ1117">
        <v>48.195132999999998</v>
      </c>
      <c r="AK1117" t="s">
        <v>1033</v>
      </c>
      <c r="AL1117">
        <v>-122.98121500000001</v>
      </c>
      <c r="AM1117">
        <v>25</v>
      </c>
      <c r="AN1117">
        <v>1300</v>
      </c>
      <c r="AO1117" t="s">
        <v>118</v>
      </c>
      <c r="AP1117">
        <v>32</v>
      </c>
      <c r="AQ1117">
        <v>-133</v>
      </c>
      <c r="AR1117">
        <v>256</v>
      </c>
      <c r="AZ1117">
        <v>1200</v>
      </c>
      <c r="BA1117">
        <v>1</v>
      </c>
      <c r="BB1117" t="str">
        <f t="shared" si="255"/>
        <v xml:space="preserve">N379DH  </v>
      </c>
      <c r="BC1117">
        <v>1</v>
      </c>
      <c r="BE1117">
        <v>0</v>
      </c>
      <c r="BF1117">
        <v>0</v>
      </c>
      <c r="BG1117">
        <v>0</v>
      </c>
      <c r="BH1117">
        <v>1300</v>
      </c>
      <c r="BI1117">
        <v>1</v>
      </c>
      <c r="BJ1117">
        <v>0</v>
      </c>
      <c r="BK1117">
        <v>0</v>
      </c>
      <c r="BL1117">
        <v>0</v>
      </c>
      <c r="BO1117">
        <v>0</v>
      </c>
      <c r="BP1117">
        <v>0</v>
      </c>
      <c r="BW1117" t="str">
        <f>"21:54:10.550"</f>
        <v>21:54:10.550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2</v>
      </c>
      <c r="CP1117" t="s">
        <v>119</v>
      </c>
      <c r="CQ1117">
        <v>259</v>
      </c>
      <c r="CR1117">
        <v>0</v>
      </c>
      <c r="CW1117">
        <v>3058866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"08/10/2022 21:54:10.833"</f>
        <v>08/10/2022 21:54:10.833</v>
      </c>
      <c r="C1118" t="str">
        <f t="shared" si="254"/>
        <v>FFDFD3C0</v>
      </c>
      <c r="D1118" t="s">
        <v>611</v>
      </c>
      <c r="E1118">
        <v>10</v>
      </c>
      <c r="H1118">
        <v>37</v>
      </c>
      <c r="I1118" t="s">
        <v>612</v>
      </c>
      <c r="J1118" t="s">
        <v>613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si="264"/>
        <v>21:54:10.398</v>
      </c>
      <c r="T1118" t="str">
        <f t="shared" si="264"/>
        <v>21:54:10.398</v>
      </c>
      <c r="U1118" t="str">
        <f t="shared" si="253"/>
        <v>A4558D</v>
      </c>
      <c r="V1118">
        <v>0</v>
      </c>
      <c r="W1118">
        <v>0</v>
      </c>
      <c r="X1118">
        <v>2</v>
      </c>
      <c r="Z1118">
        <v>1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1032</v>
      </c>
      <c r="AJ1118">
        <v>48.195132999999998</v>
      </c>
      <c r="AK1118" t="s">
        <v>1033</v>
      </c>
      <c r="AL1118">
        <v>-122.98121500000001</v>
      </c>
      <c r="AM1118">
        <v>25</v>
      </c>
      <c r="AN1118">
        <v>1300</v>
      </c>
      <c r="AO1118" t="s">
        <v>118</v>
      </c>
      <c r="AP1118">
        <v>32</v>
      </c>
      <c r="AQ1118">
        <v>-133</v>
      </c>
      <c r="AR1118">
        <v>256</v>
      </c>
      <c r="AZ1118">
        <v>1200</v>
      </c>
      <c r="BA1118">
        <v>1</v>
      </c>
      <c r="BB1118" t="str">
        <f t="shared" si="255"/>
        <v xml:space="preserve">N379DH  </v>
      </c>
      <c r="BC1118">
        <v>1</v>
      </c>
      <c r="BE1118">
        <v>0</v>
      </c>
      <c r="BF1118">
        <v>0</v>
      </c>
      <c r="BG1118">
        <v>0</v>
      </c>
      <c r="BH1118">
        <v>1300</v>
      </c>
      <c r="BI1118">
        <v>1</v>
      </c>
      <c r="BJ1118">
        <v>0</v>
      </c>
      <c r="BK1118">
        <v>0</v>
      </c>
      <c r="BL1118">
        <v>0</v>
      </c>
      <c r="BO1118">
        <v>0</v>
      </c>
      <c r="BP1118">
        <v>0</v>
      </c>
      <c r="BW1118" t="str">
        <f>"21:54:10.550"</f>
        <v>21:54:10.550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2</v>
      </c>
      <c r="CP1118" t="s">
        <v>119</v>
      </c>
      <c r="CQ1118">
        <v>259</v>
      </c>
      <c r="CR1118">
        <v>0</v>
      </c>
      <c r="CW1118">
        <v>3058866</v>
      </c>
      <c r="CY1118">
        <v>0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"08/10/2022 21:54:11.723"</f>
        <v>08/10/2022 21:54:11.723</v>
      </c>
      <c r="C1119" t="str">
        <f t="shared" si="254"/>
        <v>FFDFD3C0</v>
      </c>
      <c r="D1119" t="s">
        <v>113</v>
      </c>
      <c r="E1119">
        <v>6</v>
      </c>
      <c r="H1119">
        <v>174</v>
      </c>
      <c r="I1119" t="s">
        <v>114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ref="S1119:T1121" si="265">"21:54:11.398"</f>
        <v>21:54:11.398</v>
      </c>
      <c r="T1119" t="str">
        <f t="shared" si="265"/>
        <v>21:54:11.398</v>
      </c>
      <c r="U1119" t="str">
        <f t="shared" si="253"/>
        <v>A4558D</v>
      </c>
      <c r="V1119">
        <v>0</v>
      </c>
      <c r="W1119">
        <v>0</v>
      </c>
      <c r="X1119">
        <v>2</v>
      </c>
      <c r="Z1119">
        <v>1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1034</v>
      </c>
      <c r="AJ1119">
        <v>48.194510999999999</v>
      </c>
      <c r="AK1119" t="s">
        <v>1035</v>
      </c>
      <c r="AL1119">
        <v>-122.98097799999999</v>
      </c>
      <c r="AM1119">
        <v>25</v>
      </c>
      <c r="AN1119">
        <v>1300</v>
      </c>
      <c r="AO1119" t="s">
        <v>118</v>
      </c>
      <c r="AP1119">
        <v>32</v>
      </c>
      <c r="AQ1119">
        <v>-133</v>
      </c>
      <c r="AR1119">
        <v>192</v>
      </c>
      <c r="AZ1119">
        <v>1200</v>
      </c>
      <c r="BA1119">
        <v>1</v>
      </c>
      <c r="BB1119" t="str">
        <f t="shared" si="255"/>
        <v xml:space="preserve">N379DH  </v>
      </c>
      <c r="BC1119">
        <v>1</v>
      </c>
      <c r="BE1119">
        <v>0</v>
      </c>
      <c r="BF1119">
        <v>0</v>
      </c>
      <c r="BG1119">
        <v>0</v>
      </c>
      <c r="BH1119">
        <v>1300</v>
      </c>
      <c r="BI1119">
        <v>1</v>
      </c>
      <c r="BJ1119">
        <v>0</v>
      </c>
      <c r="BK1119">
        <v>0</v>
      </c>
      <c r="BL1119">
        <v>0</v>
      </c>
      <c r="BO1119">
        <v>0</v>
      </c>
      <c r="BP1119">
        <v>0</v>
      </c>
      <c r="BW1119" t="str">
        <f>"21:54:11.514"</f>
        <v>21:54:11.514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2</v>
      </c>
      <c r="CP1119" t="s">
        <v>119</v>
      </c>
      <c r="CQ1119">
        <v>259</v>
      </c>
      <c r="CR1119">
        <v>0</v>
      </c>
      <c r="CW1119">
        <v>3058941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"08/10/2022 21:54:11.723"</f>
        <v>08/10/2022 21:54:11.723</v>
      </c>
      <c r="C1120" t="str">
        <f t="shared" si="254"/>
        <v>FFDFD3C0</v>
      </c>
      <c r="D1120" t="s">
        <v>611</v>
      </c>
      <c r="E1120">
        <v>10</v>
      </c>
      <c r="H1120">
        <v>37</v>
      </c>
      <c r="I1120" t="s">
        <v>612</v>
      </c>
      <c r="J1120" t="s">
        <v>613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265"/>
        <v>21:54:11.398</v>
      </c>
      <c r="T1120" t="str">
        <f t="shared" si="265"/>
        <v>21:54:11.398</v>
      </c>
      <c r="U1120" t="str">
        <f t="shared" si="253"/>
        <v>A4558D</v>
      </c>
      <c r="V1120">
        <v>0</v>
      </c>
      <c r="W1120">
        <v>0</v>
      </c>
      <c r="X1120">
        <v>2</v>
      </c>
      <c r="Z1120">
        <v>1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1034</v>
      </c>
      <c r="AJ1120">
        <v>48.194510999999999</v>
      </c>
      <c r="AK1120" t="s">
        <v>1035</v>
      </c>
      <c r="AL1120">
        <v>-122.98097799999999</v>
      </c>
      <c r="AM1120">
        <v>25</v>
      </c>
      <c r="AN1120">
        <v>1300</v>
      </c>
      <c r="AO1120" t="s">
        <v>118</v>
      </c>
      <c r="AP1120">
        <v>32</v>
      </c>
      <c r="AQ1120">
        <v>-133</v>
      </c>
      <c r="AR1120">
        <v>192</v>
      </c>
      <c r="AZ1120">
        <v>1200</v>
      </c>
      <c r="BA1120">
        <v>1</v>
      </c>
      <c r="BB1120" t="str">
        <f t="shared" si="255"/>
        <v xml:space="preserve">N379DH  </v>
      </c>
      <c r="BC1120">
        <v>1</v>
      </c>
      <c r="BE1120">
        <v>0</v>
      </c>
      <c r="BF1120">
        <v>0</v>
      </c>
      <c r="BG1120">
        <v>0</v>
      </c>
      <c r="BH1120">
        <v>1300</v>
      </c>
      <c r="BI1120">
        <v>1</v>
      </c>
      <c r="BJ1120">
        <v>0</v>
      </c>
      <c r="BK1120">
        <v>0</v>
      </c>
      <c r="BL1120">
        <v>0</v>
      </c>
      <c r="BO1120">
        <v>0</v>
      </c>
      <c r="BP1120">
        <v>0</v>
      </c>
      <c r="BW1120" t="str">
        <f>"21:54:11.514"</f>
        <v>21:54:11.514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2</v>
      </c>
      <c r="CP1120" t="s">
        <v>119</v>
      </c>
      <c r="CQ1120">
        <v>259</v>
      </c>
      <c r="CR1120">
        <v>0</v>
      </c>
      <c r="CW1120">
        <v>3058941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"08/10/2022 21:54:11.770"</f>
        <v>08/10/2022 21:54:11.770</v>
      </c>
      <c r="C1121" t="str">
        <f t="shared" si="254"/>
        <v>FFDFD3C0</v>
      </c>
      <c r="D1121" t="s">
        <v>130</v>
      </c>
      <c r="E1121">
        <v>18</v>
      </c>
      <c r="F1121">
        <v>1018</v>
      </c>
      <c r="G1121" t="s">
        <v>114</v>
      </c>
      <c r="J1121" t="s">
        <v>131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265"/>
        <v>21:54:11.398</v>
      </c>
      <c r="T1121" t="str">
        <f t="shared" si="265"/>
        <v>21:54:11.398</v>
      </c>
      <c r="U1121" t="str">
        <f t="shared" si="253"/>
        <v>A4558D</v>
      </c>
      <c r="V1121">
        <v>0</v>
      </c>
      <c r="W1121">
        <v>0</v>
      </c>
      <c r="X1121">
        <v>2</v>
      </c>
      <c r="Z1121">
        <v>1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0</v>
      </c>
      <c r="AI1121" t="s">
        <v>1034</v>
      </c>
      <c r="AJ1121">
        <v>48.194510999999999</v>
      </c>
      <c r="AK1121" t="s">
        <v>1035</v>
      </c>
      <c r="AL1121">
        <v>-122.98097799999999</v>
      </c>
      <c r="AM1121">
        <v>25</v>
      </c>
      <c r="AN1121">
        <v>1300</v>
      </c>
      <c r="AO1121" t="s">
        <v>118</v>
      </c>
      <c r="AP1121">
        <v>32</v>
      </c>
      <c r="AQ1121">
        <v>-133</v>
      </c>
      <c r="AR1121">
        <v>192</v>
      </c>
      <c r="AZ1121">
        <v>1200</v>
      </c>
      <c r="BA1121">
        <v>1</v>
      </c>
      <c r="BB1121" t="str">
        <f t="shared" si="255"/>
        <v xml:space="preserve">N379DH  </v>
      </c>
      <c r="BC1121">
        <v>1</v>
      </c>
      <c r="BE1121">
        <v>0</v>
      </c>
      <c r="BF1121">
        <v>0</v>
      </c>
      <c r="BG1121">
        <v>0</v>
      </c>
      <c r="BH1121">
        <v>1300</v>
      </c>
      <c r="BI1121">
        <v>1</v>
      </c>
      <c r="BJ1121">
        <v>0</v>
      </c>
      <c r="BK1121">
        <v>0</v>
      </c>
      <c r="BL1121">
        <v>0</v>
      </c>
      <c r="BO1121">
        <v>0</v>
      </c>
      <c r="BP1121">
        <v>0</v>
      </c>
      <c r="BW1121" t="str">
        <f>"21:54:11.514"</f>
        <v>21:54:11.514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2</v>
      </c>
      <c r="CP1121" t="s">
        <v>119</v>
      </c>
      <c r="CQ1121">
        <v>259</v>
      </c>
      <c r="CR1121">
        <v>0</v>
      </c>
      <c r="CW1121">
        <v>3058941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"08/10/2022 21:54:12.974"</f>
        <v>08/10/2022 21:54:12.974</v>
      </c>
      <c r="C1122" t="str">
        <f t="shared" si="254"/>
        <v>FFDFD3C0</v>
      </c>
      <c r="D1122" t="s">
        <v>113</v>
      </c>
      <c r="E1122">
        <v>6</v>
      </c>
      <c r="H1122">
        <v>174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ref="S1122:T1124" si="266">"21:54:12.594"</f>
        <v>21:54:12.594</v>
      </c>
      <c r="T1122" t="str">
        <f t="shared" si="266"/>
        <v>21:54:12.594</v>
      </c>
      <c r="U1122" t="str">
        <f t="shared" si="253"/>
        <v>A4558D</v>
      </c>
      <c r="V1122">
        <v>0</v>
      </c>
      <c r="W1122">
        <v>0</v>
      </c>
      <c r="X1122">
        <v>2</v>
      </c>
      <c r="Z1122">
        <v>1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0</v>
      </c>
      <c r="AI1122" t="s">
        <v>1036</v>
      </c>
      <c r="AJ1122">
        <v>48.193781000000001</v>
      </c>
      <c r="AK1122" t="s">
        <v>1037</v>
      </c>
      <c r="AL1122">
        <v>-122.980721</v>
      </c>
      <c r="AM1122">
        <v>25</v>
      </c>
      <c r="AN1122">
        <v>1300</v>
      </c>
      <c r="AO1122" t="s">
        <v>118</v>
      </c>
      <c r="AP1122">
        <v>32</v>
      </c>
      <c r="AQ1122">
        <v>-133</v>
      </c>
      <c r="AR1122">
        <v>320</v>
      </c>
      <c r="AZ1122">
        <v>1200</v>
      </c>
      <c r="BA1122">
        <v>1</v>
      </c>
      <c r="BB1122" t="str">
        <f t="shared" si="255"/>
        <v xml:space="preserve">N379DH  </v>
      </c>
      <c r="BC1122">
        <v>1</v>
      </c>
      <c r="BE1122">
        <v>0</v>
      </c>
      <c r="BF1122">
        <v>0</v>
      </c>
      <c r="BG1122">
        <v>0</v>
      </c>
      <c r="BH1122">
        <v>1300</v>
      </c>
      <c r="BI1122">
        <v>1</v>
      </c>
      <c r="BJ1122">
        <v>0</v>
      </c>
      <c r="BK1122">
        <v>0</v>
      </c>
      <c r="BL1122">
        <v>0</v>
      </c>
      <c r="BO1122">
        <v>0</v>
      </c>
      <c r="BP1122">
        <v>0</v>
      </c>
      <c r="BW1122" t="str">
        <f>"21:54:12.681"</f>
        <v>21:54:12.681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2</v>
      </c>
      <c r="CP1122" t="s">
        <v>119</v>
      </c>
      <c r="CQ1122">
        <v>259</v>
      </c>
      <c r="CR1122">
        <v>0</v>
      </c>
      <c r="CW1122">
        <v>3059047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"08/10/2022 21:54:12.989"</f>
        <v>08/10/2022 21:54:12.989</v>
      </c>
      <c r="C1123" t="str">
        <f t="shared" si="254"/>
        <v>FFDFD3C0</v>
      </c>
      <c r="D1123" t="s">
        <v>611</v>
      </c>
      <c r="E1123">
        <v>10</v>
      </c>
      <c r="H1123">
        <v>37</v>
      </c>
      <c r="I1123" t="s">
        <v>612</v>
      </c>
      <c r="J1123" t="s">
        <v>613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si="266"/>
        <v>21:54:12.594</v>
      </c>
      <c r="T1123" t="str">
        <f t="shared" si="266"/>
        <v>21:54:12.594</v>
      </c>
      <c r="U1123" t="str">
        <f t="shared" si="253"/>
        <v>A4558D</v>
      </c>
      <c r="V1123">
        <v>0</v>
      </c>
      <c r="W1123">
        <v>0</v>
      </c>
      <c r="X1123">
        <v>2</v>
      </c>
      <c r="Z1123">
        <v>1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0</v>
      </c>
      <c r="AI1123" t="s">
        <v>1036</v>
      </c>
      <c r="AJ1123">
        <v>48.193781000000001</v>
      </c>
      <c r="AK1123" t="s">
        <v>1037</v>
      </c>
      <c r="AL1123">
        <v>-122.980721</v>
      </c>
      <c r="AM1123">
        <v>25</v>
      </c>
      <c r="AN1123">
        <v>1300</v>
      </c>
      <c r="AO1123" t="s">
        <v>118</v>
      </c>
      <c r="AP1123">
        <v>32</v>
      </c>
      <c r="AQ1123">
        <v>-133</v>
      </c>
      <c r="AR1123">
        <v>320</v>
      </c>
      <c r="AZ1123">
        <v>1200</v>
      </c>
      <c r="BA1123">
        <v>1</v>
      </c>
      <c r="BB1123" t="str">
        <f t="shared" si="255"/>
        <v xml:space="preserve">N379DH  </v>
      </c>
      <c r="BC1123">
        <v>1</v>
      </c>
      <c r="BE1123">
        <v>0</v>
      </c>
      <c r="BF1123">
        <v>0</v>
      </c>
      <c r="BG1123">
        <v>0</v>
      </c>
      <c r="BH1123">
        <v>1300</v>
      </c>
      <c r="BI1123">
        <v>1</v>
      </c>
      <c r="BJ1123">
        <v>0</v>
      </c>
      <c r="BK1123">
        <v>0</v>
      </c>
      <c r="BL1123">
        <v>0</v>
      </c>
      <c r="BO1123">
        <v>0</v>
      </c>
      <c r="BP1123">
        <v>0</v>
      </c>
      <c r="BW1123" t="str">
        <f>"21:54:12.681"</f>
        <v>21:54:12.681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2</v>
      </c>
      <c r="CP1123" t="s">
        <v>119</v>
      </c>
      <c r="CQ1123">
        <v>259</v>
      </c>
      <c r="CR1123">
        <v>0</v>
      </c>
      <c r="CW1123">
        <v>3059047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"08/10/2022 21:54:13.020"</f>
        <v>08/10/2022 21:54:13.020</v>
      </c>
      <c r="C1124" t="str">
        <f t="shared" si="254"/>
        <v>FFDFD3C0</v>
      </c>
      <c r="D1124" t="s">
        <v>130</v>
      </c>
      <c r="E1124">
        <v>18</v>
      </c>
      <c r="F1124">
        <v>1018</v>
      </c>
      <c r="G1124" t="s">
        <v>114</v>
      </c>
      <c r="J1124" t="s">
        <v>131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si="266"/>
        <v>21:54:12.594</v>
      </c>
      <c r="T1124" t="str">
        <f t="shared" si="266"/>
        <v>21:54:12.594</v>
      </c>
      <c r="U1124" t="str">
        <f t="shared" si="253"/>
        <v>A4558D</v>
      </c>
      <c r="V1124">
        <v>0</v>
      </c>
      <c r="W1124">
        <v>0</v>
      </c>
      <c r="X1124">
        <v>2</v>
      </c>
      <c r="Z1124">
        <v>1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0</v>
      </c>
      <c r="AI1124" t="s">
        <v>1036</v>
      </c>
      <c r="AJ1124">
        <v>48.193781000000001</v>
      </c>
      <c r="AK1124" t="s">
        <v>1037</v>
      </c>
      <c r="AL1124">
        <v>-122.980721</v>
      </c>
      <c r="AM1124">
        <v>25</v>
      </c>
      <c r="AN1124">
        <v>1300</v>
      </c>
      <c r="AO1124" t="s">
        <v>118</v>
      </c>
      <c r="AP1124">
        <v>32</v>
      </c>
      <c r="AQ1124">
        <v>-133</v>
      </c>
      <c r="AR1124">
        <v>320</v>
      </c>
      <c r="AZ1124">
        <v>1200</v>
      </c>
      <c r="BA1124">
        <v>1</v>
      </c>
      <c r="BB1124" t="str">
        <f t="shared" si="255"/>
        <v xml:space="preserve">N379DH  </v>
      </c>
      <c r="BC1124">
        <v>1</v>
      </c>
      <c r="BE1124">
        <v>0</v>
      </c>
      <c r="BF1124">
        <v>0</v>
      </c>
      <c r="BG1124">
        <v>0</v>
      </c>
      <c r="BH1124">
        <v>1300</v>
      </c>
      <c r="BI1124">
        <v>1</v>
      </c>
      <c r="BJ1124">
        <v>0</v>
      </c>
      <c r="BK1124">
        <v>0</v>
      </c>
      <c r="BL1124">
        <v>0</v>
      </c>
      <c r="BO1124">
        <v>0</v>
      </c>
      <c r="BP1124">
        <v>0</v>
      </c>
      <c r="BW1124" t="str">
        <f>"21:54:12.681"</f>
        <v>21:54:12.681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2</v>
      </c>
      <c r="CP1124" t="s">
        <v>119</v>
      </c>
      <c r="CQ1124">
        <v>259</v>
      </c>
      <c r="CR1124">
        <v>0</v>
      </c>
      <c r="CW1124">
        <v>3059047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"08/10/2022 21:54:13.521"</f>
        <v>08/10/2022 21:54:13.521</v>
      </c>
      <c r="C1125" t="str">
        <f t="shared" si="254"/>
        <v>FFDFD3C0</v>
      </c>
      <c r="D1125" t="s">
        <v>113</v>
      </c>
      <c r="E1125">
        <v>6</v>
      </c>
      <c r="H1125">
        <v>174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ref="S1125:T1127" si="267">"21:54:13.195"</f>
        <v>21:54:13.195</v>
      </c>
      <c r="T1125" t="str">
        <f t="shared" si="267"/>
        <v>21:54:13.195</v>
      </c>
      <c r="U1125" t="str">
        <f t="shared" si="253"/>
        <v>A4558D</v>
      </c>
      <c r="V1125">
        <v>0</v>
      </c>
      <c r="W1125">
        <v>0</v>
      </c>
      <c r="X1125">
        <v>2</v>
      </c>
      <c r="Z1125">
        <v>1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0</v>
      </c>
      <c r="AI1125" t="s">
        <v>1038</v>
      </c>
      <c r="AJ1125">
        <v>48.193395000000002</v>
      </c>
      <c r="AK1125" t="s">
        <v>1039</v>
      </c>
      <c r="AL1125">
        <v>-122.980592</v>
      </c>
      <c r="AM1125">
        <v>25</v>
      </c>
      <c r="AN1125">
        <v>1300</v>
      </c>
      <c r="AO1125" t="s">
        <v>118</v>
      </c>
      <c r="AP1125">
        <v>32</v>
      </c>
      <c r="AQ1125">
        <v>-133</v>
      </c>
      <c r="AR1125">
        <v>384</v>
      </c>
      <c r="AZ1125">
        <v>1200</v>
      </c>
      <c r="BA1125">
        <v>1</v>
      </c>
      <c r="BB1125" t="str">
        <f t="shared" si="255"/>
        <v xml:space="preserve">N379DH  </v>
      </c>
      <c r="BC1125">
        <v>1</v>
      </c>
      <c r="BE1125">
        <v>0</v>
      </c>
      <c r="BF1125">
        <v>0</v>
      </c>
      <c r="BG1125">
        <v>0</v>
      </c>
      <c r="BH1125">
        <v>1300</v>
      </c>
      <c r="BI1125">
        <v>1</v>
      </c>
      <c r="BJ1125">
        <v>0</v>
      </c>
      <c r="BK1125">
        <v>0</v>
      </c>
      <c r="BL1125">
        <v>0</v>
      </c>
      <c r="BO1125">
        <v>0</v>
      </c>
      <c r="BP1125">
        <v>0</v>
      </c>
      <c r="BW1125" t="str">
        <f>"21:54:13.232"</f>
        <v>21:54:13.232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1</v>
      </c>
      <c r="CP1125" t="s">
        <v>119</v>
      </c>
      <c r="CQ1125">
        <v>259</v>
      </c>
      <c r="CR1125">
        <v>0</v>
      </c>
      <c r="CW1125">
        <v>3059086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"08/10/2022 21:54:13.521"</f>
        <v>08/10/2022 21:54:13.521</v>
      </c>
      <c r="C1126" t="str">
        <f t="shared" si="254"/>
        <v>FFDFD3C0</v>
      </c>
      <c r="D1126" t="s">
        <v>611</v>
      </c>
      <c r="E1126">
        <v>10</v>
      </c>
      <c r="H1126">
        <v>37</v>
      </c>
      <c r="I1126" t="s">
        <v>612</v>
      </c>
      <c r="J1126" t="s">
        <v>613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267"/>
        <v>21:54:13.195</v>
      </c>
      <c r="T1126" t="str">
        <f t="shared" si="267"/>
        <v>21:54:13.195</v>
      </c>
      <c r="U1126" t="str">
        <f t="shared" si="253"/>
        <v>A4558D</v>
      </c>
      <c r="V1126">
        <v>0</v>
      </c>
      <c r="W1126">
        <v>0</v>
      </c>
      <c r="X1126">
        <v>2</v>
      </c>
      <c r="Z1126">
        <v>1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0</v>
      </c>
      <c r="AI1126" t="s">
        <v>1038</v>
      </c>
      <c r="AJ1126">
        <v>48.193395000000002</v>
      </c>
      <c r="AK1126" t="s">
        <v>1039</v>
      </c>
      <c r="AL1126">
        <v>-122.980592</v>
      </c>
      <c r="AM1126">
        <v>25</v>
      </c>
      <c r="AN1126">
        <v>1300</v>
      </c>
      <c r="AO1126" t="s">
        <v>118</v>
      </c>
      <c r="AP1126">
        <v>32</v>
      </c>
      <c r="AQ1126">
        <v>-133</v>
      </c>
      <c r="AR1126">
        <v>384</v>
      </c>
      <c r="AZ1126">
        <v>1200</v>
      </c>
      <c r="BA1126">
        <v>1</v>
      </c>
      <c r="BB1126" t="str">
        <f t="shared" si="255"/>
        <v xml:space="preserve">N379DH  </v>
      </c>
      <c r="BC1126">
        <v>1</v>
      </c>
      <c r="BE1126">
        <v>0</v>
      </c>
      <c r="BF1126">
        <v>0</v>
      </c>
      <c r="BG1126">
        <v>0</v>
      </c>
      <c r="BH1126">
        <v>1300</v>
      </c>
      <c r="BI1126">
        <v>1</v>
      </c>
      <c r="BJ1126">
        <v>0</v>
      </c>
      <c r="BK1126">
        <v>0</v>
      </c>
      <c r="BL1126">
        <v>0</v>
      </c>
      <c r="BO1126">
        <v>0</v>
      </c>
      <c r="BP1126">
        <v>0</v>
      </c>
      <c r="BW1126" t="str">
        <f>"21:54:13.232"</f>
        <v>21:54:13.232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1</v>
      </c>
      <c r="CP1126" t="s">
        <v>119</v>
      </c>
      <c r="CQ1126">
        <v>259</v>
      </c>
      <c r="CR1126">
        <v>0</v>
      </c>
      <c r="CW1126">
        <v>3059086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"08/10/2022 21:54:13.521"</f>
        <v>08/10/2022 21:54:13.521</v>
      </c>
      <c r="C1127" t="str">
        <f t="shared" si="254"/>
        <v>FFDFD3C0</v>
      </c>
      <c r="D1127" t="s">
        <v>130</v>
      </c>
      <c r="E1127">
        <v>18</v>
      </c>
      <c r="F1127">
        <v>1018</v>
      </c>
      <c r="G1127" t="s">
        <v>114</v>
      </c>
      <c r="J1127" t="s">
        <v>131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si="267"/>
        <v>21:54:13.195</v>
      </c>
      <c r="T1127" t="str">
        <f t="shared" si="267"/>
        <v>21:54:13.195</v>
      </c>
      <c r="U1127" t="str">
        <f t="shared" si="253"/>
        <v>A4558D</v>
      </c>
      <c r="V1127">
        <v>0</v>
      </c>
      <c r="W1127">
        <v>0</v>
      </c>
      <c r="X1127">
        <v>2</v>
      </c>
      <c r="Z1127">
        <v>1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0</v>
      </c>
      <c r="AI1127" t="s">
        <v>1038</v>
      </c>
      <c r="AJ1127">
        <v>48.193395000000002</v>
      </c>
      <c r="AK1127" t="s">
        <v>1039</v>
      </c>
      <c r="AL1127">
        <v>-122.980592</v>
      </c>
      <c r="AM1127">
        <v>25</v>
      </c>
      <c r="AN1127">
        <v>1300</v>
      </c>
      <c r="AO1127" t="s">
        <v>118</v>
      </c>
      <c r="AP1127">
        <v>32</v>
      </c>
      <c r="AQ1127">
        <v>-133</v>
      </c>
      <c r="AR1127">
        <v>384</v>
      </c>
      <c r="AZ1127">
        <v>1200</v>
      </c>
      <c r="BA1127">
        <v>1</v>
      </c>
      <c r="BB1127" t="str">
        <f t="shared" si="255"/>
        <v xml:space="preserve">N379DH  </v>
      </c>
      <c r="BC1127">
        <v>1</v>
      </c>
      <c r="BE1127">
        <v>0</v>
      </c>
      <c r="BF1127">
        <v>0</v>
      </c>
      <c r="BG1127">
        <v>0</v>
      </c>
      <c r="BH1127">
        <v>1300</v>
      </c>
      <c r="BI1127">
        <v>1</v>
      </c>
      <c r="BJ1127">
        <v>0</v>
      </c>
      <c r="BK1127">
        <v>0</v>
      </c>
      <c r="BL1127">
        <v>0</v>
      </c>
      <c r="BO1127">
        <v>0</v>
      </c>
      <c r="BP1127">
        <v>0</v>
      </c>
      <c r="BW1127" t="str">
        <f>"21:54:13.232"</f>
        <v>21:54:13.232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1</v>
      </c>
      <c r="CP1127" t="s">
        <v>119</v>
      </c>
      <c r="CQ1127">
        <v>259</v>
      </c>
      <c r="CR1127">
        <v>0</v>
      </c>
      <c r="CW1127">
        <v>3059086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"08/10/2022 21:54:14.926"</f>
        <v>08/10/2022 21:54:14.926</v>
      </c>
      <c r="C1128" t="str">
        <f t="shared" si="254"/>
        <v>FFDFD3C0</v>
      </c>
      <c r="D1128" t="s">
        <v>113</v>
      </c>
      <c r="E1128">
        <v>6</v>
      </c>
      <c r="H1128">
        <v>174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ref="S1128:T1130" si="268">"21:54:14.594"</f>
        <v>21:54:14.594</v>
      </c>
      <c r="T1128" t="str">
        <f t="shared" si="268"/>
        <v>21:54:14.594</v>
      </c>
      <c r="U1128" t="str">
        <f t="shared" si="253"/>
        <v>A4558D</v>
      </c>
      <c r="V1128">
        <v>0</v>
      </c>
      <c r="W1128">
        <v>0</v>
      </c>
      <c r="X1128">
        <v>2</v>
      </c>
      <c r="Z1128">
        <v>1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0</v>
      </c>
      <c r="AI1128" t="s">
        <v>1040</v>
      </c>
      <c r="AJ1128">
        <v>48.192537000000002</v>
      </c>
      <c r="AK1128" t="s">
        <v>1041</v>
      </c>
      <c r="AL1128">
        <v>-122.98027</v>
      </c>
      <c r="AM1128">
        <v>25</v>
      </c>
      <c r="AN1128">
        <v>1300</v>
      </c>
      <c r="AO1128" t="s">
        <v>118</v>
      </c>
      <c r="AP1128">
        <v>32</v>
      </c>
      <c r="AQ1128">
        <v>-132</v>
      </c>
      <c r="AR1128">
        <v>576</v>
      </c>
      <c r="AZ1128">
        <v>1200</v>
      </c>
      <c r="BA1128">
        <v>1</v>
      </c>
      <c r="BB1128" t="str">
        <f t="shared" si="255"/>
        <v xml:space="preserve">N379DH  </v>
      </c>
      <c r="BC1128">
        <v>1</v>
      </c>
      <c r="BE1128">
        <v>0</v>
      </c>
      <c r="BF1128">
        <v>0</v>
      </c>
      <c r="BG1128">
        <v>0</v>
      </c>
      <c r="BH1128">
        <v>1325</v>
      </c>
      <c r="BI1128">
        <v>1</v>
      </c>
      <c r="BJ1128">
        <v>0</v>
      </c>
      <c r="BK1128">
        <v>0</v>
      </c>
      <c r="BL1128">
        <v>0</v>
      </c>
      <c r="BO1128">
        <v>0</v>
      </c>
      <c r="BP1128">
        <v>0</v>
      </c>
      <c r="BW1128" t="str">
        <f>"21:54:14.603"</f>
        <v>21:54:14.603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3</v>
      </c>
      <c r="CP1128" t="s">
        <v>119</v>
      </c>
      <c r="CQ1128">
        <v>259</v>
      </c>
      <c r="CR1128">
        <v>0</v>
      </c>
      <c r="CW1128">
        <v>3059195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"08/10/2022 21:54:14.926"</f>
        <v>08/10/2022 21:54:14.926</v>
      </c>
      <c r="C1129" t="str">
        <f t="shared" si="254"/>
        <v>FFDFD3C0</v>
      </c>
      <c r="D1129" t="s">
        <v>611</v>
      </c>
      <c r="E1129">
        <v>10</v>
      </c>
      <c r="H1129">
        <v>37</v>
      </c>
      <c r="I1129" t="s">
        <v>612</v>
      </c>
      <c r="J1129" t="s">
        <v>613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268"/>
        <v>21:54:14.594</v>
      </c>
      <c r="T1129" t="str">
        <f t="shared" si="268"/>
        <v>21:54:14.594</v>
      </c>
      <c r="U1129" t="str">
        <f t="shared" si="253"/>
        <v>A4558D</v>
      </c>
      <c r="V1129">
        <v>0</v>
      </c>
      <c r="W1129">
        <v>0</v>
      </c>
      <c r="X1129">
        <v>2</v>
      </c>
      <c r="Z1129">
        <v>1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0</v>
      </c>
      <c r="AI1129" t="s">
        <v>1040</v>
      </c>
      <c r="AJ1129">
        <v>48.192537000000002</v>
      </c>
      <c r="AK1129" t="s">
        <v>1041</v>
      </c>
      <c r="AL1129">
        <v>-122.98027</v>
      </c>
      <c r="AM1129">
        <v>25</v>
      </c>
      <c r="AN1129">
        <v>1300</v>
      </c>
      <c r="AO1129" t="s">
        <v>118</v>
      </c>
      <c r="AP1129">
        <v>32</v>
      </c>
      <c r="AQ1129">
        <v>-132</v>
      </c>
      <c r="AR1129">
        <v>576</v>
      </c>
      <c r="AZ1129">
        <v>1200</v>
      </c>
      <c r="BA1129">
        <v>1</v>
      </c>
      <c r="BB1129" t="str">
        <f t="shared" si="255"/>
        <v xml:space="preserve">N379DH  </v>
      </c>
      <c r="BC1129">
        <v>1</v>
      </c>
      <c r="BE1129">
        <v>0</v>
      </c>
      <c r="BF1129">
        <v>0</v>
      </c>
      <c r="BG1129">
        <v>0</v>
      </c>
      <c r="BH1129">
        <v>1325</v>
      </c>
      <c r="BI1129">
        <v>1</v>
      </c>
      <c r="BJ1129">
        <v>0</v>
      </c>
      <c r="BK1129">
        <v>0</v>
      </c>
      <c r="BL1129">
        <v>0</v>
      </c>
      <c r="BO1129">
        <v>0</v>
      </c>
      <c r="BP1129">
        <v>0</v>
      </c>
      <c r="BW1129" t="str">
        <f>"21:54:14.603"</f>
        <v>21:54:14.603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3</v>
      </c>
      <c r="CP1129" t="s">
        <v>119</v>
      </c>
      <c r="CQ1129">
        <v>259</v>
      </c>
      <c r="CR1129">
        <v>0</v>
      </c>
      <c r="CW1129">
        <v>3059195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"08/10/2022 21:54:14.926"</f>
        <v>08/10/2022 21:54:14.926</v>
      </c>
      <c r="C1130" t="str">
        <f t="shared" si="254"/>
        <v>FFDFD3C0</v>
      </c>
      <c r="D1130" t="s">
        <v>130</v>
      </c>
      <c r="E1130">
        <v>18</v>
      </c>
      <c r="F1130">
        <v>1018</v>
      </c>
      <c r="G1130" t="s">
        <v>114</v>
      </c>
      <c r="J1130" t="s">
        <v>131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si="268"/>
        <v>21:54:14.594</v>
      </c>
      <c r="T1130" t="str">
        <f t="shared" si="268"/>
        <v>21:54:14.594</v>
      </c>
      <c r="U1130" t="str">
        <f t="shared" si="253"/>
        <v>A4558D</v>
      </c>
      <c r="V1130">
        <v>0</v>
      </c>
      <c r="W1130">
        <v>0</v>
      </c>
      <c r="X1130">
        <v>2</v>
      </c>
      <c r="Z1130">
        <v>1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1040</v>
      </c>
      <c r="AJ1130">
        <v>48.192537000000002</v>
      </c>
      <c r="AK1130" t="s">
        <v>1041</v>
      </c>
      <c r="AL1130">
        <v>-122.98027</v>
      </c>
      <c r="AM1130">
        <v>25</v>
      </c>
      <c r="AN1130">
        <v>1300</v>
      </c>
      <c r="AO1130" t="s">
        <v>118</v>
      </c>
      <c r="AP1130">
        <v>32</v>
      </c>
      <c r="AQ1130">
        <v>-132</v>
      </c>
      <c r="AR1130">
        <v>576</v>
      </c>
      <c r="AZ1130">
        <v>1200</v>
      </c>
      <c r="BA1130">
        <v>1</v>
      </c>
      <c r="BB1130" t="str">
        <f t="shared" si="255"/>
        <v xml:space="preserve">N379DH  </v>
      </c>
      <c r="BC1130">
        <v>1</v>
      </c>
      <c r="BE1130">
        <v>0</v>
      </c>
      <c r="BF1130">
        <v>0</v>
      </c>
      <c r="BG1130">
        <v>0</v>
      </c>
      <c r="BH1130">
        <v>1325</v>
      </c>
      <c r="BI1130">
        <v>1</v>
      </c>
      <c r="BJ1130">
        <v>0</v>
      </c>
      <c r="BK1130">
        <v>0</v>
      </c>
      <c r="BL1130">
        <v>0</v>
      </c>
      <c r="BO1130">
        <v>0</v>
      </c>
      <c r="BP1130">
        <v>0</v>
      </c>
      <c r="BW1130" t="str">
        <f>"21:54:14.603"</f>
        <v>21:54:14.603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3</v>
      </c>
      <c r="CP1130" t="s">
        <v>119</v>
      </c>
      <c r="CQ1130">
        <v>259</v>
      </c>
      <c r="CR1130">
        <v>0</v>
      </c>
      <c r="CW1130">
        <v>3059195</v>
      </c>
      <c r="CY1130">
        <v>0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"08/10/2022 21:54:15.552"</f>
        <v>08/10/2022 21:54:15.552</v>
      </c>
      <c r="C1131" t="str">
        <f t="shared" si="254"/>
        <v>FFDFD3C0</v>
      </c>
      <c r="D1131" t="s">
        <v>113</v>
      </c>
      <c r="E1131">
        <v>6</v>
      </c>
      <c r="H1131">
        <v>174</v>
      </c>
      <c r="I1131" t="s">
        <v>114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ref="S1131:T1133" si="269">"21:54:15.195"</f>
        <v>21:54:15.195</v>
      </c>
      <c r="T1131" t="str">
        <f t="shared" si="269"/>
        <v>21:54:15.195</v>
      </c>
      <c r="U1131" t="str">
        <f t="shared" si="253"/>
        <v>A4558D</v>
      </c>
      <c r="V1131">
        <v>0</v>
      </c>
      <c r="W1131">
        <v>0</v>
      </c>
      <c r="X1131">
        <v>2</v>
      </c>
      <c r="Z1131">
        <v>1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1042</v>
      </c>
      <c r="AJ1131">
        <v>48.192171999999999</v>
      </c>
      <c r="AK1131" t="s">
        <v>1043</v>
      </c>
      <c r="AL1131">
        <v>-122.980142</v>
      </c>
      <c r="AM1131">
        <v>25</v>
      </c>
      <c r="AN1131">
        <v>1400</v>
      </c>
      <c r="AO1131" t="s">
        <v>118</v>
      </c>
      <c r="AP1131">
        <v>32</v>
      </c>
      <c r="AQ1131">
        <v>-132</v>
      </c>
      <c r="AR1131">
        <v>640</v>
      </c>
      <c r="AZ1131">
        <v>1200</v>
      </c>
      <c r="BA1131">
        <v>1</v>
      </c>
      <c r="BB1131" t="str">
        <f t="shared" si="255"/>
        <v xml:space="preserve">N379DH  </v>
      </c>
      <c r="BC1131">
        <v>1</v>
      </c>
      <c r="BE1131">
        <v>0</v>
      </c>
      <c r="BF1131">
        <v>0</v>
      </c>
      <c r="BG1131">
        <v>0</v>
      </c>
      <c r="BH1131">
        <v>1325</v>
      </c>
      <c r="BI1131">
        <v>1</v>
      </c>
      <c r="BJ1131">
        <v>0</v>
      </c>
      <c r="BK1131">
        <v>0</v>
      </c>
      <c r="BL1131">
        <v>0</v>
      </c>
      <c r="BO1131">
        <v>0</v>
      </c>
      <c r="BP1131">
        <v>0</v>
      </c>
      <c r="BW1131" t="str">
        <f>"21:54:15.339"</f>
        <v>21:54:15.339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1</v>
      </c>
      <c r="CP1131" t="s">
        <v>119</v>
      </c>
      <c r="CQ1131">
        <v>259</v>
      </c>
      <c r="CR1131">
        <v>0</v>
      </c>
      <c r="CW1131">
        <v>3059258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"08/10/2022 21:54:15.630"</f>
        <v>08/10/2022 21:54:15.630</v>
      </c>
      <c r="C1132" t="str">
        <f t="shared" si="254"/>
        <v>FFDFD3C0</v>
      </c>
      <c r="D1132" t="s">
        <v>130</v>
      </c>
      <c r="E1132">
        <v>18</v>
      </c>
      <c r="F1132">
        <v>1018</v>
      </c>
      <c r="G1132" t="s">
        <v>114</v>
      </c>
      <c r="J1132" t="s">
        <v>131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269"/>
        <v>21:54:15.195</v>
      </c>
      <c r="T1132" t="str">
        <f t="shared" si="269"/>
        <v>21:54:15.195</v>
      </c>
      <c r="U1132" t="str">
        <f t="shared" si="253"/>
        <v>A4558D</v>
      </c>
      <c r="V1132">
        <v>0</v>
      </c>
      <c r="W1132">
        <v>0</v>
      </c>
      <c r="X1132">
        <v>2</v>
      </c>
      <c r="Z1132">
        <v>1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1042</v>
      </c>
      <c r="AJ1132">
        <v>48.192171999999999</v>
      </c>
      <c r="AK1132" t="s">
        <v>1043</v>
      </c>
      <c r="AL1132">
        <v>-122.980142</v>
      </c>
      <c r="AM1132">
        <v>25</v>
      </c>
      <c r="AN1132">
        <v>1400</v>
      </c>
      <c r="AO1132" t="s">
        <v>118</v>
      </c>
      <c r="AP1132">
        <v>32</v>
      </c>
      <c r="AQ1132">
        <v>-132</v>
      </c>
      <c r="AR1132">
        <v>640</v>
      </c>
      <c r="AZ1132">
        <v>1200</v>
      </c>
      <c r="BA1132">
        <v>1</v>
      </c>
      <c r="BB1132" t="str">
        <f t="shared" si="255"/>
        <v xml:space="preserve">N379DH  </v>
      </c>
      <c r="BC1132">
        <v>1</v>
      </c>
      <c r="BE1132">
        <v>0</v>
      </c>
      <c r="BF1132">
        <v>0</v>
      </c>
      <c r="BG1132">
        <v>0</v>
      </c>
      <c r="BH1132">
        <v>1325</v>
      </c>
      <c r="BI1132">
        <v>1</v>
      </c>
      <c r="BJ1132">
        <v>0</v>
      </c>
      <c r="BK1132">
        <v>0</v>
      </c>
      <c r="BL1132">
        <v>0</v>
      </c>
      <c r="BO1132">
        <v>0</v>
      </c>
      <c r="BP1132">
        <v>0</v>
      </c>
      <c r="BW1132" t="str">
        <f>"21:54:15.339"</f>
        <v>21:54:15.339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1</v>
      </c>
      <c r="CP1132" t="s">
        <v>119</v>
      </c>
      <c r="CQ1132">
        <v>259</v>
      </c>
      <c r="CR1132">
        <v>0</v>
      </c>
      <c r="CW1132">
        <v>3059258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"08/10/2022 21:54:15.630"</f>
        <v>08/10/2022 21:54:15.630</v>
      </c>
      <c r="C1133" t="str">
        <f t="shared" si="254"/>
        <v>FFDFD3C0</v>
      </c>
      <c r="D1133" t="s">
        <v>611</v>
      </c>
      <c r="E1133">
        <v>10</v>
      </c>
      <c r="H1133">
        <v>37</v>
      </c>
      <c r="I1133" t="s">
        <v>612</v>
      </c>
      <c r="J1133" t="s">
        <v>613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si="269"/>
        <v>21:54:15.195</v>
      </c>
      <c r="T1133" t="str">
        <f t="shared" si="269"/>
        <v>21:54:15.195</v>
      </c>
      <c r="U1133" t="str">
        <f t="shared" si="253"/>
        <v>A4558D</v>
      </c>
      <c r="V1133">
        <v>0</v>
      </c>
      <c r="W1133">
        <v>0</v>
      </c>
      <c r="X1133">
        <v>2</v>
      </c>
      <c r="Z1133">
        <v>1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1042</v>
      </c>
      <c r="AJ1133">
        <v>48.192171999999999</v>
      </c>
      <c r="AK1133" t="s">
        <v>1043</v>
      </c>
      <c r="AL1133">
        <v>-122.980142</v>
      </c>
      <c r="AM1133">
        <v>25</v>
      </c>
      <c r="AN1133">
        <v>1400</v>
      </c>
      <c r="AO1133" t="s">
        <v>118</v>
      </c>
      <c r="AP1133">
        <v>32</v>
      </c>
      <c r="AQ1133">
        <v>-132</v>
      </c>
      <c r="AR1133">
        <v>640</v>
      </c>
      <c r="AZ1133">
        <v>1200</v>
      </c>
      <c r="BA1133">
        <v>1</v>
      </c>
      <c r="BB1133" t="str">
        <f t="shared" si="255"/>
        <v xml:space="preserve">N379DH  </v>
      </c>
      <c r="BC1133">
        <v>1</v>
      </c>
      <c r="BE1133">
        <v>0</v>
      </c>
      <c r="BF1133">
        <v>0</v>
      </c>
      <c r="BG1133">
        <v>0</v>
      </c>
      <c r="BH1133">
        <v>1325</v>
      </c>
      <c r="BI1133">
        <v>1</v>
      </c>
      <c r="BJ1133">
        <v>0</v>
      </c>
      <c r="BK1133">
        <v>0</v>
      </c>
      <c r="BL1133">
        <v>0</v>
      </c>
      <c r="BO1133">
        <v>0</v>
      </c>
      <c r="BP1133">
        <v>0</v>
      </c>
      <c r="BW1133" t="str">
        <f>"21:54:15.339"</f>
        <v>21:54:15.339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1</v>
      </c>
      <c r="CP1133" t="s">
        <v>119</v>
      </c>
      <c r="CQ1133">
        <v>259</v>
      </c>
      <c r="CR1133">
        <v>0</v>
      </c>
      <c r="CW1133">
        <v>3059258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"08/10/2022 21:54:16.724"</f>
        <v>08/10/2022 21:54:16.724</v>
      </c>
      <c r="C1134" t="str">
        <f t="shared" si="254"/>
        <v>FFDFD3C0</v>
      </c>
      <c r="D1134" t="s">
        <v>130</v>
      </c>
      <c r="E1134">
        <v>18</v>
      </c>
      <c r="F1134">
        <v>1018</v>
      </c>
      <c r="G1134" t="s">
        <v>114</v>
      </c>
      <c r="J1134" t="s">
        <v>131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ref="S1134:T1136" si="270">"21:54:16.398"</f>
        <v>21:54:16.398</v>
      </c>
      <c r="T1134" t="str">
        <f t="shared" si="270"/>
        <v>21:54:16.398</v>
      </c>
      <c r="U1134" t="str">
        <f t="shared" si="253"/>
        <v>A4558D</v>
      </c>
      <c r="V1134">
        <v>0</v>
      </c>
      <c r="W1134">
        <v>0</v>
      </c>
      <c r="X1134">
        <v>2</v>
      </c>
      <c r="Z1134">
        <v>1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1044</v>
      </c>
      <c r="AJ1134">
        <v>48.191442000000002</v>
      </c>
      <c r="AK1134" t="s">
        <v>1045</v>
      </c>
      <c r="AL1134">
        <v>-122.979884</v>
      </c>
      <c r="AM1134">
        <v>25</v>
      </c>
      <c r="AN1134">
        <v>1400</v>
      </c>
      <c r="AO1134" t="s">
        <v>118</v>
      </c>
      <c r="AP1134">
        <v>30</v>
      </c>
      <c r="AQ1134">
        <v>-131</v>
      </c>
      <c r="AR1134">
        <v>768</v>
      </c>
      <c r="AZ1134">
        <v>1200</v>
      </c>
      <c r="BA1134">
        <v>1</v>
      </c>
      <c r="BB1134" t="str">
        <f t="shared" si="255"/>
        <v xml:space="preserve">N379DH  </v>
      </c>
      <c r="BC1134">
        <v>1</v>
      </c>
      <c r="BE1134">
        <v>0</v>
      </c>
      <c r="BF1134">
        <v>0</v>
      </c>
      <c r="BG1134">
        <v>0</v>
      </c>
      <c r="BH1134">
        <v>1350</v>
      </c>
      <c r="BI1134">
        <v>1</v>
      </c>
      <c r="BJ1134">
        <v>0</v>
      </c>
      <c r="BK1134">
        <v>0</v>
      </c>
      <c r="BL1134">
        <v>0</v>
      </c>
      <c r="BO1134">
        <v>0</v>
      </c>
      <c r="BP1134">
        <v>0</v>
      </c>
      <c r="BW1134" t="str">
        <f>"21:54:16.516"</f>
        <v>21:54:16.516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1</v>
      </c>
      <c r="CP1134" t="s">
        <v>119</v>
      </c>
      <c r="CQ1134">
        <v>259</v>
      </c>
      <c r="CR1134">
        <v>0</v>
      </c>
      <c r="CW1134">
        <v>3059360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"08/10/2022 21:54:16.724"</f>
        <v>08/10/2022 21:54:16.724</v>
      </c>
      <c r="C1135" t="str">
        <f t="shared" si="254"/>
        <v>FFDFD3C0</v>
      </c>
      <c r="D1135" t="s">
        <v>611</v>
      </c>
      <c r="E1135">
        <v>10</v>
      </c>
      <c r="H1135">
        <v>37</v>
      </c>
      <c r="I1135" t="s">
        <v>612</v>
      </c>
      <c r="J1135" t="s">
        <v>613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270"/>
        <v>21:54:16.398</v>
      </c>
      <c r="T1135" t="str">
        <f t="shared" si="270"/>
        <v>21:54:16.398</v>
      </c>
      <c r="U1135" t="str">
        <f t="shared" si="253"/>
        <v>A4558D</v>
      </c>
      <c r="V1135">
        <v>0</v>
      </c>
      <c r="W1135">
        <v>0</v>
      </c>
      <c r="X1135">
        <v>2</v>
      </c>
      <c r="Z1135">
        <v>1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1044</v>
      </c>
      <c r="AJ1135">
        <v>48.191442000000002</v>
      </c>
      <c r="AK1135" t="s">
        <v>1045</v>
      </c>
      <c r="AL1135">
        <v>-122.979884</v>
      </c>
      <c r="AM1135">
        <v>25</v>
      </c>
      <c r="AN1135">
        <v>1400</v>
      </c>
      <c r="AO1135" t="s">
        <v>118</v>
      </c>
      <c r="AP1135">
        <v>30</v>
      </c>
      <c r="AQ1135">
        <v>-131</v>
      </c>
      <c r="AR1135">
        <v>768</v>
      </c>
      <c r="AZ1135">
        <v>1200</v>
      </c>
      <c r="BA1135">
        <v>1</v>
      </c>
      <c r="BB1135" t="str">
        <f t="shared" si="255"/>
        <v xml:space="preserve">N379DH  </v>
      </c>
      <c r="BC1135">
        <v>1</v>
      </c>
      <c r="BE1135">
        <v>0</v>
      </c>
      <c r="BF1135">
        <v>0</v>
      </c>
      <c r="BG1135">
        <v>0</v>
      </c>
      <c r="BH1135">
        <v>1350</v>
      </c>
      <c r="BI1135">
        <v>1</v>
      </c>
      <c r="BJ1135">
        <v>0</v>
      </c>
      <c r="BK1135">
        <v>0</v>
      </c>
      <c r="BL1135">
        <v>0</v>
      </c>
      <c r="BO1135">
        <v>0</v>
      </c>
      <c r="BP1135">
        <v>0</v>
      </c>
      <c r="BW1135" t="str">
        <f>"21:54:16.516"</f>
        <v>21:54:16.516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1</v>
      </c>
      <c r="CP1135" t="s">
        <v>119</v>
      </c>
      <c r="CQ1135">
        <v>259</v>
      </c>
      <c r="CR1135">
        <v>0</v>
      </c>
      <c r="CW1135">
        <v>3059360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"08/10/2022 21:54:16.802"</f>
        <v>08/10/2022 21:54:16.802</v>
      </c>
      <c r="C1136" t="str">
        <f t="shared" si="254"/>
        <v>FFDFD3C0</v>
      </c>
      <c r="D1136" t="s">
        <v>113</v>
      </c>
      <c r="E1136">
        <v>6</v>
      </c>
      <c r="H1136">
        <v>174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si="270"/>
        <v>21:54:16.398</v>
      </c>
      <c r="T1136" t="str">
        <f t="shared" si="270"/>
        <v>21:54:16.398</v>
      </c>
      <c r="U1136" t="str">
        <f t="shared" si="253"/>
        <v>A4558D</v>
      </c>
      <c r="V1136">
        <v>0</v>
      </c>
      <c r="W1136">
        <v>0</v>
      </c>
      <c r="X1136">
        <v>2</v>
      </c>
      <c r="Z1136">
        <v>1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1044</v>
      </c>
      <c r="AJ1136">
        <v>48.191442000000002</v>
      </c>
      <c r="AK1136" t="s">
        <v>1045</v>
      </c>
      <c r="AL1136">
        <v>-122.979884</v>
      </c>
      <c r="AM1136">
        <v>25</v>
      </c>
      <c r="AN1136">
        <v>1400</v>
      </c>
      <c r="AO1136" t="s">
        <v>118</v>
      </c>
      <c r="AP1136">
        <v>30</v>
      </c>
      <c r="AQ1136">
        <v>-131</v>
      </c>
      <c r="AR1136">
        <v>768</v>
      </c>
      <c r="AZ1136">
        <v>1200</v>
      </c>
      <c r="BA1136">
        <v>1</v>
      </c>
      <c r="BB1136" t="str">
        <f t="shared" si="255"/>
        <v xml:space="preserve">N379DH  </v>
      </c>
      <c r="BC1136">
        <v>1</v>
      </c>
      <c r="BE1136">
        <v>0</v>
      </c>
      <c r="BF1136">
        <v>0</v>
      </c>
      <c r="BG1136">
        <v>0</v>
      </c>
      <c r="BH1136">
        <v>1350</v>
      </c>
      <c r="BI1136">
        <v>1</v>
      </c>
      <c r="BJ1136">
        <v>0</v>
      </c>
      <c r="BK1136">
        <v>0</v>
      </c>
      <c r="BL1136">
        <v>0</v>
      </c>
      <c r="BO1136">
        <v>0</v>
      </c>
      <c r="BP1136">
        <v>0</v>
      </c>
      <c r="BW1136" t="str">
        <f>"21:54:16.516"</f>
        <v>21:54:16.516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1</v>
      </c>
      <c r="CP1136" t="s">
        <v>119</v>
      </c>
      <c r="CQ1136">
        <v>259</v>
      </c>
      <c r="CR1136">
        <v>0</v>
      </c>
      <c r="CW1136">
        <v>3059360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"08/10/2022 21:54:17.489"</f>
        <v>08/10/2022 21:54:17.489</v>
      </c>
      <c r="C1137" t="str">
        <f t="shared" si="254"/>
        <v>FFDFD3C0</v>
      </c>
      <c r="D1137" t="s">
        <v>113</v>
      </c>
      <c r="E1137">
        <v>6</v>
      </c>
      <c r="H1137">
        <v>174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ref="S1137:T1139" si="271">"21:54:17.195"</f>
        <v>21:54:17.195</v>
      </c>
      <c r="T1137" t="str">
        <f t="shared" si="271"/>
        <v>21:54:17.195</v>
      </c>
      <c r="U1137" t="str">
        <f t="shared" si="253"/>
        <v>A4558D</v>
      </c>
      <c r="V1137">
        <v>0</v>
      </c>
      <c r="W1137">
        <v>0</v>
      </c>
      <c r="X1137">
        <v>2</v>
      </c>
      <c r="Z1137">
        <v>1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1046</v>
      </c>
      <c r="AJ1137">
        <v>48.19097</v>
      </c>
      <c r="AK1137" t="s">
        <v>1047</v>
      </c>
      <c r="AL1137">
        <v>-122.97971200000001</v>
      </c>
      <c r="AM1137">
        <v>25</v>
      </c>
      <c r="AN1137">
        <v>1400</v>
      </c>
      <c r="AO1137" t="s">
        <v>118</v>
      </c>
      <c r="AP1137">
        <v>29</v>
      </c>
      <c r="AQ1137">
        <v>-131</v>
      </c>
      <c r="AR1137">
        <v>896</v>
      </c>
      <c r="AZ1137">
        <v>1200</v>
      </c>
      <c r="BA1137">
        <v>1</v>
      </c>
      <c r="BB1137" t="str">
        <f t="shared" si="255"/>
        <v xml:space="preserve">N379DH  </v>
      </c>
      <c r="BC1137">
        <v>1</v>
      </c>
      <c r="BE1137">
        <v>0</v>
      </c>
      <c r="BF1137">
        <v>0</v>
      </c>
      <c r="BG1137">
        <v>0</v>
      </c>
      <c r="BH1137">
        <v>1350</v>
      </c>
      <c r="BI1137">
        <v>1</v>
      </c>
      <c r="BJ1137">
        <v>0</v>
      </c>
      <c r="BK1137">
        <v>0</v>
      </c>
      <c r="BL1137">
        <v>0</v>
      </c>
      <c r="BO1137">
        <v>0</v>
      </c>
      <c r="BP1137">
        <v>0</v>
      </c>
      <c r="BW1137" t="str">
        <f>"21:54:17.238"</f>
        <v>21:54:17.238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2</v>
      </c>
      <c r="CP1137" t="s">
        <v>119</v>
      </c>
      <c r="CQ1137">
        <v>259</v>
      </c>
      <c r="CR1137">
        <v>0</v>
      </c>
      <c r="CW1137">
        <v>3059417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"08/10/2022 21:54:17.489"</f>
        <v>08/10/2022 21:54:17.489</v>
      </c>
      <c r="C1138" t="str">
        <f t="shared" si="254"/>
        <v>FFDFD3C0</v>
      </c>
      <c r="D1138" t="s">
        <v>130</v>
      </c>
      <c r="E1138">
        <v>18</v>
      </c>
      <c r="F1138">
        <v>1018</v>
      </c>
      <c r="G1138" t="s">
        <v>114</v>
      </c>
      <c r="J1138" t="s">
        <v>131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271"/>
        <v>21:54:17.195</v>
      </c>
      <c r="T1138" t="str">
        <f t="shared" si="271"/>
        <v>21:54:17.195</v>
      </c>
      <c r="U1138" t="str">
        <f t="shared" si="253"/>
        <v>A4558D</v>
      </c>
      <c r="V1138">
        <v>0</v>
      </c>
      <c r="W1138">
        <v>0</v>
      </c>
      <c r="X1138">
        <v>2</v>
      </c>
      <c r="Z1138">
        <v>1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1046</v>
      </c>
      <c r="AJ1138">
        <v>48.19097</v>
      </c>
      <c r="AK1138" t="s">
        <v>1047</v>
      </c>
      <c r="AL1138">
        <v>-122.97971200000001</v>
      </c>
      <c r="AM1138">
        <v>25</v>
      </c>
      <c r="AN1138">
        <v>1400</v>
      </c>
      <c r="AO1138" t="s">
        <v>118</v>
      </c>
      <c r="AP1138">
        <v>29</v>
      </c>
      <c r="AQ1138">
        <v>-131</v>
      </c>
      <c r="AR1138">
        <v>896</v>
      </c>
      <c r="AZ1138">
        <v>1200</v>
      </c>
      <c r="BA1138">
        <v>1</v>
      </c>
      <c r="BB1138" t="str">
        <f t="shared" si="255"/>
        <v xml:space="preserve">N379DH  </v>
      </c>
      <c r="BC1138">
        <v>1</v>
      </c>
      <c r="BE1138">
        <v>0</v>
      </c>
      <c r="BF1138">
        <v>0</v>
      </c>
      <c r="BG1138">
        <v>0</v>
      </c>
      <c r="BH1138">
        <v>1350</v>
      </c>
      <c r="BI1138">
        <v>1</v>
      </c>
      <c r="BJ1138">
        <v>0</v>
      </c>
      <c r="BK1138">
        <v>0</v>
      </c>
      <c r="BL1138">
        <v>0</v>
      </c>
      <c r="BO1138">
        <v>0</v>
      </c>
      <c r="BP1138">
        <v>0</v>
      </c>
      <c r="BW1138" t="str">
        <f>"21:54:17.238"</f>
        <v>21:54:17.238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2</v>
      </c>
      <c r="CP1138" t="s">
        <v>119</v>
      </c>
      <c r="CQ1138">
        <v>259</v>
      </c>
      <c r="CR1138">
        <v>0</v>
      </c>
      <c r="CW1138">
        <v>3059417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"08/10/2022 21:54:17.489"</f>
        <v>08/10/2022 21:54:17.489</v>
      </c>
      <c r="C1139" t="str">
        <f t="shared" si="254"/>
        <v>FFDFD3C0</v>
      </c>
      <c r="D1139" t="s">
        <v>611</v>
      </c>
      <c r="E1139">
        <v>10</v>
      </c>
      <c r="H1139">
        <v>37</v>
      </c>
      <c r="I1139" t="s">
        <v>612</v>
      </c>
      <c r="J1139" t="s">
        <v>613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si="271"/>
        <v>21:54:17.195</v>
      </c>
      <c r="T1139" t="str">
        <f t="shared" si="271"/>
        <v>21:54:17.195</v>
      </c>
      <c r="U1139" t="str">
        <f t="shared" si="253"/>
        <v>A4558D</v>
      </c>
      <c r="V1139">
        <v>0</v>
      </c>
      <c r="W1139">
        <v>0</v>
      </c>
      <c r="X1139">
        <v>2</v>
      </c>
      <c r="Z1139">
        <v>1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1046</v>
      </c>
      <c r="AJ1139">
        <v>48.19097</v>
      </c>
      <c r="AK1139" t="s">
        <v>1047</v>
      </c>
      <c r="AL1139">
        <v>-122.97971200000001</v>
      </c>
      <c r="AM1139">
        <v>25</v>
      </c>
      <c r="AN1139">
        <v>1400</v>
      </c>
      <c r="AO1139" t="s">
        <v>118</v>
      </c>
      <c r="AP1139">
        <v>29</v>
      </c>
      <c r="AQ1139">
        <v>-131</v>
      </c>
      <c r="AR1139">
        <v>896</v>
      </c>
      <c r="AZ1139">
        <v>1200</v>
      </c>
      <c r="BA1139">
        <v>1</v>
      </c>
      <c r="BB1139" t="str">
        <f t="shared" si="255"/>
        <v xml:space="preserve">N379DH  </v>
      </c>
      <c r="BC1139">
        <v>1</v>
      </c>
      <c r="BE1139">
        <v>0</v>
      </c>
      <c r="BF1139">
        <v>0</v>
      </c>
      <c r="BG1139">
        <v>0</v>
      </c>
      <c r="BH1139">
        <v>1350</v>
      </c>
      <c r="BI1139">
        <v>1</v>
      </c>
      <c r="BJ1139">
        <v>0</v>
      </c>
      <c r="BK1139">
        <v>0</v>
      </c>
      <c r="BL1139">
        <v>0</v>
      </c>
      <c r="BO1139">
        <v>0</v>
      </c>
      <c r="BP1139">
        <v>0</v>
      </c>
      <c r="BW1139" t="str">
        <f>"21:54:17.238"</f>
        <v>21:54:17.238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2</v>
      </c>
      <c r="CP1139" t="s">
        <v>119</v>
      </c>
      <c r="CQ1139">
        <v>259</v>
      </c>
      <c r="CR1139">
        <v>0</v>
      </c>
      <c r="CW1139">
        <v>3059417</v>
      </c>
      <c r="CY1139">
        <v>0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"08/10/2022 21:54:18.692"</f>
        <v>08/10/2022 21:54:18.692</v>
      </c>
      <c r="C1140" t="str">
        <f t="shared" si="254"/>
        <v>FFDFD3C0</v>
      </c>
      <c r="D1140" t="s">
        <v>130</v>
      </c>
      <c r="E1140">
        <v>18</v>
      </c>
      <c r="F1140">
        <v>1018</v>
      </c>
      <c r="G1140" t="s">
        <v>114</v>
      </c>
      <c r="J1140" t="s">
        <v>131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ref="S1140:T1142" si="272">"21:54:18.398"</f>
        <v>21:54:18.398</v>
      </c>
      <c r="T1140" t="str">
        <f t="shared" si="272"/>
        <v>21:54:18.398</v>
      </c>
      <c r="U1140" t="str">
        <f t="shared" si="253"/>
        <v>A4558D</v>
      </c>
      <c r="V1140">
        <v>0</v>
      </c>
      <c r="W1140">
        <v>0</v>
      </c>
      <c r="X1140">
        <v>2</v>
      </c>
      <c r="Z1140">
        <v>1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1048</v>
      </c>
      <c r="AJ1140">
        <v>48.190241</v>
      </c>
      <c r="AK1140" t="s">
        <v>1049</v>
      </c>
      <c r="AL1140">
        <v>-122.97947600000001</v>
      </c>
      <c r="AM1140">
        <v>25</v>
      </c>
      <c r="AN1140">
        <v>1400</v>
      </c>
      <c r="AO1140" t="s">
        <v>118</v>
      </c>
      <c r="AP1140">
        <v>27</v>
      </c>
      <c r="AQ1140">
        <v>-130</v>
      </c>
      <c r="AR1140">
        <v>896</v>
      </c>
      <c r="AZ1140">
        <v>1200</v>
      </c>
      <c r="BA1140">
        <v>1</v>
      </c>
      <c r="BB1140" t="str">
        <f t="shared" si="255"/>
        <v xml:space="preserve">N379DH  </v>
      </c>
      <c r="BC1140">
        <v>1</v>
      </c>
      <c r="BE1140">
        <v>0</v>
      </c>
      <c r="BF1140">
        <v>0</v>
      </c>
      <c r="BG1140">
        <v>0</v>
      </c>
      <c r="BH1140">
        <v>1350</v>
      </c>
      <c r="BI1140">
        <v>1</v>
      </c>
      <c r="BJ1140">
        <v>0</v>
      </c>
      <c r="BK1140">
        <v>0</v>
      </c>
      <c r="BL1140">
        <v>0</v>
      </c>
      <c r="BO1140">
        <v>0</v>
      </c>
      <c r="BP1140">
        <v>0</v>
      </c>
      <c r="BW1140" t="str">
        <f>"21:54:18.420"</f>
        <v>21:54:18.420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3</v>
      </c>
      <c r="CP1140" t="s">
        <v>119</v>
      </c>
      <c r="CQ1140">
        <v>259</v>
      </c>
      <c r="CR1140">
        <v>0</v>
      </c>
      <c r="CW1140">
        <v>3059513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"08/10/2022 21:54:18.692"</f>
        <v>08/10/2022 21:54:18.692</v>
      </c>
      <c r="C1141" t="str">
        <f t="shared" si="254"/>
        <v>FFDFD3C0</v>
      </c>
      <c r="D1141" t="s">
        <v>611</v>
      </c>
      <c r="E1141">
        <v>10</v>
      </c>
      <c r="H1141">
        <v>37</v>
      </c>
      <c r="I1141" t="s">
        <v>612</v>
      </c>
      <c r="J1141" t="s">
        <v>613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272"/>
        <v>21:54:18.398</v>
      </c>
      <c r="T1141" t="str">
        <f t="shared" si="272"/>
        <v>21:54:18.398</v>
      </c>
      <c r="U1141" t="str">
        <f t="shared" si="253"/>
        <v>A4558D</v>
      </c>
      <c r="V1141">
        <v>0</v>
      </c>
      <c r="W1141">
        <v>0</v>
      </c>
      <c r="X1141">
        <v>2</v>
      </c>
      <c r="Z1141">
        <v>1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1048</v>
      </c>
      <c r="AJ1141">
        <v>48.190241</v>
      </c>
      <c r="AK1141" t="s">
        <v>1049</v>
      </c>
      <c r="AL1141">
        <v>-122.97947600000001</v>
      </c>
      <c r="AM1141">
        <v>25</v>
      </c>
      <c r="AN1141">
        <v>1400</v>
      </c>
      <c r="AO1141" t="s">
        <v>118</v>
      </c>
      <c r="AP1141">
        <v>27</v>
      </c>
      <c r="AQ1141">
        <v>-130</v>
      </c>
      <c r="AR1141">
        <v>896</v>
      </c>
      <c r="AZ1141">
        <v>1200</v>
      </c>
      <c r="BA1141">
        <v>1</v>
      </c>
      <c r="BB1141" t="str">
        <f t="shared" si="255"/>
        <v xml:space="preserve">N379DH  </v>
      </c>
      <c r="BC1141">
        <v>1</v>
      </c>
      <c r="BE1141">
        <v>0</v>
      </c>
      <c r="BF1141">
        <v>0</v>
      </c>
      <c r="BG1141">
        <v>0</v>
      </c>
      <c r="BH1141">
        <v>1350</v>
      </c>
      <c r="BI1141">
        <v>1</v>
      </c>
      <c r="BJ1141">
        <v>0</v>
      </c>
      <c r="BK1141">
        <v>0</v>
      </c>
      <c r="BL1141">
        <v>0</v>
      </c>
      <c r="BO1141">
        <v>0</v>
      </c>
      <c r="BP1141">
        <v>0</v>
      </c>
      <c r="BW1141" t="str">
        <f>"21:54:18.420"</f>
        <v>21:54:18.420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3</v>
      </c>
      <c r="CP1141" t="s">
        <v>119</v>
      </c>
      <c r="CQ1141">
        <v>259</v>
      </c>
      <c r="CR1141">
        <v>0</v>
      </c>
      <c r="CW1141">
        <v>3059513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"08/10/2022 21:54:18.755"</f>
        <v>08/10/2022 21:54:18.755</v>
      </c>
      <c r="C1142" t="str">
        <f t="shared" si="254"/>
        <v>FFDFD3C0</v>
      </c>
      <c r="D1142" t="s">
        <v>113</v>
      </c>
      <c r="E1142">
        <v>6</v>
      </c>
      <c r="H1142">
        <v>174</v>
      </c>
      <c r="I1142" t="s">
        <v>114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si="272"/>
        <v>21:54:18.398</v>
      </c>
      <c r="T1142" t="str">
        <f t="shared" si="272"/>
        <v>21:54:18.398</v>
      </c>
      <c r="U1142" t="str">
        <f t="shared" si="253"/>
        <v>A4558D</v>
      </c>
      <c r="V1142">
        <v>0</v>
      </c>
      <c r="W1142">
        <v>0</v>
      </c>
      <c r="X1142">
        <v>2</v>
      </c>
      <c r="Z1142">
        <v>1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1048</v>
      </c>
      <c r="AJ1142">
        <v>48.190241</v>
      </c>
      <c r="AK1142" t="s">
        <v>1049</v>
      </c>
      <c r="AL1142">
        <v>-122.97947600000001</v>
      </c>
      <c r="AM1142">
        <v>25</v>
      </c>
      <c r="AN1142">
        <v>1400</v>
      </c>
      <c r="AO1142" t="s">
        <v>118</v>
      </c>
      <c r="AP1142">
        <v>27</v>
      </c>
      <c r="AQ1142">
        <v>-130</v>
      </c>
      <c r="AR1142">
        <v>896</v>
      </c>
      <c r="AZ1142">
        <v>1200</v>
      </c>
      <c r="BA1142">
        <v>1</v>
      </c>
      <c r="BB1142" t="str">
        <f t="shared" si="255"/>
        <v xml:space="preserve">N379DH  </v>
      </c>
      <c r="BC1142">
        <v>1</v>
      </c>
      <c r="BE1142">
        <v>0</v>
      </c>
      <c r="BF1142">
        <v>0</v>
      </c>
      <c r="BG1142">
        <v>0</v>
      </c>
      <c r="BH1142">
        <v>1350</v>
      </c>
      <c r="BI1142">
        <v>1</v>
      </c>
      <c r="BJ1142">
        <v>0</v>
      </c>
      <c r="BK1142">
        <v>0</v>
      </c>
      <c r="BL1142">
        <v>0</v>
      </c>
      <c r="BO1142">
        <v>0</v>
      </c>
      <c r="BP1142">
        <v>0</v>
      </c>
      <c r="BW1142" t="str">
        <f>"21:54:18.420"</f>
        <v>21:54:18.420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3</v>
      </c>
      <c r="CP1142" t="s">
        <v>119</v>
      </c>
      <c r="CQ1142">
        <v>259</v>
      </c>
      <c r="CR1142">
        <v>0</v>
      </c>
      <c r="CW1142">
        <v>3059513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"08/10/2022 21:54:20.193"</f>
        <v>08/10/2022 21:54:20.193</v>
      </c>
      <c r="C1143" t="str">
        <f t="shared" si="254"/>
        <v>FFDFD3C0</v>
      </c>
      <c r="D1143" t="s">
        <v>611</v>
      </c>
      <c r="E1143">
        <v>10</v>
      </c>
      <c r="H1143">
        <v>37</v>
      </c>
      <c r="I1143" t="s">
        <v>612</v>
      </c>
      <c r="J1143" t="s">
        <v>613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ref="S1143:T1145" si="273">"21:54:19.797"</f>
        <v>21:54:19.797</v>
      </c>
      <c r="T1143" t="str">
        <f t="shared" si="273"/>
        <v>21:54:19.797</v>
      </c>
      <c r="U1143" t="str">
        <f t="shared" si="253"/>
        <v>A4558D</v>
      </c>
      <c r="V1143">
        <v>0</v>
      </c>
      <c r="W1143">
        <v>0</v>
      </c>
      <c r="X1143">
        <v>2</v>
      </c>
      <c r="Z1143">
        <v>1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1050</v>
      </c>
      <c r="AJ1143">
        <v>48.189404000000003</v>
      </c>
      <c r="AK1143" t="s">
        <v>1051</v>
      </c>
      <c r="AL1143">
        <v>-122.97924</v>
      </c>
      <c r="AM1143">
        <v>25</v>
      </c>
      <c r="AN1143">
        <v>1400</v>
      </c>
      <c r="AO1143" t="s">
        <v>118</v>
      </c>
      <c r="AP1143">
        <v>25</v>
      </c>
      <c r="AQ1143">
        <v>-129</v>
      </c>
      <c r="AR1143">
        <v>1024</v>
      </c>
      <c r="AZ1143">
        <v>1200</v>
      </c>
      <c r="BA1143">
        <v>1</v>
      </c>
      <c r="BB1143" t="str">
        <f t="shared" si="255"/>
        <v xml:space="preserve">N379DH  </v>
      </c>
      <c r="BC1143">
        <v>1</v>
      </c>
      <c r="BE1143">
        <v>0</v>
      </c>
      <c r="BF1143">
        <v>0</v>
      </c>
      <c r="BG1143">
        <v>0</v>
      </c>
      <c r="BH1143">
        <v>1400</v>
      </c>
      <c r="BI1143">
        <v>1</v>
      </c>
      <c r="BJ1143">
        <v>0</v>
      </c>
      <c r="BK1143">
        <v>0</v>
      </c>
      <c r="BL1143">
        <v>0</v>
      </c>
      <c r="BO1143">
        <v>0</v>
      </c>
      <c r="BP1143">
        <v>0</v>
      </c>
      <c r="BW1143" t="str">
        <f>"21:54:19.928"</f>
        <v>21:54:19.928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3</v>
      </c>
      <c r="CP1143" t="s">
        <v>119</v>
      </c>
      <c r="CQ1143">
        <v>259</v>
      </c>
      <c r="CR1143">
        <v>0</v>
      </c>
      <c r="CW1143">
        <v>3059632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"08/10/2022 21:54:20.256"</f>
        <v>08/10/2022 21:54:20.256</v>
      </c>
      <c r="C1144" t="str">
        <f t="shared" si="254"/>
        <v>FFDFD3C0</v>
      </c>
      <c r="D1144" t="s">
        <v>113</v>
      </c>
      <c r="E1144">
        <v>6</v>
      </c>
      <c r="H1144">
        <v>174</v>
      </c>
      <c r="I1144" t="s">
        <v>114</v>
      </c>
      <c r="J1144" t="s">
        <v>115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273"/>
        <v>21:54:19.797</v>
      </c>
      <c r="T1144" t="str">
        <f t="shared" si="273"/>
        <v>21:54:19.797</v>
      </c>
      <c r="U1144" t="str">
        <f t="shared" si="253"/>
        <v>A4558D</v>
      </c>
      <c r="V1144">
        <v>0</v>
      </c>
      <c r="W1144">
        <v>0</v>
      </c>
      <c r="X1144">
        <v>2</v>
      </c>
      <c r="Z1144">
        <v>1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1050</v>
      </c>
      <c r="AJ1144">
        <v>48.189404000000003</v>
      </c>
      <c r="AK1144" t="s">
        <v>1051</v>
      </c>
      <c r="AL1144">
        <v>-122.97924</v>
      </c>
      <c r="AM1144">
        <v>25</v>
      </c>
      <c r="AN1144">
        <v>1400</v>
      </c>
      <c r="AO1144" t="s">
        <v>118</v>
      </c>
      <c r="AP1144">
        <v>25</v>
      </c>
      <c r="AQ1144">
        <v>-129</v>
      </c>
      <c r="AR1144">
        <v>1024</v>
      </c>
      <c r="AZ1144">
        <v>1200</v>
      </c>
      <c r="BA1144">
        <v>1</v>
      </c>
      <c r="BB1144" t="str">
        <f t="shared" si="255"/>
        <v xml:space="preserve">N379DH  </v>
      </c>
      <c r="BC1144">
        <v>1</v>
      </c>
      <c r="BE1144">
        <v>0</v>
      </c>
      <c r="BF1144">
        <v>0</v>
      </c>
      <c r="BG1144">
        <v>0</v>
      </c>
      <c r="BH1144">
        <v>1400</v>
      </c>
      <c r="BI1144">
        <v>1</v>
      </c>
      <c r="BJ1144">
        <v>0</v>
      </c>
      <c r="BK1144">
        <v>0</v>
      </c>
      <c r="BL1144">
        <v>0</v>
      </c>
      <c r="BO1144">
        <v>0</v>
      </c>
      <c r="BP1144">
        <v>0</v>
      </c>
      <c r="BW1144" t="str">
        <f>"21:54:19.928"</f>
        <v>21:54:19.928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3</v>
      </c>
      <c r="CP1144" t="s">
        <v>119</v>
      </c>
      <c r="CQ1144">
        <v>259</v>
      </c>
      <c r="CR1144">
        <v>0</v>
      </c>
      <c r="CW1144">
        <v>3059632</v>
      </c>
      <c r="CY1144">
        <v>0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"08/10/2022 21:54:20.256"</f>
        <v>08/10/2022 21:54:20.256</v>
      </c>
      <c r="C1145" t="str">
        <f t="shared" si="254"/>
        <v>FFDFD3C0</v>
      </c>
      <c r="D1145" t="s">
        <v>130</v>
      </c>
      <c r="E1145">
        <v>18</v>
      </c>
      <c r="F1145">
        <v>1018</v>
      </c>
      <c r="G1145" t="s">
        <v>114</v>
      </c>
      <c r="J1145" t="s">
        <v>131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si="273"/>
        <v>21:54:19.797</v>
      </c>
      <c r="T1145" t="str">
        <f t="shared" si="273"/>
        <v>21:54:19.797</v>
      </c>
      <c r="U1145" t="str">
        <f t="shared" si="253"/>
        <v>A4558D</v>
      </c>
      <c r="V1145">
        <v>0</v>
      </c>
      <c r="W1145">
        <v>0</v>
      </c>
      <c r="X1145">
        <v>2</v>
      </c>
      <c r="Z1145">
        <v>1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1050</v>
      </c>
      <c r="AJ1145">
        <v>48.189404000000003</v>
      </c>
      <c r="AK1145" t="s">
        <v>1051</v>
      </c>
      <c r="AL1145">
        <v>-122.97924</v>
      </c>
      <c r="AM1145">
        <v>25</v>
      </c>
      <c r="AN1145">
        <v>1400</v>
      </c>
      <c r="AO1145" t="s">
        <v>118</v>
      </c>
      <c r="AP1145">
        <v>25</v>
      </c>
      <c r="AQ1145">
        <v>-129</v>
      </c>
      <c r="AR1145">
        <v>1024</v>
      </c>
      <c r="AZ1145">
        <v>1200</v>
      </c>
      <c r="BA1145">
        <v>1</v>
      </c>
      <c r="BB1145" t="str">
        <f t="shared" si="255"/>
        <v xml:space="preserve">N379DH  </v>
      </c>
      <c r="BC1145">
        <v>1</v>
      </c>
      <c r="BE1145">
        <v>0</v>
      </c>
      <c r="BF1145">
        <v>0</v>
      </c>
      <c r="BG1145">
        <v>0</v>
      </c>
      <c r="BH1145">
        <v>1400</v>
      </c>
      <c r="BI1145">
        <v>1</v>
      </c>
      <c r="BJ1145">
        <v>0</v>
      </c>
      <c r="BK1145">
        <v>0</v>
      </c>
      <c r="BL1145">
        <v>0</v>
      </c>
      <c r="BO1145">
        <v>0</v>
      </c>
      <c r="BP1145">
        <v>0</v>
      </c>
      <c r="BW1145" t="str">
        <f>"21:54:19.928"</f>
        <v>21:54:19.928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3</v>
      </c>
      <c r="CP1145" t="s">
        <v>119</v>
      </c>
      <c r="CQ1145">
        <v>259</v>
      </c>
      <c r="CR1145">
        <v>0</v>
      </c>
      <c r="CW1145">
        <v>3059632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"08/10/2022 21:54:21.193"</f>
        <v>08/10/2022 21:54:21.193</v>
      </c>
      <c r="C1146" t="str">
        <f t="shared" si="254"/>
        <v>FFDFD3C0</v>
      </c>
      <c r="D1146" t="s">
        <v>611</v>
      </c>
      <c r="E1146">
        <v>10</v>
      </c>
      <c r="H1146">
        <v>37</v>
      </c>
      <c r="I1146" t="s">
        <v>612</v>
      </c>
      <c r="J1146" t="s">
        <v>613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ref="S1146:T1148" si="274">"21:54:20.797"</f>
        <v>21:54:20.797</v>
      </c>
      <c r="T1146" t="str">
        <f t="shared" si="274"/>
        <v>21:54:20.797</v>
      </c>
      <c r="U1146" t="str">
        <f t="shared" si="253"/>
        <v>A4558D</v>
      </c>
      <c r="V1146">
        <v>0</v>
      </c>
      <c r="W1146">
        <v>0</v>
      </c>
      <c r="X1146">
        <v>2</v>
      </c>
      <c r="Z1146">
        <v>1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1052</v>
      </c>
      <c r="AJ1146">
        <v>48.188803</v>
      </c>
      <c r="AK1146" t="s">
        <v>1053</v>
      </c>
      <c r="AL1146">
        <v>-122.979069</v>
      </c>
      <c r="AM1146">
        <v>25</v>
      </c>
      <c r="AN1146">
        <v>1400</v>
      </c>
      <c r="AO1146" t="s">
        <v>118</v>
      </c>
      <c r="AP1146">
        <v>24</v>
      </c>
      <c r="AQ1146">
        <v>-128</v>
      </c>
      <c r="AR1146">
        <v>640</v>
      </c>
      <c r="AZ1146">
        <v>1200</v>
      </c>
      <c r="BA1146">
        <v>1</v>
      </c>
      <c r="BB1146" t="str">
        <f t="shared" si="255"/>
        <v xml:space="preserve">N379DH  </v>
      </c>
      <c r="BC1146">
        <v>1</v>
      </c>
      <c r="BE1146">
        <v>0</v>
      </c>
      <c r="BF1146">
        <v>0</v>
      </c>
      <c r="BG1146">
        <v>0</v>
      </c>
      <c r="BH1146">
        <v>1400</v>
      </c>
      <c r="BI1146">
        <v>1</v>
      </c>
      <c r="BJ1146">
        <v>0</v>
      </c>
      <c r="BK1146">
        <v>0</v>
      </c>
      <c r="BL1146">
        <v>0</v>
      </c>
      <c r="BO1146">
        <v>0</v>
      </c>
      <c r="BP1146">
        <v>0</v>
      </c>
      <c r="BW1146" t="str">
        <f>"21:54:20.915"</f>
        <v>21:54:20.915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3</v>
      </c>
      <c r="CP1146" t="s">
        <v>119</v>
      </c>
      <c r="CQ1146">
        <v>259</v>
      </c>
      <c r="CR1146">
        <v>0</v>
      </c>
      <c r="CW1146">
        <v>3059718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"08/10/2022 21:54:21.225"</f>
        <v>08/10/2022 21:54:21.225</v>
      </c>
      <c r="C1147" t="str">
        <f t="shared" si="254"/>
        <v>FFDFD3C0</v>
      </c>
      <c r="D1147" t="s">
        <v>130</v>
      </c>
      <c r="E1147">
        <v>18</v>
      </c>
      <c r="F1147">
        <v>1018</v>
      </c>
      <c r="G1147" t="s">
        <v>114</v>
      </c>
      <c r="J1147" t="s">
        <v>131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274"/>
        <v>21:54:20.797</v>
      </c>
      <c r="T1147" t="str">
        <f t="shared" si="274"/>
        <v>21:54:20.797</v>
      </c>
      <c r="U1147" t="str">
        <f t="shared" si="253"/>
        <v>A4558D</v>
      </c>
      <c r="V1147">
        <v>0</v>
      </c>
      <c r="W1147">
        <v>0</v>
      </c>
      <c r="X1147">
        <v>2</v>
      </c>
      <c r="Z1147">
        <v>1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1052</v>
      </c>
      <c r="AJ1147">
        <v>48.188803</v>
      </c>
      <c r="AK1147" t="s">
        <v>1053</v>
      </c>
      <c r="AL1147">
        <v>-122.979069</v>
      </c>
      <c r="AM1147">
        <v>25</v>
      </c>
      <c r="AN1147">
        <v>1400</v>
      </c>
      <c r="AO1147" t="s">
        <v>118</v>
      </c>
      <c r="AP1147">
        <v>24</v>
      </c>
      <c r="AQ1147">
        <v>-128</v>
      </c>
      <c r="AR1147">
        <v>640</v>
      </c>
      <c r="AZ1147">
        <v>1200</v>
      </c>
      <c r="BA1147">
        <v>1</v>
      </c>
      <c r="BB1147" t="str">
        <f t="shared" si="255"/>
        <v xml:space="preserve">N379DH  </v>
      </c>
      <c r="BC1147">
        <v>1</v>
      </c>
      <c r="BE1147">
        <v>0</v>
      </c>
      <c r="BF1147">
        <v>0</v>
      </c>
      <c r="BG1147">
        <v>0</v>
      </c>
      <c r="BH1147">
        <v>1400</v>
      </c>
      <c r="BI1147">
        <v>1</v>
      </c>
      <c r="BJ1147">
        <v>0</v>
      </c>
      <c r="BK1147">
        <v>0</v>
      </c>
      <c r="BL1147">
        <v>0</v>
      </c>
      <c r="BO1147">
        <v>0</v>
      </c>
      <c r="BP1147">
        <v>0</v>
      </c>
      <c r="BW1147" t="str">
        <f>"21:54:20.915"</f>
        <v>21:54:20.915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3</v>
      </c>
      <c r="CP1147" t="s">
        <v>119</v>
      </c>
      <c r="CQ1147">
        <v>259</v>
      </c>
      <c r="CR1147">
        <v>0</v>
      </c>
      <c r="CW1147">
        <v>3059718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"08/10/2022 21:54:21.225"</f>
        <v>08/10/2022 21:54:21.225</v>
      </c>
      <c r="C1148" t="str">
        <f t="shared" si="254"/>
        <v>FFDFD3C0</v>
      </c>
      <c r="D1148" t="s">
        <v>113</v>
      </c>
      <c r="E1148">
        <v>6</v>
      </c>
      <c r="H1148">
        <v>174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si="274"/>
        <v>21:54:20.797</v>
      </c>
      <c r="T1148" t="str">
        <f t="shared" si="274"/>
        <v>21:54:20.797</v>
      </c>
      <c r="U1148" t="str">
        <f t="shared" si="253"/>
        <v>A4558D</v>
      </c>
      <c r="V1148">
        <v>0</v>
      </c>
      <c r="W1148">
        <v>0</v>
      </c>
      <c r="X1148">
        <v>2</v>
      </c>
      <c r="Z1148">
        <v>1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1052</v>
      </c>
      <c r="AJ1148">
        <v>48.188803</v>
      </c>
      <c r="AK1148" t="s">
        <v>1053</v>
      </c>
      <c r="AL1148">
        <v>-122.979069</v>
      </c>
      <c r="AM1148">
        <v>25</v>
      </c>
      <c r="AN1148">
        <v>1400</v>
      </c>
      <c r="AO1148" t="s">
        <v>118</v>
      </c>
      <c r="AP1148">
        <v>24</v>
      </c>
      <c r="AQ1148">
        <v>-128</v>
      </c>
      <c r="AR1148">
        <v>640</v>
      </c>
      <c r="AZ1148">
        <v>1200</v>
      </c>
      <c r="BA1148">
        <v>1</v>
      </c>
      <c r="BB1148" t="str">
        <f t="shared" si="255"/>
        <v xml:space="preserve">N379DH  </v>
      </c>
      <c r="BC1148">
        <v>1</v>
      </c>
      <c r="BE1148">
        <v>0</v>
      </c>
      <c r="BF1148">
        <v>0</v>
      </c>
      <c r="BG1148">
        <v>0</v>
      </c>
      <c r="BH1148">
        <v>1400</v>
      </c>
      <c r="BI1148">
        <v>1</v>
      </c>
      <c r="BJ1148">
        <v>0</v>
      </c>
      <c r="BK1148">
        <v>0</v>
      </c>
      <c r="BL1148">
        <v>0</v>
      </c>
      <c r="BO1148">
        <v>0</v>
      </c>
      <c r="BP1148">
        <v>0</v>
      </c>
      <c r="BW1148" t="str">
        <f>"21:54:20.915"</f>
        <v>21:54:20.915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3</v>
      </c>
      <c r="CP1148" t="s">
        <v>119</v>
      </c>
      <c r="CQ1148">
        <v>259</v>
      </c>
      <c r="CR1148">
        <v>0</v>
      </c>
      <c r="CW1148">
        <v>3059718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"08/10/2022 21:54:22.053"</f>
        <v>08/10/2022 21:54:22.053</v>
      </c>
      <c r="C1149" t="str">
        <f t="shared" si="254"/>
        <v>FFDFD3C0</v>
      </c>
      <c r="D1149" t="s">
        <v>611</v>
      </c>
      <c r="E1149">
        <v>10</v>
      </c>
      <c r="H1149">
        <v>37</v>
      </c>
      <c r="I1149" t="s">
        <v>612</v>
      </c>
      <c r="J1149" t="s">
        <v>613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ref="S1149:T1151" si="275">"21:54:21.797"</f>
        <v>21:54:21.797</v>
      </c>
      <c r="T1149" t="str">
        <f t="shared" si="275"/>
        <v>21:54:21.797</v>
      </c>
      <c r="U1149" t="str">
        <f t="shared" si="253"/>
        <v>A4558D</v>
      </c>
      <c r="V1149">
        <v>0</v>
      </c>
      <c r="W1149">
        <v>0</v>
      </c>
      <c r="X1149">
        <v>2</v>
      </c>
      <c r="Z1149">
        <v>1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1054</v>
      </c>
      <c r="AJ1149">
        <v>48.188201999999997</v>
      </c>
      <c r="AK1149" t="s">
        <v>1055</v>
      </c>
      <c r="AL1149">
        <v>-122.978897</v>
      </c>
      <c r="AM1149">
        <v>25</v>
      </c>
      <c r="AN1149">
        <v>1400</v>
      </c>
      <c r="AO1149" t="s">
        <v>118</v>
      </c>
      <c r="AP1149">
        <v>24</v>
      </c>
      <c r="AQ1149">
        <v>-128</v>
      </c>
      <c r="AR1149">
        <v>192</v>
      </c>
      <c r="AZ1149">
        <v>1200</v>
      </c>
      <c r="BA1149">
        <v>1</v>
      </c>
      <c r="BB1149" t="str">
        <f t="shared" si="255"/>
        <v xml:space="preserve">N379DH  </v>
      </c>
      <c r="BC1149">
        <v>1</v>
      </c>
      <c r="BE1149">
        <v>0</v>
      </c>
      <c r="BF1149">
        <v>0</v>
      </c>
      <c r="BG1149">
        <v>0</v>
      </c>
      <c r="BH1149">
        <v>1400</v>
      </c>
      <c r="BI1149">
        <v>1</v>
      </c>
      <c r="BJ1149">
        <v>0</v>
      </c>
      <c r="BK1149">
        <v>0</v>
      </c>
      <c r="BL1149">
        <v>0</v>
      </c>
      <c r="BO1149">
        <v>0</v>
      </c>
      <c r="BP1149">
        <v>0</v>
      </c>
      <c r="BW1149" t="str">
        <f>"21:54:21.808"</f>
        <v>21:54:21.808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4</v>
      </c>
      <c r="CP1149" t="s">
        <v>119</v>
      </c>
      <c r="CQ1149">
        <v>259</v>
      </c>
      <c r="CR1149">
        <v>0</v>
      </c>
      <c r="CW1149">
        <v>3059788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"08/10/2022 21:54:22.053"</f>
        <v>08/10/2022 21:54:22.053</v>
      </c>
      <c r="C1150" t="str">
        <f t="shared" si="254"/>
        <v>FFDFD3C0</v>
      </c>
      <c r="D1150" t="s">
        <v>113</v>
      </c>
      <c r="E1150">
        <v>6</v>
      </c>
      <c r="H1150">
        <v>174</v>
      </c>
      <c r="I1150" t="s">
        <v>114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275"/>
        <v>21:54:21.797</v>
      </c>
      <c r="T1150" t="str">
        <f t="shared" si="275"/>
        <v>21:54:21.797</v>
      </c>
      <c r="U1150" t="str">
        <f t="shared" si="253"/>
        <v>A4558D</v>
      </c>
      <c r="V1150">
        <v>0</v>
      </c>
      <c r="W1150">
        <v>0</v>
      </c>
      <c r="X1150">
        <v>2</v>
      </c>
      <c r="Z1150">
        <v>1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1054</v>
      </c>
      <c r="AJ1150">
        <v>48.188201999999997</v>
      </c>
      <c r="AK1150" t="s">
        <v>1055</v>
      </c>
      <c r="AL1150">
        <v>-122.978897</v>
      </c>
      <c r="AM1150">
        <v>25</v>
      </c>
      <c r="AN1150">
        <v>1400</v>
      </c>
      <c r="AO1150" t="s">
        <v>118</v>
      </c>
      <c r="AP1150">
        <v>24</v>
      </c>
      <c r="AQ1150">
        <v>-128</v>
      </c>
      <c r="AR1150">
        <v>192</v>
      </c>
      <c r="AZ1150">
        <v>1200</v>
      </c>
      <c r="BA1150">
        <v>1</v>
      </c>
      <c r="BB1150" t="str">
        <f t="shared" si="255"/>
        <v xml:space="preserve">N379DH  </v>
      </c>
      <c r="BC1150">
        <v>1</v>
      </c>
      <c r="BE1150">
        <v>0</v>
      </c>
      <c r="BF1150">
        <v>0</v>
      </c>
      <c r="BG1150">
        <v>0</v>
      </c>
      <c r="BH1150">
        <v>1400</v>
      </c>
      <c r="BI1150">
        <v>1</v>
      </c>
      <c r="BJ1150">
        <v>0</v>
      </c>
      <c r="BK1150">
        <v>0</v>
      </c>
      <c r="BL1150">
        <v>0</v>
      </c>
      <c r="BO1150">
        <v>0</v>
      </c>
      <c r="BP1150">
        <v>0</v>
      </c>
      <c r="BW1150" t="str">
        <f>"21:54:21.808"</f>
        <v>21:54:21.808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4</v>
      </c>
      <c r="CP1150" t="s">
        <v>119</v>
      </c>
      <c r="CQ1150">
        <v>259</v>
      </c>
      <c r="CR1150">
        <v>0</v>
      </c>
      <c r="CW1150">
        <v>3059788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"08/10/2022 21:54:22.053"</f>
        <v>08/10/2022 21:54:22.053</v>
      </c>
      <c r="C1151" t="str">
        <f t="shared" si="254"/>
        <v>FFDFD3C0</v>
      </c>
      <c r="D1151" t="s">
        <v>130</v>
      </c>
      <c r="E1151">
        <v>18</v>
      </c>
      <c r="F1151">
        <v>1018</v>
      </c>
      <c r="G1151" t="s">
        <v>114</v>
      </c>
      <c r="J1151" t="s">
        <v>131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si="275"/>
        <v>21:54:21.797</v>
      </c>
      <c r="T1151" t="str">
        <f t="shared" si="275"/>
        <v>21:54:21.797</v>
      </c>
      <c r="U1151" t="str">
        <f t="shared" si="253"/>
        <v>A4558D</v>
      </c>
      <c r="V1151">
        <v>0</v>
      </c>
      <c r="W1151">
        <v>0</v>
      </c>
      <c r="X1151">
        <v>2</v>
      </c>
      <c r="Z1151">
        <v>1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1054</v>
      </c>
      <c r="AJ1151">
        <v>48.188201999999997</v>
      </c>
      <c r="AK1151" t="s">
        <v>1055</v>
      </c>
      <c r="AL1151">
        <v>-122.978897</v>
      </c>
      <c r="AM1151">
        <v>25</v>
      </c>
      <c r="AN1151">
        <v>1400</v>
      </c>
      <c r="AO1151" t="s">
        <v>118</v>
      </c>
      <c r="AP1151">
        <v>24</v>
      </c>
      <c r="AQ1151">
        <v>-128</v>
      </c>
      <c r="AR1151">
        <v>192</v>
      </c>
      <c r="AZ1151">
        <v>1200</v>
      </c>
      <c r="BA1151">
        <v>1</v>
      </c>
      <c r="BB1151" t="str">
        <f t="shared" si="255"/>
        <v xml:space="preserve">N379DH  </v>
      </c>
      <c r="BC1151">
        <v>1</v>
      </c>
      <c r="BE1151">
        <v>0</v>
      </c>
      <c r="BF1151">
        <v>0</v>
      </c>
      <c r="BG1151">
        <v>0</v>
      </c>
      <c r="BH1151">
        <v>1400</v>
      </c>
      <c r="BI1151">
        <v>1</v>
      </c>
      <c r="BJ1151">
        <v>0</v>
      </c>
      <c r="BK1151">
        <v>0</v>
      </c>
      <c r="BL1151">
        <v>0</v>
      </c>
      <c r="BO1151">
        <v>0</v>
      </c>
      <c r="BP1151">
        <v>0</v>
      </c>
      <c r="BW1151" t="str">
        <f>"21:54:21.808"</f>
        <v>21:54:21.808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4</v>
      </c>
      <c r="CP1151" t="s">
        <v>119</v>
      </c>
      <c r="CQ1151">
        <v>259</v>
      </c>
      <c r="CR1151">
        <v>0</v>
      </c>
      <c r="CW1151">
        <v>3059788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"08/10/2022 21:54:22.428"</f>
        <v>08/10/2022 21:54:22.428</v>
      </c>
      <c r="C1152" t="str">
        <f t="shared" si="254"/>
        <v>FFDFD3C0</v>
      </c>
      <c r="D1152" t="s">
        <v>611</v>
      </c>
      <c r="E1152">
        <v>10</v>
      </c>
      <c r="H1152">
        <v>37</v>
      </c>
      <c r="I1152" t="s">
        <v>612</v>
      </c>
      <c r="J1152" t="s">
        <v>613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ref="S1152:T1154" si="276">"21:54:22.000"</f>
        <v>21:54:22.000</v>
      </c>
      <c r="T1152" t="str">
        <f t="shared" si="276"/>
        <v>21:54:22.000</v>
      </c>
      <c r="U1152" t="str">
        <f t="shared" si="253"/>
        <v>A4558D</v>
      </c>
      <c r="V1152">
        <v>0</v>
      </c>
      <c r="W1152">
        <v>0</v>
      </c>
      <c r="X1152">
        <v>2</v>
      </c>
      <c r="Z1152">
        <v>1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1056</v>
      </c>
      <c r="AJ1152">
        <v>48.188094999999997</v>
      </c>
      <c r="AK1152" t="s">
        <v>1057</v>
      </c>
      <c r="AL1152">
        <v>-122.978854</v>
      </c>
      <c r="AM1152">
        <v>25</v>
      </c>
      <c r="AN1152">
        <v>1400</v>
      </c>
      <c r="AO1152" t="s">
        <v>118</v>
      </c>
      <c r="AP1152">
        <v>24</v>
      </c>
      <c r="AQ1152">
        <v>-129</v>
      </c>
      <c r="AR1152">
        <v>-320</v>
      </c>
      <c r="AZ1152">
        <v>1200</v>
      </c>
      <c r="BA1152">
        <v>1</v>
      </c>
      <c r="BB1152" t="str">
        <f t="shared" si="255"/>
        <v xml:space="preserve">N379DH  </v>
      </c>
      <c r="BC1152">
        <v>1</v>
      </c>
      <c r="BE1152">
        <v>0</v>
      </c>
      <c r="BF1152">
        <v>0</v>
      </c>
      <c r="BG1152">
        <v>0</v>
      </c>
      <c r="BH1152">
        <v>1425</v>
      </c>
      <c r="BI1152">
        <v>1</v>
      </c>
      <c r="BJ1152">
        <v>0</v>
      </c>
      <c r="BK1152">
        <v>0</v>
      </c>
      <c r="BL1152">
        <v>0</v>
      </c>
      <c r="BO1152">
        <v>0</v>
      </c>
      <c r="BP1152">
        <v>0</v>
      </c>
      <c r="BW1152" t="str">
        <f>"21:54:22.199"</f>
        <v>21:54:22.199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4</v>
      </c>
      <c r="CP1152" t="s">
        <v>119</v>
      </c>
      <c r="CQ1152">
        <v>259</v>
      </c>
      <c r="CR1152">
        <v>0</v>
      </c>
      <c r="CW1152">
        <v>3059818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"08/10/2022 21:54:22.428"</f>
        <v>08/10/2022 21:54:22.428</v>
      </c>
      <c r="C1153" t="str">
        <f t="shared" si="254"/>
        <v>FFDFD3C0</v>
      </c>
      <c r="D1153" t="s">
        <v>130</v>
      </c>
      <c r="E1153">
        <v>18</v>
      </c>
      <c r="F1153">
        <v>1018</v>
      </c>
      <c r="G1153" t="s">
        <v>114</v>
      </c>
      <c r="J1153" t="s">
        <v>131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276"/>
        <v>21:54:22.000</v>
      </c>
      <c r="T1153" t="str">
        <f t="shared" si="276"/>
        <v>21:54:22.000</v>
      </c>
      <c r="U1153" t="str">
        <f t="shared" si="253"/>
        <v>A4558D</v>
      </c>
      <c r="V1153">
        <v>0</v>
      </c>
      <c r="W1153">
        <v>0</v>
      </c>
      <c r="X1153">
        <v>2</v>
      </c>
      <c r="Z1153">
        <v>1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1056</v>
      </c>
      <c r="AJ1153">
        <v>48.188094999999997</v>
      </c>
      <c r="AK1153" t="s">
        <v>1057</v>
      </c>
      <c r="AL1153">
        <v>-122.978854</v>
      </c>
      <c r="AM1153">
        <v>25</v>
      </c>
      <c r="AN1153">
        <v>1400</v>
      </c>
      <c r="AO1153" t="s">
        <v>118</v>
      </c>
      <c r="AP1153">
        <v>24</v>
      </c>
      <c r="AQ1153">
        <v>-129</v>
      </c>
      <c r="AR1153">
        <v>-320</v>
      </c>
      <c r="AZ1153">
        <v>1200</v>
      </c>
      <c r="BA1153">
        <v>1</v>
      </c>
      <c r="BB1153" t="str">
        <f t="shared" si="255"/>
        <v xml:space="preserve">N379DH  </v>
      </c>
      <c r="BC1153">
        <v>1</v>
      </c>
      <c r="BE1153">
        <v>0</v>
      </c>
      <c r="BF1153">
        <v>0</v>
      </c>
      <c r="BG1153">
        <v>0</v>
      </c>
      <c r="BH1153">
        <v>1425</v>
      </c>
      <c r="BI1153">
        <v>1</v>
      </c>
      <c r="BJ1153">
        <v>0</v>
      </c>
      <c r="BK1153">
        <v>0</v>
      </c>
      <c r="BL1153">
        <v>0</v>
      </c>
      <c r="BO1153">
        <v>0</v>
      </c>
      <c r="BP1153">
        <v>0</v>
      </c>
      <c r="BW1153" t="str">
        <f>"21:54:22.199"</f>
        <v>21:54:22.199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4</v>
      </c>
      <c r="CP1153" t="s">
        <v>119</v>
      </c>
      <c r="CQ1153">
        <v>259</v>
      </c>
      <c r="CR1153">
        <v>0</v>
      </c>
      <c r="CW1153">
        <v>3059818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"08/10/2022 21:54:22.428"</f>
        <v>08/10/2022 21:54:22.428</v>
      </c>
      <c r="C1154" t="str">
        <f t="shared" si="254"/>
        <v>FFDFD3C0</v>
      </c>
      <c r="D1154" t="s">
        <v>113</v>
      </c>
      <c r="E1154">
        <v>6</v>
      </c>
      <c r="H1154">
        <v>174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si="276"/>
        <v>21:54:22.000</v>
      </c>
      <c r="T1154" t="str">
        <f t="shared" si="276"/>
        <v>21:54:22.000</v>
      </c>
      <c r="U1154" t="str">
        <f t="shared" ref="U1154:U1217" si="277">"A4558D"</f>
        <v>A4558D</v>
      </c>
      <c r="V1154">
        <v>0</v>
      </c>
      <c r="W1154">
        <v>0</v>
      </c>
      <c r="X1154">
        <v>2</v>
      </c>
      <c r="Z1154">
        <v>1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1056</v>
      </c>
      <c r="AJ1154">
        <v>48.188094999999997</v>
      </c>
      <c r="AK1154" t="s">
        <v>1057</v>
      </c>
      <c r="AL1154">
        <v>-122.978854</v>
      </c>
      <c r="AM1154">
        <v>25</v>
      </c>
      <c r="AN1154">
        <v>1400</v>
      </c>
      <c r="AO1154" t="s">
        <v>118</v>
      </c>
      <c r="AP1154">
        <v>24</v>
      </c>
      <c r="AQ1154">
        <v>-129</v>
      </c>
      <c r="AR1154">
        <v>-320</v>
      </c>
      <c r="AZ1154">
        <v>1200</v>
      </c>
      <c r="BA1154">
        <v>1</v>
      </c>
      <c r="BB1154" t="str">
        <f t="shared" si="255"/>
        <v xml:space="preserve">N379DH  </v>
      </c>
      <c r="BC1154">
        <v>1</v>
      </c>
      <c r="BE1154">
        <v>0</v>
      </c>
      <c r="BF1154">
        <v>0</v>
      </c>
      <c r="BG1154">
        <v>0</v>
      </c>
      <c r="BH1154">
        <v>1425</v>
      </c>
      <c r="BI1154">
        <v>1</v>
      </c>
      <c r="BJ1154">
        <v>0</v>
      </c>
      <c r="BK1154">
        <v>0</v>
      </c>
      <c r="BL1154">
        <v>0</v>
      </c>
      <c r="BO1154">
        <v>0</v>
      </c>
      <c r="BP1154">
        <v>0</v>
      </c>
      <c r="BW1154" t="str">
        <f>"21:54:22.199"</f>
        <v>21:54:22.199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4</v>
      </c>
      <c r="CP1154" t="s">
        <v>119</v>
      </c>
      <c r="CQ1154">
        <v>259</v>
      </c>
      <c r="CR1154">
        <v>0</v>
      </c>
      <c r="CW1154">
        <v>3059818</v>
      </c>
      <c r="CY1154">
        <v>0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"08/10/2022 21:54:23.490"</f>
        <v>08/10/2022 21:54:23.490</v>
      </c>
      <c r="C1155" t="str">
        <f t="shared" ref="C1155:C1218" si="278">"FFDFD3C0"</f>
        <v>FFDFD3C0</v>
      </c>
      <c r="D1155" t="s">
        <v>611</v>
      </c>
      <c r="E1155">
        <v>10</v>
      </c>
      <c r="H1155">
        <v>37</v>
      </c>
      <c r="I1155" t="s">
        <v>612</v>
      </c>
      <c r="J1155" t="s">
        <v>613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ref="S1155:T1157" si="279">"21:54:23.195"</f>
        <v>21:54:23.195</v>
      </c>
      <c r="T1155" t="str">
        <f t="shared" si="279"/>
        <v>21:54:23.195</v>
      </c>
      <c r="U1155" t="str">
        <f t="shared" si="277"/>
        <v>A4558D</v>
      </c>
      <c r="V1155">
        <v>0</v>
      </c>
      <c r="W1155">
        <v>0</v>
      </c>
      <c r="X1155">
        <v>2</v>
      </c>
      <c r="Z1155">
        <v>1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1058</v>
      </c>
      <c r="AJ1155">
        <v>48.187365999999997</v>
      </c>
      <c r="AK1155" t="s">
        <v>1059</v>
      </c>
      <c r="AL1155">
        <v>-122.978661</v>
      </c>
      <c r="AM1155">
        <v>25</v>
      </c>
      <c r="AN1155">
        <v>1400</v>
      </c>
      <c r="AO1155" t="s">
        <v>118</v>
      </c>
      <c r="AP1155">
        <v>25</v>
      </c>
      <c r="AQ1155">
        <v>-130</v>
      </c>
      <c r="AR1155">
        <v>-1600</v>
      </c>
      <c r="AZ1155">
        <v>1200</v>
      </c>
      <c r="BA1155">
        <v>1</v>
      </c>
      <c r="BB1155" t="str">
        <f t="shared" ref="BB1155:BB1218" si="280">"N379DH  "</f>
        <v xml:space="preserve">N379DH  </v>
      </c>
      <c r="BC1155">
        <v>1</v>
      </c>
      <c r="BE1155">
        <v>0</v>
      </c>
      <c r="BF1155">
        <v>0</v>
      </c>
      <c r="BG1155">
        <v>0</v>
      </c>
      <c r="BH1155">
        <v>1425</v>
      </c>
      <c r="BI1155">
        <v>1</v>
      </c>
      <c r="BJ1155">
        <v>0</v>
      </c>
      <c r="BK1155">
        <v>0</v>
      </c>
      <c r="BL1155">
        <v>0</v>
      </c>
      <c r="BO1155">
        <v>0</v>
      </c>
      <c r="BP1155">
        <v>0</v>
      </c>
      <c r="BW1155" t="str">
        <f>"21:54:23.279"</f>
        <v>21:54:23.279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4</v>
      </c>
      <c r="CP1155" t="s">
        <v>119</v>
      </c>
      <c r="CQ1155">
        <v>259</v>
      </c>
      <c r="CR1155">
        <v>0</v>
      </c>
      <c r="CW1155">
        <v>3059923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"08/10/2022 21:54:23.490"</f>
        <v>08/10/2022 21:54:23.490</v>
      </c>
      <c r="C1156" t="str">
        <f t="shared" si="278"/>
        <v>FFDFD3C0</v>
      </c>
      <c r="D1156" t="s">
        <v>130</v>
      </c>
      <c r="E1156">
        <v>18</v>
      </c>
      <c r="F1156">
        <v>1018</v>
      </c>
      <c r="G1156" t="s">
        <v>114</v>
      </c>
      <c r="J1156" t="s">
        <v>131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279"/>
        <v>21:54:23.195</v>
      </c>
      <c r="T1156" t="str">
        <f t="shared" si="279"/>
        <v>21:54:23.195</v>
      </c>
      <c r="U1156" t="str">
        <f t="shared" si="277"/>
        <v>A4558D</v>
      </c>
      <c r="V1156">
        <v>0</v>
      </c>
      <c r="W1156">
        <v>0</v>
      </c>
      <c r="X1156">
        <v>2</v>
      </c>
      <c r="Z1156">
        <v>1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1058</v>
      </c>
      <c r="AJ1156">
        <v>48.187365999999997</v>
      </c>
      <c r="AK1156" t="s">
        <v>1059</v>
      </c>
      <c r="AL1156">
        <v>-122.978661</v>
      </c>
      <c r="AM1156">
        <v>25</v>
      </c>
      <c r="AN1156">
        <v>1400</v>
      </c>
      <c r="AO1156" t="s">
        <v>118</v>
      </c>
      <c r="AP1156">
        <v>25</v>
      </c>
      <c r="AQ1156">
        <v>-130</v>
      </c>
      <c r="AR1156">
        <v>-1600</v>
      </c>
      <c r="AZ1156">
        <v>1200</v>
      </c>
      <c r="BA1156">
        <v>1</v>
      </c>
      <c r="BB1156" t="str">
        <f t="shared" si="280"/>
        <v xml:space="preserve">N379DH  </v>
      </c>
      <c r="BC1156">
        <v>1</v>
      </c>
      <c r="BE1156">
        <v>0</v>
      </c>
      <c r="BF1156">
        <v>0</v>
      </c>
      <c r="BG1156">
        <v>0</v>
      </c>
      <c r="BH1156">
        <v>1425</v>
      </c>
      <c r="BI1156">
        <v>1</v>
      </c>
      <c r="BJ1156">
        <v>0</v>
      </c>
      <c r="BK1156">
        <v>0</v>
      </c>
      <c r="BL1156">
        <v>0</v>
      </c>
      <c r="BO1156">
        <v>0</v>
      </c>
      <c r="BP1156">
        <v>0</v>
      </c>
      <c r="BW1156" t="str">
        <f>"21:54:23.279"</f>
        <v>21:54:23.279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4</v>
      </c>
      <c r="CP1156" t="s">
        <v>119</v>
      </c>
      <c r="CQ1156">
        <v>259</v>
      </c>
      <c r="CR1156">
        <v>0</v>
      </c>
      <c r="CW1156">
        <v>3059923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"08/10/2022 21:54:23.553"</f>
        <v>08/10/2022 21:54:23.553</v>
      </c>
      <c r="C1157" t="str">
        <f t="shared" si="278"/>
        <v>FFDFD3C0</v>
      </c>
      <c r="D1157" t="s">
        <v>113</v>
      </c>
      <c r="E1157">
        <v>6</v>
      </c>
      <c r="H1157">
        <v>174</v>
      </c>
      <c r="I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279"/>
        <v>21:54:23.195</v>
      </c>
      <c r="T1157" t="str">
        <f t="shared" si="279"/>
        <v>21:54:23.195</v>
      </c>
      <c r="U1157" t="str">
        <f t="shared" si="277"/>
        <v>A4558D</v>
      </c>
      <c r="V1157">
        <v>0</v>
      </c>
      <c r="W1157">
        <v>0</v>
      </c>
      <c r="X1157">
        <v>2</v>
      </c>
      <c r="Z1157">
        <v>1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1058</v>
      </c>
      <c r="AJ1157">
        <v>48.187365999999997</v>
      </c>
      <c r="AK1157" t="s">
        <v>1059</v>
      </c>
      <c r="AL1157">
        <v>-122.978661</v>
      </c>
      <c r="AM1157">
        <v>25</v>
      </c>
      <c r="AN1157">
        <v>1400</v>
      </c>
      <c r="AO1157" t="s">
        <v>118</v>
      </c>
      <c r="AP1157">
        <v>25</v>
      </c>
      <c r="AQ1157">
        <v>-130</v>
      </c>
      <c r="AR1157">
        <v>-1600</v>
      </c>
      <c r="AZ1157">
        <v>1200</v>
      </c>
      <c r="BA1157">
        <v>1</v>
      </c>
      <c r="BB1157" t="str">
        <f t="shared" si="280"/>
        <v xml:space="preserve">N379DH  </v>
      </c>
      <c r="BC1157">
        <v>1</v>
      </c>
      <c r="BE1157">
        <v>0</v>
      </c>
      <c r="BF1157">
        <v>0</v>
      </c>
      <c r="BG1157">
        <v>0</v>
      </c>
      <c r="BH1157">
        <v>1425</v>
      </c>
      <c r="BI1157">
        <v>1</v>
      </c>
      <c r="BJ1157">
        <v>0</v>
      </c>
      <c r="BK1157">
        <v>0</v>
      </c>
      <c r="BL1157">
        <v>0</v>
      </c>
      <c r="BO1157">
        <v>0</v>
      </c>
      <c r="BP1157">
        <v>0</v>
      </c>
      <c r="BW1157" t="str">
        <f>"21:54:23.279"</f>
        <v>21:54:23.279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4</v>
      </c>
      <c r="CP1157" t="s">
        <v>119</v>
      </c>
      <c r="CQ1157">
        <v>259</v>
      </c>
      <c r="CR1157">
        <v>0</v>
      </c>
      <c r="CW1157">
        <v>3059923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"08/10/2022 21:54:25.145"</f>
        <v>08/10/2022 21:54:25.145</v>
      </c>
      <c r="C1158" t="str">
        <f t="shared" si="278"/>
        <v>FFDFD3C0</v>
      </c>
      <c r="D1158" t="s">
        <v>130</v>
      </c>
      <c r="E1158">
        <v>18</v>
      </c>
      <c r="F1158">
        <v>1018</v>
      </c>
      <c r="G1158" t="s">
        <v>114</v>
      </c>
      <c r="J1158" t="s">
        <v>131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ref="S1158:T1160" si="281">"21:54:24.797"</f>
        <v>21:54:24.797</v>
      </c>
      <c r="T1158" t="str">
        <f t="shared" si="281"/>
        <v>21:54:24.797</v>
      </c>
      <c r="U1158" t="str">
        <f t="shared" si="277"/>
        <v>A4558D</v>
      </c>
      <c r="V1158">
        <v>0</v>
      </c>
      <c r="W1158">
        <v>0</v>
      </c>
      <c r="X1158">
        <v>2</v>
      </c>
      <c r="Z1158">
        <v>1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1060</v>
      </c>
      <c r="AJ1158">
        <v>48.186399999999999</v>
      </c>
      <c r="AK1158" t="s">
        <v>1061</v>
      </c>
      <c r="AL1158">
        <v>-122.97836100000001</v>
      </c>
      <c r="AM1158">
        <v>25</v>
      </c>
      <c r="AN1158">
        <v>1400</v>
      </c>
      <c r="AO1158" t="s">
        <v>118</v>
      </c>
      <c r="AP1158">
        <v>27</v>
      </c>
      <c r="AQ1158">
        <v>-133</v>
      </c>
      <c r="AR1158">
        <v>-1792</v>
      </c>
      <c r="AZ1158">
        <v>1200</v>
      </c>
      <c r="BA1158">
        <v>1</v>
      </c>
      <c r="BB1158" t="str">
        <f t="shared" si="280"/>
        <v xml:space="preserve">N379DH  </v>
      </c>
      <c r="BC1158">
        <v>1</v>
      </c>
      <c r="BE1158">
        <v>0</v>
      </c>
      <c r="BF1158">
        <v>0</v>
      </c>
      <c r="BG1158">
        <v>0</v>
      </c>
      <c r="BH1158">
        <v>1350</v>
      </c>
      <c r="BI1158">
        <v>1</v>
      </c>
      <c r="BJ1158">
        <v>0</v>
      </c>
      <c r="BK1158">
        <v>0</v>
      </c>
      <c r="BL1158">
        <v>0</v>
      </c>
      <c r="BO1158">
        <v>0</v>
      </c>
      <c r="BP1158">
        <v>0</v>
      </c>
      <c r="BW1158" t="str">
        <f>"21:54:24.873"</f>
        <v>21:54:24.873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3</v>
      </c>
      <c r="CP1158" t="s">
        <v>119</v>
      </c>
      <c r="CQ1158">
        <v>259</v>
      </c>
      <c r="CR1158">
        <v>0</v>
      </c>
      <c r="CW1158">
        <v>3060058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"08/10/2022 21:54:25.145"</f>
        <v>08/10/2022 21:54:25.145</v>
      </c>
      <c r="C1159" t="str">
        <f t="shared" si="278"/>
        <v>FFDFD3C0</v>
      </c>
      <c r="D1159" t="s">
        <v>611</v>
      </c>
      <c r="E1159">
        <v>10</v>
      </c>
      <c r="H1159">
        <v>37</v>
      </c>
      <c r="I1159" t="s">
        <v>612</v>
      </c>
      <c r="J1159" t="s">
        <v>613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281"/>
        <v>21:54:24.797</v>
      </c>
      <c r="T1159" t="str">
        <f t="shared" si="281"/>
        <v>21:54:24.797</v>
      </c>
      <c r="U1159" t="str">
        <f t="shared" si="277"/>
        <v>A4558D</v>
      </c>
      <c r="V1159">
        <v>0</v>
      </c>
      <c r="W1159">
        <v>0</v>
      </c>
      <c r="X1159">
        <v>2</v>
      </c>
      <c r="Z1159">
        <v>1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1060</v>
      </c>
      <c r="AJ1159">
        <v>48.186399999999999</v>
      </c>
      <c r="AK1159" t="s">
        <v>1061</v>
      </c>
      <c r="AL1159">
        <v>-122.97836100000001</v>
      </c>
      <c r="AM1159">
        <v>25</v>
      </c>
      <c r="AN1159">
        <v>1400</v>
      </c>
      <c r="AO1159" t="s">
        <v>118</v>
      </c>
      <c r="AP1159">
        <v>27</v>
      </c>
      <c r="AQ1159">
        <v>-133</v>
      </c>
      <c r="AR1159">
        <v>-1792</v>
      </c>
      <c r="AZ1159">
        <v>1200</v>
      </c>
      <c r="BA1159">
        <v>1</v>
      </c>
      <c r="BB1159" t="str">
        <f t="shared" si="280"/>
        <v xml:space="preserve">N379DH  </v>
      </c>
      <c r="BC1159">
        <v>1</v>
      </c>
      <c r="BE1159">
        <v>0</v>
      </c>
      <c r="BF1159">
        <v>0</v>
      </c>
      <c r="BG1159">
        <v>0</v>
      </c>
      <c r="BH1159">
        <v>1350</v>
      </c>
      <c r="BI1159">
        <v>1</v>
      </c>
      <c r="BJ1159">
        <v>0</v>
      </c>
      <c r="BK1159">
        <v>0</v>
      </c>
      <c r="BL1159">
        <v>0</v>
      </c>
      <c r="BO1159">
        <v>0</v>
      </c>
      <c r="BP1159">
        <v>0</v>
      </c>
      <c r="BW1159" t="str">
        <f>"21:54:24.873"</f>
        <v>21:54:24.873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3</v>
      </c>
      <c r="CP1159" t="s">
        <v>119</v>
      </c>
      <c r="CQ1159">
        <v>259</v>
      </c>
      <c r="CR1159">
        <v>0</v>
      </c>
      <c r="CW1159">
        <v>3060058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"08/10/2022 21:54:25.145"</f>
        <v>08/10/2022 21:54:25.145</v>
      </c>
      <c r="C1160" t="str">
        <f t="shared" si="278"/>
        <v>FFDFD3C0</v>
      </c>
      <c r="D1160" t="s">
        <v>113</v>
      </c>
      <c r="E1160">
        <v>6</v>
      </c>
      <c r="H1160">
        <v>174</v>
      </c>
      <c r="I1160" t="s">
        <v>114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si="281"/>
        <v>21:54:24.797</v>
      </c>
      <c r="T1160" t="str">
        <f t="shared" si="281"/>
        <v>21:54:24.797</v>
      </c>
      <c r="U1160" t="str">
        <f t="shared" si="277"/>
        <v>A4558D</v>
      </c>
      <c r="V1160">
        <v>0</v>
      </c>
      <c r="W1160">
        <v>0</v>
      </c>
      <c r="X1160">
        <v>2</v>
      </c>
      <c r="Z1160">
        <v>1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1060</v>
      </c>
      <c r="AJ1160">
        <v>48.186399999999999</v>
      </c>
      <c r="AK1160" t="s">
        <v>1061</v>
      </c>
      <c r="AL1160">
        <v>-122.97836100000001</v>
      </c>
      <c r="AM1160">
        <v>25</v>
      </c>
      <c r="AN1160">
        <v>1400</v>
      </c>
      <c r="AO1160" t="s">
        <v>118</v>
      </c>
      <c r="AP1160">
        <v>27</v>
      </c>
      <c r="AQ1160">
        <v>-133</v>
      </c>
      <c r="AR1160">
        <v>-1792</v>
      </c>
      <c r="AZ1160">
        <v>1200</v>
      </c>
      <c r="BA1160">
        <v>1</v>
      </c>
      <c r="BB1160" t="str">
        <f t="shared" si="280"/>
        <v xml:space="preserve">N379DH  </v>
      </c>
      <c r="BC1160">
        <v>1</v>
      </c>
      <c r="BE1160">
        <v>0</v>
      </c>
      <c r="BF1160">
        <v>0</v>
      </c>
      <c r="BG1160">
        <v>0</v>
      </c>
      <c r="BH1160">
        <v>1350</v>
      </c>
      <c r="BI1160">
        <v>1</v>
      </c>
      <c r="BJ1160">
        <v>0</v>
      </c>
      <c r="BK1160">
        <v>0</v>
      </c>
      <c r="BL1160">
        <v>0</v>
      </c>
      <c r="BO1160">
        <v>0</v>
      </c>
      <c r="BP1160">
        <v>0</v>
      </c>
      <c r="BW1160" t="str">
        <f>"21:54:24.873"</f>
        <v>21:54:24.873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3</v>
      </c>
      <c r="CP1160" t="s">
        <v>119</v>
      </c>
      <c r="CQ1160">
        <v>259</v>
      </c>
      <c r="CR1160">
        <v>0</v>
      </c>
      <c r="CW1160">
        <v>3060058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"08/10/2022 21:54:25.755"</f>
        <v>08/10/2022 21:54:25.755</v>
      </c>
      <c r="C1161" t="str">
        <f t="shared" si="278"/>
        <v>FFDFD3C0</v>
      </c>
      <c r="D1161" t="s">
        <v>130</v>
      </c>
      <c r="E1161">
        <v>18</v>
      </c>
      <c r="F1161">
        <v>1018</v>
      </c>
      <c r="G1161" t="s">
        <v>114</v>
      </c>
      <c r="J1161" t="s">
        <v>131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ref="S1161:T1163" si="282">"21:54:25.398"</f>
        <v>21:54:25.398</v>
      </c>
      <c r="T1161" t="str">
        <f t="shared" si="282"/>
        <v>21:54:25.398</v>
      </c>
      <c r="U1161" t="str">
        <f t="shared" si="277"/>
        <v>A4558D</v>
      </c>
      <c r="V1161">
        <v>0</v>
      </c>
      <c r="W1161">
        <v>0</v>
      </c>
      <c r="X1161">
        <v>2</v>
      </c>
      <c r="Z1161">
        <v>1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1062</v>
      </c>
      <c r="AJ1161">
        <v>48.186034999999997</v>
      </c>
      <c r="AK1161" t="s">
        <v>1063</v>
      </c>
      <c r="AL1161">
        <v>-122.978253</v>
      </c>
      <c r="AM1161">
        <v>25</v>
      </c>
      <c r="AN1161">
        <v>1400</v>
      </c>
      <c r="AO1161" t="s">
        <v>118</v>
      </c>
      <c r="AP1161">
        <v>28</v>
      </c>
      <c r="AQ1161">
        <v>-135</v>
      </c>
      <c r="AR1161">
        <v>-1728</v>
      </c>
      <c r="AZ1161">
        <v>1200</v>
      </c>
      <c r="BA1161">
        <v>1</v>
      </c>
      <c r="BB1161" t="str">
        <f t="shared" si="280"/>
        <v xml:space="preserve">N379DH  </v>
      </c>
      <c r="BC1161">
        <v>1</v>
      </c>
      <c r="BE1161">
        <v>0</v>
      </c>
      <c r="BF1161">
        <v>0</v>
      </c>
      <c r="BG1161">
        <v>0</v>
      </c>
      <c r="BH1161">
        <v>1325</v>
      </c>
      <c r="BI1161">
        <v>1</v>
      </c>
      <c r="BJ1161">
        <v>0</v>
      </c>
      <c r="BK1161">
        <v>0</v>
      </c>
      <c r="BL1161">
        <v>0</v>
      </c>
      <c r="BO1161">
        <v>0</v>
      </c>
      <c r="BP1161">
        <v>0</v>
      </c>
      <c r="BW1161" t="str">
        <f>"21:54:25.539"</f>
        <v>21:54:25.539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3</v>
      </c>
      <c r="CP1161" t="s">
        <v>119</v>
      </c>
      <c r="CQ1161">
        <v>259</v>
      </c>
      <c r="CR1161">
        <v>0</v>
      </c>
      <c r="CW1161">
        <v>3060115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"08/10/2022 21:54:25.755"</f>
        <v>08/10/2022 21:54:25.755</v>
      </c>
      <c r="C1162" t="str">
        <f t="shared" si="278"/>
        <v>FFDFD3C0</v>
      </c>
      <c r="D1162" t="s">
        <v>611</v>
      </c>
      <c r="E1162">
        <v>10</v>
      </c>
      <c r="H1162">
        <v>37</v>
      </c>
      <c r="I1162" t="s">
        <v>612</v>
      </c>
      <c r="J1162" t="s">
        <v>613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282"/>
        <v>21:54:25.398</v>
      </c>
      <c r="T1162" t="str">
        <f t="shared" si="282"/>
        <v>21:54:25.398</v>
      </c>
      <c r="U1162" t="str">
        <f t="shared" si="277"/>
        <v>A4558D</v>
      </c>
      <c r="V1162">
        <v>0</v>
      </c>
      <c r="W1162">
        <v>0</v>
      </c>
      <c r="X1162">
        <v>2</v>
      </c>
      <c r="Z1162">
        <v>1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1062</v>
      </c>
      <c r="AJ1162">
        <v>48.186034999999997</v>
      </c>
      <c r="AK1162" t="s">
        <v>1063</v>
      </c>
      <c r="AL1162">
        <v>-122.978253</v>
      </c>
      <c r="AM1162">
        <v>25</v>
      </c>
      <c r="AN1162">
        <v>1400</v>
      </c>
      <c r="AO1162" t="s">
        <v>118</v>
      </c>
      <c r="AP1162">
        <v>28</v>
      </c>
      <c r="AQ1162">
        <v>-135</v>
      </c>
      <c r="AR1162">
        <v>-1728</v>
      </c>
      <c r="AZ1162">
        <v>1200</v>
      </c>
      <c r="BA1162">
        <v>1</v>
      </c>
      <c r="BB1162" t="str">
        <f t="shared" si="280"/>
        <v xml:space="preserve">N379DH  </v>
      </c>
      <c r="BC1162">
        <v>1</v>
      </c>
      <c r="BE1162">
        <v>0</v>
      </c>
      <c r="BF1162">
        <v>0</v>
      </c>
      <c r="BG1162">
        <v>0</v>
      </c>
      <c r="BH1162">
        <v>1325</v>
      </c>
      <c r="BI1162">
        <v>1</v>
      </c>
      <c r="BJ1162">
        <v>0</v>
      </c>
      <c r="BK1162">
        <v>0</v>
      </c>
      <c r="BL1162">
        <v>0</v>
      </c>
      <c r="BO1162">
        <v>0</v>
      </c>
      <c r="BP1162">
        <v>0</v>
      </c>
      <c r="BW1162" t="str">
        <f>"21:54:25.539"</f>
        <v>21:54:25.539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3</v>
      </c>
      <c r="CP1162" t="s">
        <v>119</v>
      </c>
      <c r="CQ1162">
        <v>259</v>
      </c>
      <c r="CR1162">
        <v>0</v>
      </c>
      <c r="CW1162">
        <v>3060115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"08/10/2022 21:54:25.802"</f>
        <v>08/10/2022 21:54:25.802</v>
      </c>
      <c r="C1163" t="str">
        <f t="shared" si="278"/>
        <v>FFDFD3C0</v>
      </c>
      <c r="D1163" t="s">
        <v>113</v>
      </c>
      <c r="E1163">
        <v>6</v>
      </c>
      <c r="H1163">
        <v>174</v>
      </c>
      <c r="I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si="282"/>
        <v>21:54:25.398</v>
      </c>
      <c r="T1163" t="str">
        <f t="shared" si="282"/>
        <v>21:54:25.398</v>
      </c>
      <c r="U1163" t="str">
        <f t="shared" si="277"/>
        <v>A4558D</v>
      </c>
      <c r="V1163">
        <v>0</v>
      </c>
      <c r="W1163">
        <v>0</v>
      </c>
      <c r="X1163">
        <v>2</v>
      </c>
      <c r="Z1163">
        <v>1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1062</v>
      </c>
      <c r="AJ1163">
        <v>48.186034999999997</v>
      </c>
      <c r="AK1163" t="s">
        <v>1063</v>
      </c>
      <c r="AL1163">
        <v>-122.978253</v>
      </c>
      <c r="AM1163">
        <v>25</v>
      </c>
      <c r="AN1163">
        <v>1400</v>
      </c>
      <c r="AO1163" t="s">
        <v>118</v>
      </c>
      <c r="AP1163">
        <v>28</v>
      </c>
      <c r="AQ1163">
        <v>-135</v>
      </c>
      <c r="AR1163">
        <v>-1728</v>
      </c>
      <c r="AZ1163">
        <v>1200</v>
      </c>
      <c r="BA1163">
        <v>1</v>
      </c>
      <c r="BB1163" t="str">
        <f t="shared" si="280"/>
        <v xml:space="preserve">N379DH  </v>
      </c>
      <c r="BC1163">
        <v>1</v>
      </c>
      <c r="BE1163">
        <v>0</v>
      </c>
      <c r="BF1163">
        <v>0</v>
      </c>
      <c r="BG1163">
        <v>0</v>
      </c>
      <c r="BH1163">
        <v>1325</v>
      </c>
      <c r="BI1163">
        <v>1</v>
      </c>
      <c r="BJ1163">
        <v>0</v>
      </c>
      <c r="BK1163">
        <v>0</v>
      </c>
      <c r="BL1163">
        <v>0</v>
      </c>
      <c r="BO1163">
        <v>0</v>
      </c>
      <c r="BP1163">
        <v>0</v>
      </c>
      <c r="BW1163" t="str">
        <f>"21:54:25.539"</f>
        <v>21:54:25.539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3</v>
      </c>
      <c r="CP1163" t="s">
        <v>119</v>
      </c>
      <c r="CQ1163">
        <v>259</v>
      </c>
      <c r="CR1163">
        <v>0</v>
      </c>
      <c r="CW1163">
        <v>3060115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"08/10/2022 21:54:26.989"</f>
        <v>08/10/2022 21:54:26.989</v>
      </c>
      <c r="C1164" t="str">
        <f t="shared" si="278"/>
        <v>FFDFD3C0</v>
      </c>
      <c r="D1164" t="s">
        <v>130</v>
      </c>
      <c r="E1164">
        <v>18</v>
      </c>
      <c r="F1164">
        <v>1018</v>
      </c>
      <c r="G1164" t="s">
        <v>114</v>
      </c>
      <c r="J1164" t="s">
        <v>131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ref="S1164:T1166" si="283">"21:54:26.594"</f>
        <v>21:54:26.594</v>
      </c>
      <c r="T1164" t="str">
        <f t="shared" si="283"/>
        <v>21:54:26.594</v>
      </c>
      <c r="U1164" t="str">
        <f t="shared" si="277"/>
        <v>A4558D</v>
      </c>
      <c r="V1164">
        <v>0</v>
      </c>
      <c r="W1164">
        <v>0</v>
      </c>
      <c r="X1164">
        <v>2</v>
      </c>
      <c r="Z1164">
        <v>1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1064</v>
      </c>
      <c r="AJ1164">
        <v>48.185262999999999</v>
      </c>
      <c r="AK1164" t="s">
        <v>1065</v>
      </c>
      <c r="AL1164">
        <v>-122.97801699999999</v>
      </c>
      <c r="AM1164">
        <v>25</v>
      </c>
      <c r="AN1164">
        <v>1300</v>
      </c>
      <c r="AO1164" t="s">
        <v>118</v>
      </c>
      <c r="AP1164">
        <v>30</v>
      </c>
      <c r="AQ1164">
        <v>-138</v>
      </c>
      <c r="AR1164">
        <v>-1344</v>
      </c>
      <c r="AZ1164">
        <v>1200</v>
      </c>
      <c r="BA1164">
        <v>1</v>
      </c>
      <c r="BB1164" t="str">
        <f t="shared" si="280"/>
        <v xml:space="preserve">N379DH  </v>
      </c>
      <c r="BC1164">
        <v>1</v>
      </c>
      <c r="BE1164">
        <v>0</v>
      </c>
      <c r="BF1164">
        <v>0</v>
      </c>
      <c r="BG1164">
        <v>0</v>
      </c>
      <c r="BH1164">
        <v>1325</v>
      </c>
      <c r="BI1164">
        <v>1</v>
      </c>
      <c r="BJ1164">
        <v>0</v>
      </c>
      <c r="BK1164">
        <v>0</v>
      </c>
      <c r="BL1164">
        <v>0</v>
      </c>
      <c r="BO1164">
        <v>0</v>
      </c>
      <c r="BP1164">
        <v>0</v>
      </c>
      <c r="BW1164" t="str">
        <f>"21:54:26.738"</f>
        <v>21:54:26.738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4</v>
      </c>
      <c r="CP1164" t="s">
        <v>119</v>
      </c>
      <c r="CQ1164">
        <v>259</v>
      </c>
      <c r="CR1164">
        <v>0</v>
      </c>
      <c r="CW1164">
        <v>3060220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"08/10/2022 21:54:26.989"</f>
        <v>08/10/2022 21:54:26.989</v>
      </c>
      <c r="C1165" t="str">
        <f t="shared" si="278"/>
        <v>FFDFD3C0</v>
      </c>
      <c r="D1165" t="s">
        <v>113</v>
      </c>
      <c r="E1165">
        <v>6</v>
      </c>
      <c r="H1165">
        <v>174</v>
      </c>
      <c r="I1165" t="s">
        <v>114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283"/>
        <v>21:54:26.594</v>
      </c>
      <c r="T1165" t="str">
        <f t="shared" si="283"/>
        <v>21:54:26.594</v>
      </c>
      <c r="U1165" t="str">
        <f t="shared" si="277"/>
        <v>A4558D</v>
      </c>
      <c r="V1165">
        <v>0</v>
      </c>
      <c r="W1165">
        <v>0</v>
      </c>
      <c r="X1165">
        <v>2</v>
      </c>
      <c r="Z1165">
        <v>1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1064</v>
      </c>
      <c r="AJ1165">
        <v>48.185262999999999</v>
      </c>
      <c r="AK1165" t="s">
        <v>1065</v>
      </c>
      <c r="AL1165">
        <v>-122.97801699999999</v>
      </c>
      <c r="AM1165">
        <v>25</v>
      </c>
      <c r="AN1165">
        <v>1300</v>
      </c>
      <c r="AO1165" t="s">
        <v>118</v>
      </c>
      <c r="AP1165">
        <v>30</v>
      </c>
      <c r="AQ1165">
        <v>-138</v>
      </c>
      <c r="AR1165">
        <v>-1344</v>
      </c>
      <c r="AZ1165">
        <v>1200</v>
      </c>
      <c r="BA1165">
        <v>1</v>
      </c>
      <c r="BB1165" t="str">
        <f t="shared" si="280"/>
        <v xml:space="preserve">N379DH  </v>
      </c>
      <c r="BC1165">
        <v>1</v>
      </c>
      <c r="BE1165">
        <v>0</v>
      </c>
      <c r="BF1165">
        <v>0</v>
      </c>
      <c r="BG1165">
        <v>0</v>
      </c>
      <c r="BH1165">
        <v>1325</v>
      </c>
      <c r="BI1165">
        <v>1</v>
      </c>
      <c r="BJ1165">
        <v>0</v>
      </c>
      <c r="BK1165">
        <v>0</v>
      </c>
      <c r="BL1165">
        <v>0</v>
      </c>
      <c r="BO1165">
        <v>0</v>
      </c>
      <c r="BP1165">
        <v>0</v>
      </c>
      <c r="BW1165" t="str">
        <f>"21:54:26.738"</f>
        <v>21:54:26.738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4</v>
      </c>
      <c r="CP1165" t="s">
        <v>119</v>
      </c>
      <c r="CQ1165">
        <v>259</v>
      </c>
      <c r="CR1165">
        <v>0</v>
      </c>
      <c r="CW1165">
        <v>3060220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"08/10/2022 21:54:26.989"</f>
        <v>08/10/2022 21:54:26.989</v>
      </c>
      <c r="C1166" t="str">
        <f t="shared" si="278"/>
        <v>FFDFD3C0</v>
      </c>
      <c r="D1166" t="s">
        <v>611</v>
      </c>
      <c r="E1166">
        <v>10</v>
      </c>
      <c r="H1166">
        <v>37</v>
      </c>
      <c r="I1166" t="s">
        <v>612</v>
      </c>
      <c r="J1166" t="s">
        <v>613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si="283"/>
        <v>21:54:26.594</v>
      </c>
      <c r="T1166" t="str">
        <f t="shared" si="283"/>
        <v>21:54:26.594</v>
      </c>
      <c r="U1166" t="str">
        <f t="shared" si="277"/>
        <v>A4558D</v>
      </c>
      <c r="V1166">
        <v>0</v>
      </c>
      <c r="W1166">
        <v>0</v>
      </c>
      <c r="X1166">
        <v>2</v>
      </c>
      <c r="Z1166">
        <v>1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1064</v>
      </c>
      <c r="AJ1166">
        <v>48.185262999999999</v>
      </c>
      <c r="AK1166" t="s">
        <v>1065</v>
      </c>
      <c r="AL1166">
        <v>-122.97801699999999</v>
      </c>
      <c r="AM1166">
        <v>25</v>
      </c>
      <c r="AN1166">
        <v>1300</v>
      </c>
      <c r="AO1166" t="s">
        <v>118</v>
      </c>
      <c r="AP1166">
        <v>30</v>
      </c>
      <c r="AQ1166">
        <v>-138</v>
      </c>
      <c r="AR1166">
        <v>-1344</v>
      </c>
      <c r="AZ1166">
        <v>1200</v>
      </c>
      <c r="BA1166">
        <v>1</v>
      </c>
      <c r="BB1166" t="str">
        <f t="shared" si="280"/>
        <v xml:space="preserve">N379DH  </v>
      </c>
      <c r="BC1166">
        <v>1</v>
      </c>
      <c r="BE1166">
        <v>0</v>
      </c>
      <c r="BF1166">
        <v>0</v>
      </c>
      <c r="BG1166">
        <v>0</v>
      </c>
      <c r="BH1166">
        <v>1325</v>
      </c>
      <c r="BI1166">
        <v>1</v>
      </c>
      <c r="BJ1166">
        <v>0</v>
      </c>
      <c r="BK1166">
        <v>0</v>
      </c>
      <c r="BL1166">
        <v>0</v>
      </c>
      <c r="BO1166">
        <v>0</v>
      </c>
      <c r="BP1166">
        <v>0</v>
      </c>
      <c r="BW1166" t="str">
        <f>"21:54:26.738"</f>
        <v>21:54:26.738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4</v>
      </c>
      <c r="CP1166" t="s">
        <v>119</v>
      </c>
      <c r="CQ1166">
        <v>259</v>
      </c>
      <c r="CR1166">
        <v>0</v>
      </c>
      <c r="CW1166">
        <v>3060220</v>
      </c>
      <c r="CY1166">
        <v>0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"08/10/2022 21:54:28.271"</f>
        <v>08/10/2022 21:54:28.271</v>
      </c>
      <c r="C1167" t="str">
        <f t="shared" si="278"/>
        <v>FFDFD3C0</v>
      </c>
      <c r="D1167" t="s">
        <v>113</v>
      </c>
      <c r="E1167">
        <v>6</v>
      </c>
      <c r="H1167">
        <v>174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ref="S1167:T1169" si="284">"21:54:27.797"</f>
        <v>21:54:27.797</v>
      </c>
      <c r="T1167" t="str">
        <f t="shared" si="284"/>
        <v>21:54:27.797</v>
      </c>
      <c r="U1167" t="str">
        <f t="shared" si="277"/>
        <v>A4558D</v>
      </c>
      <c r="V1167">
        <v>0</v>
      </c>
      <c r="W1167">
        <v>0</v>
      </c>
      <c r="X1167">
        <v>2</v>
      </c>
      <c r="Z1167">
        <v>1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1066</v>
      </c>
      <c r="AJ1167">
        <v>48.184489999999997</v>
      </c>
      <c r="AK1167" t="s">
        <v>1067</v>
      </c>
      <c r="AL1167">
        <v>-122.97776</v>
      </c>
      <c r="AM1167">
        <v>25</v>
      </c>
      <c r="AN1167">
        <v>1300</v>
      </c>
      <c r="AO1167" t="s">
        <v>118</v>
      </c>
      <c r="AP1167">
        <v>31</v>
      </c>
      <c r="AQ1167">
        <v>-140</v>
      </c>
      <c r="AR1167">
        <v>-1216</v>
      </c>
      <c r="AZ1167">
        <v>1200</v>
      </c>
      <c r="BA1167">
        <v>1</v>
      </c>
      <c r="BB1167" t="str">
        <f t="shared" si="280"/>
        <v xml:space="preserve">N379DH  </v>
      </c>
      <c r="BC1167">
        <v>1</v>
      </c>
      <c r="BE1167">
        <v>0</v>
      </c>
      <c r="BF1167">
        <v>0</v>
      </c>
      <c r="BG1167">
        <v>0</v>
      </c>
      <c r="BH1167">
        <v>1275</v>
      </c>
      <c r="BI1167">
        <v>1</v>
      </c>
      <c r="BJ1167">
        <v>0</v>
      </c>
      <c r="BK1167">
        <v>0</v>
      </c>
      <c r="BL1167">
        <v>0</v>
      </c>
      <c r="BO1167">
        <v>0</v>
      </c>
      <c r="BP1167">
        <v>0</v>
      </c>
      <c r="BW1167" t="str">
        <f>"21:54:27.990"</f>
        <v>21:54:27.990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4</v>
      </c>
      <c r="CP1167" t="s">
        <v>119</v>
      </c>
      <c r="CQ1167">
        <v>259</v>
      </c>
      <c r="CR1167">
        <v>0</v>
      </c>
      <c r="CW1167">
        <v>3060327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"08/10/2022 21:54:28.271"</f>
        <v>08/10/2022 21:54:28.271</v>
      </c>
      <c r="C1168" t="str">
        <f t="shared" si="278"/>
        <v>FFDFD3C0</v>
      </c>
      <c r="D1168" t="s">
        <v>611</v>
      </c>
      <c r="E1168">
        <v>10</v>
      </c>
      <c r="H1168">
        <v>37</v>
      </c>
      <c r="I1168" t="s">
        <v>612</v>
      </c>
      <c r="J1168" t="s">
        <v>613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284"/>
        <v>21:54:27.797</v>
      </c>
      <c r="T1168" t="str">
        <f t="shared" si="284"/>
        <v>21:54:27.797</v>
      </c>
      <c r="U1168" t="str">
        <f t="shared" si="277"/>
        <v>A4558D</v>
      </c>
      <c r="V1168">
        <v>0</v>
      </c>
      <c r="W1168">
        <v>0</v>
      </c>
      <c r="X1168">
        <v>2</v>
      </c>
      <c r="Z1168">
        <v>1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1066</v>
      </c>
      <c r="AJ1168">
        <v>48.184489999999997</v>
      </c>
      <c r="AK1168" t="s">
        <v>1067</v>
      </c>
      <c r="AL1168">
        <v>-122.97776</v>
      </c>
      <c r="AM1168">
        <v>25</v>
      </c>
      <c r="AN1168">
        <v>1300</v>
      </c>
      <c r="AO1168" t="s">
        <v>118</v>
      </c>
      <c r="AP1168">
        <v>31</v>
      </c>
      <c r="AQ1168">
        <v>-140</v>
      </c>
      <c r="AR1168">
        <v>-1216</v>
      </c>
      <c r="AZ1168">
        <v>1200</v>
      </c>
      <c r="BA1168">
        <v>1</v>
      </c>
      <c r="BB1168" t="str">
        <f t="shared" si="280"/>
        <v xml:space="preserve">N379DH  </v>
      </c>
      <c r="BC1168">
        <v>1</v>
      </c>
      <c r="BE1168">
        <v>0</v>
      </c>
      <c r="BF1168">
        <v>0</v>
      </c>
      <c r="BG1168">
        <v>0</v>
      </c>
      <c r="BH1168">
        <v>1275</v>
      </c>
      <c r="BI1168">
        <v>1</v>
      </c>
      <c r="BJ1168">
        <v>0</v>
      </c>
      <c r="BK1168">
        <v>0</v>
      </c>
      <c r="BL1168">
        <v>0</v>
      </c>
      <c r="BO1168">
        <v>0</v>
      </c>
      <c r="BP1168">
        <v>0</v>
      </c>
      <c r="BW1168" t="str">
        <f>"21:54:27.990"</f>
        <v>21:54:27.990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4</v>
      </c>
      <c r="CP1168" t="s">
        <v>119</v>
      </c>
      <c r="CQ1168">
        <v>259</v>
      </c>
      <c r="CR1168">
        <v>0</v>
      </c>
      <c r="CW1168">
        <v>3060327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"08/10/2022 21:54:28.271"</f>
        <v>08/10/2022 21:54:28.271</v>
      </c>
      <c r="C1169" t="str">
        <f t="shared" si="278"/>
        <v>FFDFD3C0</v>
      </c>
      <c r="D1169" t="s">
        <v>130</v>
      </c>
      <c r="E1169">
        <v>18</v>
      </c>
      <c r="F1169">
        <v>1018</v>
      </c>
      <c r="G1169" t="s">
        <v>114</v>
      </c>
      <c r="J1169" t="s">
        <v>131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si="284"/>
        <v>21:54:27.797</v>
      </c>
      <c r="T1169" t="str">
        <f t="shared" si="284"/>
        <v>21:54:27.797</v>
      </c>
      <c r="U1169" t="str">
        <f t="shared" si="277"/>
        <v>A4558D</v>
      </c>
      <c r="V1169">
        <v>0</v>
      </c>
      <c r="W1169">
        <v>0</v>
      </c>
      <c r="X1169">
        <v>2</v>
      </c>
      <c r="Z1169">
        <v>1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1066</v>
      </c>
      <c r="AJ1169">
        <v>48.184489999999997</v>
      </c>
      <c r="AK1169" t="s">
        <v>1067</v>
      </c>
      <c r="AL1169">
        <v>-122.97776</v>
      </c>
      <c r="AM1169">
        <v>25</v>
      </c>
      <c r="AN1169">
        <v>1300</v>
      </c>
      <c r="AO1169" t="s">
        <v>118</v>
      </c>
      <c r="AP1169">
        <v>31</v>
      </c>
      <c r="AQ1169">
        <v>-140</v>
      </c>
      <c r="AR1169">
        <v>-1216</v>
      </c>
      <c r="AZ1169">
        <v>1200</v>
      </c>
      <c r="BA1169">
        <v>1</v>
      </c>
      <c r="BB1169" t="str">
        <f t="shared" si="280"/>
        <v xml:space="preserve">N379DH  </v>
      </c>
      <c r="BC1169">
        <v>1</v>
      </c>
      <c r="BE1169">
        <v>0</v>
      </c>
      <c r="BF1169">
        <v>0</v>
      </c>
      <c r="BG1169">
        <v>0</v>
      </c>
      <c r="BH1169">
        <v>1275</v>
      </c>
      <c r="BI1169">
        <v>1</v>
      </c>
      <c r="BJ1169">
        <v>0</v>
      </c>
      <c r="BK1169">
        <v>0</v>
      </c>
      <c r="BL1169">
        <v>0</v>
      </c>
      <c r="BO1169">
        <v>0</v>
      </c>
      <c r="BP1169">
        <v>0</v>
      </c>
      <c r="BW1169" t="str">
        <f>"21:54:27.990"</f>
        <v>21:54:27.990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4</v>
      </c>
      <c r="CP1169" t="s">
        <v>119</v>
      </c>
      <c r="CQ1169">
        <v>259</v>
      </c>
      <c r="CR1169">
        <v>0</v>
      </c>
      <c r="CW1169">
        <v>3060327</v>
      </c>
      <c r="CY1169">
        <v>0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"08/10/2022 21:54:28.786"</f>
        <v>08/10/2022 21:54:28.786</v>
      </c>
      <c r="C1170" t="str">
        <f t="shared" si="278"/>
        <v>FFDFD3C0</v>
      </c>
      <c r="D1170" t="s">
        <v>130</v>
      </c>
      <c r="E1170">
        <v>18</v>
      </c>
      <c r="F1170">
        <v>1018</v>
      </c>
      <c r="G1170" t="s">
        <v>114</v>
      </c>
      <c r="J1170" t="s">
        <v>131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ref="S1170:T1172" si="285">"21:54:28.398"</f>
        <v>21:54:28.398</v>
      </c>
      <c r="T1170" t="str">
        <f t="shared" si="285"/>
        <v>21:54:28.398</v>
      </c>
      <c r="U1170" t="str">
        <f t="shared" si="277"/>
        <v>A4558D</v>
      </c>
      <c r="V1170">
        <v>0</v>
      </c>
      <c r="W1170">
        <v>0</v>
      </c>
      <c r="X1170">
        <v>2</v>
      </c>
      <c r="Z1170">
        <v>1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1068</v>
      </c>
      <c r="AJ1170">
        <v>48.184103999999998</v>
      </c>
      <c r="AK1170" t="s">
        <v>1069</v>
      </c>
      <c r="AL1170">
        <v>-122.977631</v>
      </c>
      <c r="AM1170">
        <v>25</v>
      </c>
      <c r="AN1170">
        <v>1300</v>
      </c>
      <c r="AO1170" t="s">
        <v>118</v>
      </c>
      <c r="AP1170">
        <v>31</v>
      </c>
      <c r="AQ1170">
        <v>-141</v>
      </c>
      <c r="AR1170">
        <v>-1088</v>
      </c>
      <c r="AZ1170">
        <v>1200</v>
      </c>
      <c r="BA1170">
        <v>1</v>
      </c>
      <c r="BB1170" t="str">
        <f t="shared" si="280"/>
        <v xml:space="preserve">N379DH  </v>
      </c>
      <c r="BC1170">
        <v>1</v>
      </c>
      <c r="BE1170">
        <v>0</v>
      </c>
      <c r="BF1170">
        <v>0</v>
      </c>
      <c r="BG1170">
        <v>0</v>
      </c>
      <c r="BH1170">
        <v>1275</v>
      </c>
      <c r="BI1170">
        <v>1</v>
      </c>
      <c r="BJ1170">
        <v>0</v>
      </c>
      <c r="BK1170">
        <v>0</v>
      </c>
      <c r="BL1170">
        <v>0</v>
      </c>
      <c r="BO1170">
        <v>0</v>
      </c>
      <c r="BP1170">
        <v>0</v>
      </c>
      <c r="BW1170" t="str">
        <f>"21:54:28.593"</f>
        <v>21:54:28.593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3</v>
      </c>
      <c r="CP1170" t="s">
        <v>119</v>
      </c>
      <c r="CQ1170">
        <v>259</v>
      </c>
      <c r="CR1170">
        <v>0</v>
      </c>
      <c r="CW1170">
        <v>3060374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"08/10/2022 21:54:28.849"</f>
        <v>08/10/2022 21:54:28.849</v>
      </c>
      <c r="C1171" t="str">
        <f t="shared" si="278"/>
        <v>FFDFD3C0</v>
      </c>
      <c r="D1171" t="s">
        <v>113</v>
      </c>
      <c r="E1171">
        <v>6</v>
      </c>
      <c r="H1171">
        <v>174</v>
      </c>
      <c r="I1171" t="s">
        <v>114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285"/>
        <v>21:54:28.398</v>
      </c>
      <c r="T1171" t="str">
        <f t="shared" si="285"/>
        <v>21:54:28.398</v>
      </c>
      <c r="U1171" t="str">
        <f t="shared" si="277"/>
        <v>A4558D</v>
      </c>
      <c r="V1171">
        <v>0</v>
      </c>
      <c r="W1171">
        <v>0</v>
      </c>
      <c r="X1171">
        <v>2</v>
      </c>
      <c r="Z1171">
        <v>1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1068</v>
      </c>
      <c r="AJ1171">
        <v>48.184103999999998</v>
      </c>
      <c r="AK1171" t="s">
        <v>1069</v>
      </c>
      <c r="AL1171">
        <v>-122.977631</v>
      </c>
      <c r="AM1171">
        <v>25</v>
      </c>
      <c r="AN1171">
        <v>1300</v>
      </c>
      <c r="AO1171" t="s">
        <v>118</v>
      </c>
      <c r="AP1171">
        <v>31</v>
      </c>
      <c r="AQ1171">
        <v>-141</v>
      </c>
      <c r="AR1171">
        <v>-1088</v>
      </c>
      <c r="AZ1171">
        <v>1200</v>
      </c>
      <c r="BA1171">
        <v>1</v>
      </c>
      <c r="BB1171" t="str">
        <f t="shared" si="280"/>
        <v xml:space="preserve">N379DH  </v>
      </c>
      <c r="BC1171">
        <v>1</v>
      </c>
      <c r="BE1171">
        <v>0</v>
      </c>
      <c r="BF1171">
        <v>0</v>
      </c>
      <c r="BG1171">
        <v>0</v>
      </c>
      <c r="BH1171">
        <v>1275</v>
      </c>
      <c r="BI1171">
        <v>1</v>
      </c>
      <c r="BJ1171">
        <v>0</v>
      </c>
      <c r="BK1171">
        <v>0</v>
      </c>
      <c r="BL1171">
        <v>0</v>
      </c>
      <c r="BO1171">
        <v>0</v>
      </c>
      <c r="BP1171">
        <v>0</v>
      </c>
      <c r="BW1171" t="str">
        <f>"21:54:28.593"</f>
        <v>21:54:28.593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3</v>
      </c>
      <c r="CP1171" t="s">
        <v>119</v>
      </c>
      <c r="CQ1171">
        <v>259</v>
      </c>
      <c r="CR1171">
        <v>0</v>
      </c>
      <c r="CW1171">
        <v>3060374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"08/10/2022 21:54:28.849"</f>
        <v>08/10/2022 21:54:28.849</v>
      </c>
      <c r="C1172" t="str">
        <f t="shared" si="278"/>
        <v>FFDFD3C0</v>
      </c>
      <c r="D1172" t="s">
        <v>611</v>
      </c>
      <c r="E1172">
        <v>10</v>
      </c>
      <c r="H1172">
        <v>37</v>
      </c>
      <c r="I1172" t="s">
        <v>612</v>
      </c>
      <c r="J1172" t="s">
        <v>613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si="285"/>
        <v>21:54:28.398</v>
      </c>
      <c r="T1172" t="str">
        <f t="shared" si="285"/>
        <v>21:54:28.398</v>
      </c>
      <c r="U1172" t="str">
        <f t="shared" si="277"/>
        <v>A4558D</v>
      </c>
      <c r="V1172">
        <v>0</v>
      </c>
      <c r="W1172">
        <v>0</v>
      </c>
      <c r="X1172">
        <v>2</v>
      </c>
      <c r="Z1172">
        <v>1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1068</v>
      </c>
      <c r="AJ1172">
        <v>48.184103999999998</v>
      </c>
      <c r="AK1172" t="s">
        <v>1069</v>
      </c>
      <c r="AL1172">
        <v>-122.977631</v>
      </c>
      <c r="AM1172">
        <v>25</v>
      </c>
      <c r="AN1172">
        <v>1300</v>
      </c>
      <c r="AO1172" t="s">
        <v>118</v>
      </c>
      <c r="AP1172">
        <v>31</v>
      </c>
      <c r="AQ1172">
        <v>-141</v>
      </c>
      <c r="AR1172">
        <v>-1088</v>
      </c>
      <c r="AZ1172">
        <v>1200</v>
      </c>
      <c r="BA1172">
        <v>1</v>
      </c>
      <c r="BB1172" t="str">
        <f t="shared" si="280"/>
        <v xml:space="preserve">N379DH  </v>
      </c>
      <c r="BC1172">
        <v>1</v>
      </c>
      <c r="BE1172">
        <v>0</v>
      </c>
      <c r="BF1172">
        <v>0</v>
      </c>
      <c r="BG1172">
        <v>0</v>
      </c>
      <c r="BH1172">
        <v>1275</v>
      </c>
      <c r="BI1172">
        <v>1</v>
      </c>
      <c r="BJ1172">
        <v>0</v>
      </c>
      <c r="BK1172">
        <v>0</v>
      </c>
      <c r="BL1172">
        <v>0</v>
      </c>
      <c r="BO1172">
        <v>0</v>
      </c>
      <c r="BP1172">
        <v>0</v>
      </c>
      <c r="BW1172" t="str">
        <f>"21:54:28.593"</f>
        <v>21:54:28.593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3</v>
      </c>
      <c r="CP1172" t="s">
        <v>119</v>
      </c>
      <c r="CQ1172">
        <v>259</v>
      </c>
      <c r="CR1172">
        <v>0</v>
      </c>
      <c r="CW1172">
        <v>3060374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"08/10/2022 21:54:29.849"</f>
        <v>08/10/2022 21:54:29.849</v>
      </c>
      <c r="C1173" t="str">
        <f t="shared" si="278"/>
        <v>FFDFD3C0</v>
      </c>
      <c r="D1173" t="s">
        <v>113</v>
      </c>
      <c r="E1173">
        <v>6</v>
      </c>
      <c r="H1173">
        <v>174</v>
      </c>
      <c r="I1173" t="s">
        <v>114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ref="S1173:T1175" si="286">"21:54:29.594"</f>
        <v>21:54:29.594</v>
      </c>
      <c r="T1173" t="str">
        <f t="shared" si="286"/>
        <v>21:54:29.594</v>
      </c>
      <c r="U1173" t="str">
        <f t="shared" si="277"/>
        <v>A4558D</v>
      </c>
      <c r="V1173">
        <v>0</v>
      </c>
      <c r="W1173">
        <v>0</v>
      </c>
      <c r="X1173">
        <v>2</v>
      </c>
      <c r="Z1173">
        <v>1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1070</v>
      </c>
      <c r="AJ1173">
        <v>48.183309999999999</v>
      </c>
      <c r="AK1173" t="s">
        <v>1071</v>
      </c>
      <c r="AL1173">
        <v>-122.977374</v>
      </c>
      <c r="AM1173">
        <v>25</v>
      </c>
      <c r="AN1173">
        <v>1300</v>
      </c>
      <c r="AO1173" t="s">
        <v>118</v>
      </c>
      <c r="AP1173">
        <v>32</v>
      </c>
      <c r="AQ1173">
        <v>-142</v>
      </c>
      <c r="AR1173">
        <v>-832</v>
      </c>
      <c r="AZ1173">
        <v>1200</v>
      </c>
      <c r="BA1173">
        <v>1</v>
      </c>
      <c r="BB1173" t="str">
        <f t="shared" si="280"/>
        <v xml:space="preserve">N379DH  </v>
      </c>
      <c r="BC1173">
        <v>1</v>
      </c>
      <c r="BE1173">
        <v>0</v>
      </c>
      <c r="BF1173">
        <v>0</v>
      </c>
      <c r="BG1173">
        <v>0</v>
      </c>
      <c r="BH1173">
        <v>1275</v>
      </c>
      <c r="BI1173">
        <v>1</v>
      </c>
      <c r="BJ1173">
        <v>0</v>
      </c>
      <c r="BK1173">
        <v>0</v>
      </c>
      <c r="BL1173">
        <v>0</v>
      </c>
      <c r="BO1173">
        <v>0</v>
      </c>
      <c r="BP1173">
        <v>0</v>
      </c>
      <c r="BW1173" t="str">
        <f>"21:54:29.629"</f>
        <v>21:54:29.629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3</v>
      </c>
      <c r="CP1173" t="s">
        <v>119</v>
      </c>
      <c r="CQ1173">
        <v>259</v>
      </c>
      <c r="CR1173">
        <v>0</v>
      </c>
      <c r="CW1173">
        <v>3060462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"08/10/2022 21:54:29.911"</f>
        <v>08/10/2022 21:54:29.911</v>
      </c>
      <c r="C1174" t="str">
        <f t="shared" si="278"/>
        <v>FFDFD3C0</v>
      </c>
      <c r="D1174" t="s">
        <v>130</v>
      </c>
      <c r="E1174">
        <v>18</v>
      </c>
      <c r="F1174">
        <v>1018</v>
      </c>
      <c r="G1174" t="s">
        <v>114</v>
      </c>
      <c r="J1174" t="s">
        <v>131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286"/>
        <v>21:54:29.594</v>
      </c>
      <c r="T1174" t="str">
        <f t="shared" si="286"/>
        <v>21:54:29.594</v>
      </c>
      <c r="U1174" t="str">
        <f t="shared" si="277"/>
        <v>A4558D</v>
      </c>
      <c r="V1174">
        <v>0</v>
      </c>
      <c r="W1174">
        <v>0</v>
      </c>
      <c r="X1174">
        <v>2</v>
      </c>
      <c r="Z1174">
        <v>1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1070</v>
      </c>
      <c r="AJ1174">
        <v>48.183309999999999</v>
      </c>
      <c r="AK1174" t="s">
        <v>1071</v>
      </c>
      <c r="AL1174">
        <v>-122.977374</v>
      </c>
      <c r="AM1174">
        <v>25</v>
      </c>
      <c r="AN1174">
        <v>1300</v>
      </c>
      <c r="AO1174" t="s">
        <v>118</v>
      </c>
      <c r="AP1174">
        <v>32</v>
      </c>
      <c r="AQ1174">
        <v>-142</v>
      </c>
      <c r="AR1174">
        <v>-832</v>
      </c>
      <c r="AZ1174">
        <v>1200</v>
      </c>
      <c r="BA1174">
        <v>1</v>
      </c>
      <c r="BB1174" t="str">
        <f t="shared" si="280"/>
        <v xml:space="preserve">N379DH  </v>
      </c>
      <c r="BC1174">
        <v>1</v>
      </c>
      <c r="BE1174">
        <v>0</v>
      </c>
      <c r="BF1174">
        <v>0</v>
      </c>
      <c r="BG1174">
        <v>0</v>
      </c>
      <c r="BH1174">
        <v>1275</v>
      </c>
      <c r="BI1174">
        <v>1</v>
      </c>
      <c r="BJ1174">
        <v>0</v>
      </c>
      <c r="BK1174">
        <v>0</v>
      </c>
      <c r="BL1174">
        <v>0</v>
      </c>
      <c r="BO1174">
        <v>0</v>
      </c>
      <c r="BP1174">
        <v>0</v>
      </c>
      <c r="BW1174" t="str">
        <f>"21:54:29.629"</f>
        <v>21:54:29.629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3</v>
      </c>
      <c r="CP1174" t="s">
        <v>119</v>
      </c>
      <c r="CQ1174">
        <v>259</v>
      </c>
      <c r="CR1174">
        <v>0</v>
      </c>
      <c r="CW1174">
        <v>3060462</v>
      </c>
      <c r="CY1174">
        <v>0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"08/10/2022 21:54:29.864"</f>
        <v>08/10/2022 21:54:29.864</v>
      </c>
      <c r="C1175" t="str">
        <f t="shared" si="278"/>
        <v>FFDFD3C0</v>
      </c>
      <c r="D1175" t="s">
        <v>611</v>
      </c>
      <c r="E1175">
        <v>10</v>
      </c>
      <c r="H1175">
        <v>37</v>
      </c>
      <c r="I1175" t="s">
        <v>612</v>
      </c>
      <c r="J1175" t="s">
        <v>613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si="286"/>
        <v>21:54:29.594</v>
      </c>
      <c r="T1175" t="str">
        <f t="shared" si="286"/>
        <v>21:54:29.594</v>
      </c>
      <c r="U1175" t="str">
        <f t="shared" si="277"/>
        <v>A4558D</v>
      </c>
      <c r="V1175">
        <v>0</v>
      </c>
      <c r="W1175">
        <v>0</v>
      </c>
      <c r="X1175">
        <v>2</v>
      </c>
      <c r="Z1175">
        <v>1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1070</v>
      </c>
      <c r="AJ1175">
        <v>48.183309999999999</v>
      </c>
      <c r="AK1175" t="s">
        <v>1071</v>
      </c>
      <c r="AL1175">
        <v>-122.977374</v>
      </c>
      <c r="AM1175">
        <v>25</v>
      </c>
      <c r="AN1175">
        <v>1300</v>
      </c>
      <c r="AO1175" t="s">
        <v>118</v>
      </c>
      <c r="AP1175">
        <v>32</v>
      </c>
      <c r="AQ1175">
        <v>-142</v>
      </c>
      <c r="AR1175">
        <v>-832</v>
      </c>
      <c r="AZ1175">
        <v>1200</v>
      </c>
      <c r="BA1175">
        <v>1</v>
      </c>
      <c r="BB1175" t="str">
        <f t="shared" si="280"/>
        <v xml:space="preserve">N379DH  </v>
      </c>
      <c r="BC1175">
        <v>1</v>
      </c>
      <c r="BE1175">
        <v>0</v>
      </c>
      <c r="BF1175">
        <v>0</v>
      </c>
      <c r="BG1175">
        <v>0</v>
      </c>
      <c r="BH1175">
        <v>1275</v>
      </c>
      <c r="BI1175">
        <v>1</v>
      </c>
      <c r="BJ1175">
        <v>0</v>
      </c>
      <c r="BK1175">
        <v>0</v>
      </c>
      <c r="BL1175">
        <v>0</v>
      </c>
      <c r="BO1175">
        <v>0</v>
      </c>
      <c r="BP1175">
        <v>0</v>
      </c>
      <c r="BW1175" t="str">
        <f>"21:54:29.629"</f>
        <v>21:54:29.629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3</v>
      </c>
      <c r="CP1175" t="s">
        <v>119</v>
      </c>
      <c r="CQ1175">
        <v>259</v>
      </c>
      <c r="CR1175">
        <v>0</v>
      </c>
      <c r="CW1175">
        <v>3060462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"08/10/2022 21:54:31.021"</f>
        <v>08/10/2022 21:54:31.021</v>
      </c>
      <c r="C1176" t="str">
        <f t="shared" si="278"/>
        <v>FFDFD3C0</v>
      </c>
      <c r="D1176" t="s">
        <v>611</v>
      </c>
      <c r="E1176">
        <v>10</v>
      </c>
      <c r="H1176">
        <v>37</v>
      </c>
      <c r="I1176" t="s">
        <v>612</v>
      </c>
      <c r="J1176" t="s">
        <v>613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ref="S1176:T1178" si="287">"21:54:30.797"</f>
        <v>21:54:30.797</v>
      </c>
      <c r="T1176" t="str">
        <f t="shared" si="287"/>
        <v>21:54:30.797</v>
      </c>
      <c r="U1176" t="str">
        <f t="shared" si="277"/>
        <v>A4558D</v>
      </c>
      <c r="V1176">
        <v>0</v>
      </c>
      <c r="W1176">
        <v>0</v>
      </c>
      <c r="X1176">
        <v>2</v>
      </c>
      <c r="Z1176">
        <v>1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1072</v>
      </c>
      <c r="AJ1176">
        <v>48.182516</v>
      </c>
      <c r="AK1176" t="s">
        <v>1073</v>
      </c>
      <c r="AL1176">
        <v>-122.97709500000001</v>
      </c>
      <c r="AM1176">
        <v>25</v>
      </c>
      <c r="AN1176">
        <v>1300</v>
      </c>
      <c r="AO1176" t="s">
        <v>118</v>
      </c>
      <c r="AP1176">
        <v>32</v>
      </c>
      <c r="AQ1176">
        <v>-143</v>
      </c>
      <c r="AR1176">
        <v>-1024</v>
      </c>
      <c r="AZ1176">
        <v>1200</v>
      </c>
      <c r="BA1176">
        <v>1</v>
      </c>
      <c r="BB1176" t="str">
        <f t="shared" si="280"/>
        <v xml:space="preserve">N379DH  </v>
      </c>
      <c r="BC1176">
        <v>1</v>
      </c>
      <c r="BE1176">
        <v>0</v>
      </c>
      <c r="BF1176">
        <v>0</v>
      </c>
      <c r="BG1176">
        <v>0</v>
      </c>
      <c r="BH1176">
        <v>1225</v>
      </c>
      <c r="BI1176">
        <v>1</v>
      </c>
      <c r="BJ1176">
        <v>0</v>
      </c>
      <c r="BK1176">
        <v>0</v>
      </c>
      <c r="BL1176">
        <v>0</v>
      </c>
      <c r="BO1176">
        <v>0</v>
      </c>
      <c r="BP1176">
        <v>0</v>
      </c>
      <c r="BW1176" t="str">
        <f>"21:54:30.838"</f>
        <v>21:54:30.838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3</v>
      </c>
      <c r="CP1176" t="s">
        <v>119</v>
      </c>
      <c r="CQ1176">
        <v>259</v>
      </c>
      <c r="CR1176">
        <v>0</v>
      </c>
      <c r="CW1176">
        <v>3060571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"08/10/2022 21:54:31.021"</f>
        <v>08/10/2022 21:54:31.021</v>
      </c>
      <c r="C1177" t="str">
        <f t="shared" si="278"/>
        <v>FFDFD3C0</v>
      </c>
      <c r="D1177" t="s">
        <v>130</v>
      </c>
      <c r="E1177">
        <v>18</v>
      </c>
      <c r="F1177">
        <v>1018</v>
      </c>
      <c r="G1177" t="s">
        <v>114</v>
      </c>
      <c r="J1177" t="s">
        <v>131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287"/>
        <v>21:54:30.797</v>
      </c>
      <c r="T1177" t="str">
        <f t="shared" si="287"/>
        <v>21:54:30.797</v>
      </c>
      <c r="U1177" t="str">
        <f t="shared" si="277"/>
        <v>A4558D</v>
      </c>
      <c r="V1177">
        <v>0</v>
      </c>
      <c r="W1177">
        <v>0</v>
      </c>
      <c r="X1177">
        <v>2</v>
      </c>
      <c r="Z1177">
        <v>1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1072</v>
      </c>
      <c r="AJ1177">
        <v>48.182516</v>
      </c>
      <c r="AK1177" t="s">
        <v>1073</v>
      </c>
      <c r="AL1177">
        <v>-122.97709500000001</v>
      </c>
      <c r="AM1177">
        <v>25</v>
      </c>
      <c r="AN1177">
        <v>1300</v>
      </c>
      <c r="AO1177" t="s">
        <v>118</v>
      </c>
      <c r="AP1177">
        <v>32</v>
      </c>
      <c r="AQ1177">
        <v>-143</v>
      </c>
      <c r="AR1177">
        <v>-1024</v>
      </c>
      <c r="AZ1177">
        <v>1200</v>
      </c>
      <c r="BA1177">
        <v>1</v>
      </c>
      <c r="BB1177" t="str">
        <f t="shared" si="280"/>
        <v xml:space="preserve">N379DH  </v>
      </c>
      <c r="BC1177">
        <v>1</v>
      </c>
      <c r="BE1177">
        <v>0</v>
      </c>
      <c r="BF1177">
        <v>0</v>
      </c>
      <c r="BG1177">
        <v>0</v>
      </c>
      <c r="BH1177">
        <v>1225</v>
      </c>
      <c r="BI1177">
        <v>1</v>
      </c>
      <c r="BJ1177">
        <v>0</v>
      </c>
      <c r="BK1177">
        <v>0</v>
      </c>
      <c r="BL1177">
        <v>0</v>
      </c>
      <c r="BO1177">
        <v>0</v>
      </c>
      <c r="BP1177">
        <v>0</v>
      </c>
      <c r="BW1177" t="str">
        <f>"21:54:30.838"</f>
        <v>21:54:30.838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3</v>
      </c>
      <c r="CP1177" t="s">
        <v>119</v>
      </c>
      <c r="CQ1177">
        <v>259</v>
      </c>
      <c r="CR1177">
        <v>0</v>
      </c>
      <c r="CW1177">
        <v>3060571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"08/10/2022 21:54:31.177"</f>
        <v>08/10/2022 21:54:31.177</v>
      </c>
      <c r="C1178" t="str">
        <f t="shared" si="278"/>
        <v>FFDFD3C0</v>
      </c>
      <c r="D1178" t="s">
        <v>113</v>
      </c>
      <c r="E1178">
        <v>6</v>
      </c>
      <c r="H1178">
        <v>174</v>
      </c>
      <c r="I1178" t="s">
        <v>114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si="287"/>
        <v>21:54:30.797</v>
      </c>
      <c r="T1178" t="str">
        <f t="shared" si="287"/>
        <v>21:54:30.797</v>
      </c>
      <c r="U1178" t="str">
        <f t="shared" si="277"/>
        <v>A4558D</v>
      </c>
      <c r="V1178">
        <v>0</v>
      </c>
      <c r="W1178">
        <v>0</v>
      </c>
      <c r="X1178">
        <v>2</v>
      </c>
      <c r="Z1178">
        <v>1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1072</v>
      </c>
      <c r="AJ1178">
        <v>48.182516</v>
      </c>
      <c r="AK1178" t="s">
        <v>1073</v>
      </c>
      <c r="AL1178">
        <v>-122.97709500000001</v>
      </c>
      <c r="AM1178">
        <v>25</v>
      </c>
      <c r="AN1178">
        <v>1300</v>
      </c>
      <c r="AO1178" t="s">
        <v>118</v>
      </c>
      <c r="AP1178">
        <v>32</v>
      </c>
      <c r="AQ1178">
        <v>-143</v>
      </c>
      <c r="AR1178">
        <v>-1024</v>
      </c>
      <c r="AZ1178">
        <v>1200</v>
      </c>
      <c r="BA1178">
        <v>1</v>
      </c>
      <c r="BB1178" t="str">
        <f t="shared" si="280"/>
        <v xml:space="preserve">N379DH  </v>
      </c>
      <c r="BC1178">
        <v>1</v>
      </c>
      <c r="BE1178">
        <v>0</v>
      </c>
      <c r="BF1178">
        <v>0</v>
      </c>
      <c r="BG1178">
        <v>0</v>
      </c>
      <c r="BH1178">
        <v>1225</v>
      </c>
      <c r="BI1178">
        <v>1</v>
      </c>
      <c r="BJ1178">
        <v>0</v>
      </c>
      <c r="BK1178">
        <v>0</v>
      </c>
      <c r="BL1178">
        <v>0</v>
      </c>
      <c r="BO1178">
        <v>0</v>
      </c>
      <c r="BP1178">
        <v>0</v>
      </c>
      <c r="BW1178" t="str">
        <f>"21:54:30.838"</f>
        <v>21:54:30.838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3</v>
      </c>
      <c r="CP1178" t="s">
        <v>119</v>
      </c>
      <c r="CQ1178">
        <v>259</v>
      </c>
      <c r="CR1178">
        <v>0</v>
      </c>
      <c r="CW1178">
        <v>3060571</v>
      </c>
      <c r="CY1178">
        <v>0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"08/10/2022 21:54:32.052"</f>
        <v>08/10/2022 21:54:32.052</v>
      </c>
      <c r="C1179" t="str">
        <f t="shared" si="278"/>
        <v>FFDFD3C0</v>
      </c>
      <c r="D1179" t="s">
        <v>113</v>
      </c>
      <c r="E1179">
        <v>6</v>
      </c>
      <c r="H1179">
        <v>174</v>
      </c>
      <c r="I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ref="S1179:T1181" si="288">"21:54:31.797"</f>
        <v>21:54:31.797</v>
      </c>
      <c r="T1179" t="str">
        <f t="shared" si="288"/>
        <v>21:54:31.797</v>
      </c>
      <c r="U1179" t="str">
        <f t="shared" si="277"/>
        <v>A4558D</v>
      </c>
      <c r="V1179">
        <v>0</v>
      </c>
      <c r="W1179">
        <v>0</v>
      </c>
      <c r="X1179">
        <v>2</v>
      </c>
      <c r="Z1179">
        <v>1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1074</v>
      </c>
      <c r="AJ1179">
        <v>48.181851000000002</v>
      </c>
      <c r="AK1179" t="s">
        <v>1075</v>
      </c>
      <c r="AL1179">
        <v>-122.97687999999999</v>
      </c>
      <c r="AM1179">
        <v>25</v>
      </c>
      <c r="AN1179">
        <v>1200</v>
      </c>
      <c r="AO1179" t="s">
        <v>118</v>
      </c>
      <c r="AP1179">
        <v>31</v>
      </c>
      <c r="AQ1179">
        <v>-144</v>
      </c>
      <c r="AR1179">
        <v>-1024</v>
      </c>
      <c r="AZ1179">
        <v>1200</v>
      </c>
      <c r="BA1179">
        <v>1</v>
      </c>
      <c r="BB1179" t="str">
        <f t="shared" si="280"/>
        <v xml:space="preserve">N379DH  </v>
      </c>
      <c r="BC1179">
        <v>1</v>
      </c>
      <c r="BE1179">
        <v>0</v>
      </c>
      <c r="BF1179">
        <v>0</v>
      </c>
      <c r="BG1179">
        <v>0</v>
      </c>
      <c r="BH1179">
        <v>1225</v>
      </c>
      <c r="BI1179">
        <v>1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>"21:54:31.859"</f>
        <v>21:54:31.859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3</v>
      </c>
      <c r="CP1179" t="s">
        <v>119</v>
      </c>
      <c r="CQ1179">
        <v>259</v>
      </c>
      <c r="CR1179">
        <v>0</v>
      </c>
      <c r="CW1179">
        <v>3060658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"08/10/2022 21:54:32.146"</f>
        <v>08/10/2022 21:54:32.146</v>
      </c>
      <c r="C1180" t="str">
        <f t="shared" si="278"/>
        <v>FFDFD3C0</v>
      </c>
      <c r="D1180" t="s">
        <v>611</v>
      </c>
      <c r="E1180">
        <v>10</v>
      </c>
      <c r="H1180">
        <v>37</v>
      </c>
      <c r="I1180" t="s">
        <v>612</v>
      </c>
      <c r="J1180" t="s">
        <v>613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288"/>
        <v>21:54:31.797</v>
      </c>
      <c r="T1180" t="str">
        <f t="shared" si="288"/>
        <v>21:54:31.797</v>
      </c>
      <c r="U1180" t="str">
        <f t="shared" si="277"/>
        <v>A4558D</v>
      </c>
      <c r="V1180">
        <v>0</v>
      </c>
      <c r="W1180">
        <v>0</v>
      </c>
      <c r="X1180">
        <v>2</v>
      </c>
      <c r="Z1180">
        <v>1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1074</v>
      </c>
      <c r="AJ1180">
        <v>48.181851000000002</v>
      </c>
      <c r="AK1180" t="s">
        <v>1075</v>
      </c>
      <c r="AL1180">
        <v>-122.97687999999999</v>
      </c>
      <c r="AM1180">
        <v>25</v>
      </c>
      <c r="AN1180">
        <v>1200</v>
      </c>
      <c r="AO1180" t="s">
        <v>118</v>
      </c>
      <c r="AP1180">
        <v>31</v>
      </c>
      <c r="AQ1180">
        <v>-144</v>
      </c>
      <c r="AR1180">
        <v>-1024</v>
      </c>
      <c r="AZ1180">
        <v>1200</v>
      </c>
      <c r="BA1180">
        <v>1</v>
      </c>
      <c r="BB1180" t="str">
        <f t="shared" si="280"/>
        <v xml:space="preserve">N379DH  </v>
      </c>
      <c r="BC1180">
        <v>1</v>
      </c>
      <c r="BE1180">
        <v>0</v>
      </c>
      <c r="BF1180">
        <v>0</v>
      </c>
      <c r="BG1180">
        <v>0</v>
      </c>
      <c r="BH1180">
        <v>1225</v>
      </c>
      <c r="BI1180">
        <v>1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>"21:54:31.859"</f>
        <v>21:54:31.859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3</v>
      </c>
      <c r="CP1180" t="s">
        <v>119</v>
      </c>
      <c r="CQ1180">
        <v>259</v>
      </c>
      <c r="CR1180">
        <v>0</v>
      </c>
      <c r="CW1180">
        <v>3060658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"08/10/2022 21:54:32.146"</f>
        <v>08/10/2022 21:54:32.146</v>
      </c>
      <c r="C1181" t="str">
        <f t="shared" si="278"/>
        <v>FFDFD3C0</v>
      </c>
      <c r="D1181" t="s">
        <v>130</v>
      </c>
      <c r="E1181">
        <v>18</v>
      </c>
      <c r="F1181">
        <v>1018</v>
      </c>
      <c r="G1181" t="s">
        <v>114</v>
      </c>
      <c r="J1181" t="s">
        <v>131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si="288"/>
        <v>21:54:31.797</v>
      </c>
      <c r="T1181" t="str">
        <f t="shared" si="288"/>
        <v>21:54:31.797</v>
      </c>
      <c r="U1181" t="str">
        <f t="shared" si="277"/>
        <v>A4558D</v>
      </c>
      <c r="V1181">
        <v>0</v>
      </c>
      <c r="W1181">
        <v>0</v>
      </c>
      <c r="X1181">
        <v>2</v>
      </c>
      <c r="Z1181">
        <v>1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1074</v>
      </c>
      <c r="AJ1181">
        <v>48.181851000000002</v>
      </c>
      <c r="AK1181" t="s">
        <v>1075</v>
      </c>
      <c r="AL1181">
        <v>-122.97687999999999</v>
      </c>
      <c r="AM1181">
        <v>25</v>
      </c>
      <c r="AN1181">
        <v>1200</v>
      </c>
      <c r="AO1181" t="s">
        <v>118</v>
      </c>
      <c r="AP1181">
        <v>31</v>
      </c>
      <c r="AQ1181">
        <v>-144</v>
      </c>
      <c r="AR1181">
        <v>-1024</v>
      </c>
      <c r="AZ1181">
        <v>1200</v>
      </c>
      <c r="BA1181">
        <v>1</v>
      </c>
      <c r="BB1181" t="str">
        <f t="shared" si="280"/>
        <v xml:space="preserve">N379DH  </v>
      </c>
      <c r="BC1181">
        <v>1</v>
      </c>
      <c r="BE1181">
        <v>0</v>
      </c>
      <c r="BF1181">
        <v>0</v>
      </c>
      <c r="BG1181">
        <v>0</v>
      </c>
      <c r="BH1181">
        <v>1225</v>
      </c>
      <c r="BI1181">
        <v>1</v>
      </c>
      <c r="BJ1181">
        <v>0</v>
      </c>
      <c r="BK1181">
        <v>0</v>
      </c>
      <c r="BL1181">
        <v>0</v>
      </c>
      <c r="BO1181">
        <v>0</v>
      </c>
      <c r="BP1181">
        <v>0</v>
      </c>
      <c r="BW1181" t="str">
        <f>"21:54:31.859"</f>
        <v>21:54:31.859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3</v>
      </c>
      <c r="CP1181" t="s">
        <v>119</v>
      </c>
      <c r="CQ1181">
        <v>259</v>
      </c>
      <c r="CR1181">
        <v>0</v>
      </c>
      <c r="CW1181">
        <v>3060658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"08/10/2022 21:54:33.130"</f>
        <v>08/10/2022 21:54:33.130</v>
      </c>
      <c r="C1182" t="str">
        <f t="shared" si="278"/>
        <v>FFDFD3C0</v>
      </c>
      <c r="D1182" t="s">
        <v>113</v>
      </c>
      <c r="E1182">
        <v>6</v>
      </c>
      <c r="H1182">
        <v>174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ref="S1182:T1184" si="289">"21:54:32.797"</f>
        <v>21:54:32.797</v>
      </c>
      <c r="T1182" t="str">
        <f t="shared" si="289"/>
        <v>21:54:32.797</v>
      </c>
      <c r="U1182" t="str">
        <f t="shared" si="277"/>
        <v>A4558D</v>
      </c>
      <c r="V1182">
        <v>0</v>
      </c>
      <c r="W1182">
        <v>0</v>
      </c>
      <c r="X1182">
        <v>2</v>
      </c>
      <c r="Z1182">
        <v>1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1076</v>
      </c>
      <c r="AJ1182">
        <v>48.181185999999997</v>
      </c>
      <c r="AK1182" t="s">
        <v>1077</v>
      </c>
      <c r="AL1182">
        <v>-122.976665</v>
      </c>
      <c r="AM1182">
        <v>25</v>
      </c>
      <c r="AN1182">
        <v>1200</v>
      </c>
      <c r="AO1182" t="s">
        <v>118</v>
      </c>
      <c r="AP1182">
        <v>30</v>
      </c>
      <c r="AQ1182">
        <v>-144</v>
      </c>
      <c r="AR1182">
        <v>-1024</v>
      </c>
      <c r="AZ1182">
        <v>1200</v>
      </c>
      <c r="BA1182">
        <v>1</v>
      </c>
      <c r="BB1182" t="str">
        <f t="shared" si="280"/>
        <v xml:space="preserve">N379DH  </v>
      </c>
      <c r="BC1182">
        <v>1</v>
      </c>
      <c r="BE1182">
        <v>0</v>
      </c>
      <c r="BF1182">
        <v>0</v>
      </c>
      <c r="BG1182">
        <v>0</v>
      </c>
      <c r="BH1182">
        <v>1200</v>
      </c>
      <c r="BI1182">
        <v>1</v>
      </c>
      <c r="BJ1182">
        <v>0</v>
      </c>
      <c r="BK1182">
        <v>0</v>
      </c>
      <c r="BL1182">
        <v>0</v>
      </c>
      <c r="BO1182">
        <v>0</v>
      </c>
      <c r="BP1182">
        <v>0</v>
      </c>
      <c r="BW1182" t="str">
        <f>"21:54:32.873"</f>
        <v>21:54:32.873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3</v>
      </c>
      <c r="CP1182" t="s">
        <v>119</v>
      </c>
      <c r="CQ1182">
        <v>259</v>
      </c>
      <c r="CR1182">
        <v>0</v>
      </c>
      <c r="CW1182">
        <v>3060743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"08/10/2022 21:54:33.130"</f>
        <v>08/10/2022 21:54:33.130</v>
      </c>
      <c r="C1183" t="str">
        <f t="shared" si="278"/>
        <v>FFDFD3C0</v>
      </c>
      <c r="D1183" t="s">
        <v>130</v>
      </c>
      <c r="E1183">
        <v>18</v>
      </c>
      <c r="F1183">
        <v>1018</v>
      </c>
      <c r="G1183" t="s">
        <v>114</v>
      </c>
      <c r="J1183" t="s">
        <v>131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289"/>
        <v>21:54:32.797</v>
      </c>
      <c r="T1183" t="str">
        <f t="shared" si="289"/>
        <v>21:54:32.797</v>
      </c>
      <c r="U1183" t="str">
        <f t="shared" si="277"/>
        <v>A4558D</v>
      </c>
      <c r="V1183">
        <v>0</v>
      </c>
      <c r="W1183">
        <v>0</v>
      </c>
      <c r="X1183">
        <v>2</v>
      </c>
      <c r="Z1183">
        <v>1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1076</v>
      </c>
      <c r="AJ1183">
        <v>48.181185999999997</v>
      </c>
      <c r="AK1183" t="s">
        <v>1077</v>
      </c>
      <c r="AL1183">
        <v>-122.976665</v>
      </c>
      <c r="AM1183">
        <v>25</v>
      </c>
      <c r="AN1183">
        <v>1200</v>
      </c>
      <c r="AO1183" t="s">
        <v>118</v>
      </c>
      <c r="AP1183">
        <v>30</v>
      </c>
      <c r="AQ1183">
        <v>-144</v>
      </c>
      <c r="AR1183">
        <v>-1024</v>
      </c>
      <c r="AZ1183">
        <v>1200</v>
      </c>
      <c r="BA1183">
        <v>1</v>
      </c>
      <c r="BB1183" t="str">
        <f t="shared" si="280"/>
        <v xml:space="preserve">N379DH  </v>
      </c>
      <c r="BC1183">
        <v>1</v>
      </c>
      <c r="BE1183">
        <v>0</v>
      </c>
      <c r="BF1183">
        <v>0</v>
      </c>
      <c r="BG1183">
        <v>0</v>
      </c>
      <c r="BH1183">
        <v>1200</v>
      </c>
      <c r="BI1183">
        <v>1</v>
      </c>
      <c r="BJ1183">
        <v>0</v>
      </c>
      <c r="BK1183">
        <v>0</v>
      </c>
      <c r="BL1183">
        <v>0</v>
      </c>
      <c r="BO1183">
        <v>0</v>
      </c>
      <c r="BP1183">
        <v>0</v>
      </c>
      <c r="BW1183" t="str">
        <f>"21:54:32.873"</f>
        <v>21:54:32.873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3</v>
      </c>
      <c r="CP1183" t="s">
        <v>119</v>
      </c>
      <c r="CQ1183">
        <v>259</v>
      </c>
      <c r="CR1183">
        <v>0</v>
      </c>
      <c r="CW1183">
        <v>3060743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"08/10/2022 21:54:33.130"</f>
        <v>08/10/2022 21:54:33.130</v>
      </c>
      <c r="C1184" t="str">
        <f t="shared" si="278"/>
        <v>FFDFD3C0</v>
      </c>
      <c r="D1184" t="s">
        <v>611</v>
      </c>
      <c r="E1184">
        <v>10</v>
      </c>
      <c r="H1184">
        <v>37</v>
      </c>
      <c r="I1184" t="s">
        <v>612</v>
      </c>
      <c r="J1184" t="s">
        <v>613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289"/>
        <v>21:54:32.797</v>
      </c>
      <c r="T1184" t="str">
        <f t="shared" si="289"/>
        <v>21:54:32.797</v>
      </c>
      <c r="U1184" t="str">
        <f t="shared" si="277"/>
        <v>A4558D</v>
      </c>
      <c r="V1184">
        <v>0</v>
      </c>
      <c r="W1184">
        <v>0</v>
      </c>
      <c r="X1184">
        <v>2</v>
      </c>
      <c r="Z1184">
        <v>1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1076</v>
      </c>
      <c r="AJ1184">
        <v>48.181185999999997</v>
      </c>
      <c r="AK1184" t="s">
        <v>1077</v>
      </c>
      <c r="AL1184">
        <v>-122.976665</v>
      </c>
      <c r="AM1184">
        <v>25</v>
      </c>
      <c r="AN1184">
        <v>1200</v>
      </c>
      <c r="AO1184" t="s">
        <v>118</v>
      </c>
      <c r="AP1184">
        <v>30</v>
      </c>
      <c r="AQ1184">
        <v>-144</v>
      </c>
      <c r="AR1184">
        <v>-1024</v>
      </c>
      <c r="AZ1184">
        <v>1200</v>
      </c>
      <c r="BA1184">
        <v>1</v>
      </c>
      <c r="BB1184" t="str">
        <f t="shared" si="280"/>
        <v xml:space="preserve">N379DH  </v>
      </c>
      <c r="BC1184">
        <v>1</v>
      </c>
      <c r="BE1184">
        <v>0</v>
      </c>
      <c r="BF1184">
        <v>0</v>
      </c>
      <c r="BG1184">
        <v>0</v>
      </c>
      <c r="BH1184">
        <v>1200</v>
      </c>
      <c r="BI1184">
        <v>1</v>
      </c>
      <c r="BJ1184">
        <v>0</v>
      </c>
      <c r="BK1184">
        <v>0</v>
      </c>
      <c r="BL1184">
        <v>0</v>
      </c>
      <c r="BO1184">
        <v>0</v>
      </c>
      <c r="BP1184">
        <v>0</v>
      </c>
      <c r="BW1184" t="str">
        <f>"21:54:32.873"</f>
        <v>21:54:32.873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3</v>
      </c>
      <c r="CP1184" t="s">
        <v>119</v>
      </c>
      <c r="CQ1184">
        <v>259</v>
      </c>
      <c r="CR1184">
        <v>0</v>
      </c>
      <c r="CW1184">
        <v>3060743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"08/10/2022 21:54:33.927"</f>
        <v>08/10/2022 21:54:33.927</v>
      </c>
      <c r="C1185" t="str">
        <f t="shared" si="278"/>
        <v>FFDFD3C0</v>
      </c>
      <c r="D1185" t="s">
        <v>113</v>
      </c>
      <c r="E1185">
        <v>6</v>
      </c>
      <c r="H1185">
        <v>174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ref="S1185:T1187" si="290">"21:54:33.594"</f>
        <v>21:54:33.594</v>
      </c>
      <c r="T1185" t="str">
        <f t="shared" si="290"/>
        <v>21:54:33.594</v>
      </c>
      <c r="U1185" t="str">
        <f t="shared" si="277"/>
        <v>A4558D</v>
      </c>
      <c r="V1185">
        <v>0</v>
      </c>
      <c r="W1185">
        <v>0</v>
      </c>
      <c r="X1185">
        <v>2</v>
      </c>
      <c r="Z1185">
        <v>1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1078</v>
      </c>
      <c r="AJ1185">
        <v>48.180649000000003</v>
      </c>
      <c r="AK1185" t="s">
        <v>1079</v>
      </c>
      <c r="AL1185">
        <v>-122.976494</v>
      </c>
      <c r="AM1185">
        <v>25</v>
      </c>
      <c r="AN1185">
        <v>1200</v>
      </c>
      <c r="AO1185" t="s">
        <v>118</v>
      </c>
      <c r="AP1185">
        <v>29</v>
      </c>
      <c r="AQ1185">
        <v>-145</v>
      </c>
      <c r="AR1185">
        <v>-896</v>
      </c>
      <c r="AZ1185">
        <v>1200</v>
      </c>
      <c r="BA1185">
        <v>1</v>
      </c>
      <c r="BB1185" t="str">
        <f t="shared" si="280"/>
        <v xml:space="preserve">N379DH  </v>
      </c>
      <c r="BC1185">
        <v>1</v>
      </c>
      <c r="BE1185">
        <v>0</v>
      </c>
      <c r="BF1185">
        <v>0</v>
      </c>
      <c r="BG1185">
        <v>0</v>
      </c>
      <c r="BH1185">
        <v>1175</v>
      </c>
      <c r="BI1185">
        <v>1</v>
      </c>
      <c r="BJ1185">
        <v>0</v>
      </c>
      <c r="BK1185">
        <v>0</v>
      </c>
      <c r="BL1185">
        <v>0</v>
      </c>
      <c r="BO1185">
        <v>0</v>
      </c>
      <c r="BP1185">
        <v>0</v>
      </c>
      <c r="BW1185" t="str">
        <f>"21:54:33.678"</f>
        <v>21:54:33.678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4</v>
      </c>
      <c r="CP1185" t="s">
        <v>119</v>
      </c>
      <c r="CQ1185">
        <v>259</v>
      </c>
      <c r="CR1185">
        <v>0</v>
      </c>
      <c r="CW1185">
        <v>3060817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"08/10/2022 21:54:33.927"</f>
        <v>08/10/2022 21:54:33.927</v>
      </c>
      <c r="C1186" t="str">
        <f t="shared" si="278"/>
        <v>FFDFD3C0</v>
      </c>
      <c r="D1186" t="s">
        <v>130</v>
      </c>
      <c r="E1186">
        <v>18</v>
      </c>
      <c r="F1186">
        <v>1018</v>
      </c>
      <c r="G1186" t="s">
        <v>114</v>
      </c>
      <c r="J1186" t="s">
        <v>131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290"/>
        <v>21:54:33.594</v>
      </c>
      <c r="T1186" t="str">
        <f t="shared" si="290"/>
        <v>21:54:33.594</v>
      </c>
      <c r="U1186" t="str">
        <f t="shared" si="277"/>
        <v>A4558D</v>
      </c>
      <c r="V1186">
        <v>0</v>
      </c>
      <c r="W1186">
        <v>0</v>
      </c>
      <c r="X1186">
        <v>2</v>
      </c>
      <c r="Z1186">
        <v>1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1078</v>
      </c>
      <c r="AJ1186">
        <v>48.180649000000003</v>
      </c>
      <c r="AK1186" t="s">
        <v>1079</v>
      </c>
      <c r="AL1186">
        <v>-122.976494</v>
      </c>
      <c r="AM1186">
        <v>25</v>
      </c>
      <c r="AN1186">
        <v>1200</v>
      </c>
      <c r="AO1186" t="s">
        <v>118</v>
      </c>
      <c r="AP1186">
        <v>29</v>
      </c>
      <c r="AQ1186">
        <v>-145</v>
      </c>
      <c r="AR1186">
        <v>-896</v>
      </c>
      <c r="AZ1186">
        <v>1200</v>
      </c>
      <c r="BA1186">
        <v>1</v>
      </c>
      <c r="BB1186" t="str">
        <f t="shared" si="280"/>
        <v xml:space="preserve">N379DH  </v>
      </c>
      <c r="BC1186">
        <v>1</v>
      </c>
      <c r="BE1186">
        <v>0</v>
      </c>
      <c r="BF1186">
        <v>0</v>
      </c>
      <c r="BG1186">
        <v>0</v>
      </c>
      <c r="BH1186">
        <v>1175</v>
      </c>
      <c r="BI1186">
        <v>1</v>
      </c>
      <c r="BJ1186">
        <v>0</v>
      </c>
      <c r="BK1186">
        <v>0</v>
      </c>
      <c r="BL1186">
        <v>0</v>
      </c>
      <c r="BO1186">
        <v>0</v>
      </c>
      <c r="BP1186">
        <v>0</v>
      </c>
      <c r="BW1186" t="str">
        <f>"21:54:33.678"</f>
        <v>21:54:33.678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4</v>
      </c>
      <c r="CP1186" t="s">
        <v>119</v>
      </c>
      <c r="CQ1186">
        <v>259</v>
      </c>
      <c r="CR1186">
        <v>0</v>
      </c>
      <c r="CW1186">
        <v>3060817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"08/10/2022 21:54:33.927"</f>
        <v>08/10/2022 21:54:33.927</v>
      </c>
      <c r="C1187" t="str">
        <f t="shared" si="278"/>
        <v>FFDFD3C0</v>
      </c>
      <c r="D1187" t="s">
        <v>611</v>
      </c>
      <c r="E1187">
        <v>10</v>
      </c>
      <c r="H1187">
        <v>37</v>
      </c>
      <c r="I1187" t="s">
        <v>612</v>
      </c>
      <c r="J1187" t="s">
        <v>613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290"/>
        <v>21:54:33.594</v>
      </c>
      <c r="T1187" t="str">
        <f t="shared" si="290"/>
        <v>21:54:33.594</v>
      </c>
      <c r="U1187" t="str">
        <f t="shared" si="277"/>
        <v>A4558D</v>
      </c>
      <c r="V1187">
        <v>0</v>
      </c>
      <c r="W1187">
        <v>0</v>
      </c>
      <c r="X1187">
        <v>2</v>
      </c>
      <c r="Z1187">
        <v>1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1078</v>
      </c>
      <c r="AJ1187">
        <v>48.180649000000003</v>
      </c>
      <c r="AK1187" t="s">
        <v>1079</v>
      </c>
      <c r="AL1187">
        <v>-122.976494</v>
      </c>
      <c r="AM1187">
        <v>25</v>
      </c>
      <c r="AN1187">
        <v>1200</v>
      </c>
      <c r="AO1187" t="s">
        <v>118</v>
      </c>
      <c r="AP1187">
        <v>29</v>
      </c>
      <c r="AQ1187">
        <v>-145</v>
      </c>
      <c r="AR1187">
        <v>-896</v>
      </c>
      <c r="AZ1187">
        <v>1200</v>
      </c>
      <c r="BA1187">
        <v>1</v>
      </c>
      <c r="BB1187" t="str">
        <f t="shared" si="280"/>
        <v xml:space="preserve">N379DH  </v>
      </c>
      <c r="BC1187">
        <v>1</v>
      </c>
      <c r="BE1187">
        <v>0</v>
      </c>
      <c r="BF1187">
        <v>0</v>
      </c>
      <c r="BG1187">
        <v>0</v>
      </c>
      <c r="BH1187">
        <v>1175</v>
      </c>
      <c r="BI1187">
        <v>1</v>
      </c>
      <c r="BJ1187">
        <v>0</v>
      </c>
      <c r="BK1187">
        <v>0</v>
      </c>
      <c r="BL1187">
        <v>0</v>
      </c>
      <c r="BO1187">
        <v>0</v>
      </c>
      <c r="BP1187">
        <v>0</v>
      </c>
      <c r="BW1187" t="str">
        <f>"21:54:33.678"</f>
        <v>21:54:33.678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4</v>
      </c>
      <c r="CP1187" t="s">
        <v>119</v>
      </c>
      <c r="CQ1187">
        <v>259</v>
      </c>
      <c r="CR1187">
        <v>0</v>
      </c>
      <c r="CW1187">
        <v>3060817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"08/10/2022 21:54:35.127"</f>
        <v>08/10/2022 21:54:35.127</v>
      </c>
      <c r="C1188" t="str">
        <f t="shared" si="278"/>
        <v>FFDFD3C0</v>
      </c>
      <c r="D1188" t="s">
        <v>113</v>
      </c>
      <c r="E1188">
        <v>6</v>
      </c>
      <c r="H1188">
        <v>174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ref="S1188:T1190" si="291">"21:54:34.797"</f>
        <v>21:54:34.797</v>
      </c>
      <c r="T1188" t="str">
        <f t="shared" si="291"/>
        <v>21:54:34.797</v>
      </c>
      <c r="U1188" t="str">
        <f t="shared" si="277"/>
        <v>A4558D</v>
      </c>
      <c r="V1188">
        <v>0</v>
      </c>
      <c r="W1188">
        <v>0</v>
      </c>
      <c r="X1188">
        <v>2</v>
      </c>
      <c r="Z1188">
        <v>1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1080</v>
      </c>
      <c r="AJ1188">
        <v>48.179834</v>
      </c>
      <c r="AK1188" t="s">
        <v>1081</v>
      </c>
      <c r="AL1188">
        <v>-122.97627900000001</v>
      </c>
      <c r="AM1188">
        <v>25</v>
      </c>
      <c r="AN1188">
        <v>1200</v>
      </c>
      <c r="AO1188" t="s">
        <v>118</v>
      </c>
      <c r="AP1188">
        <v>28</v>
      </c>
      <c r="AQ1188">
        <v>-146</v>
      </c>
      <c r="AR1188">
        <v>-640</v>
      </c>
      <c r="AZ1188">
        <v>1200</v>
      </c>
      <c r="BA1188">
        <v>1</v>
      </c>
      <c r="BB1188" t="str">
        <f t="shared" si="280"/>
        <v xml:space="preserve">N379DH  </v>
      </c>
      <c r="BC1188">
        <v>1</v>
      </c>
      <c r="BE1188">
        <v>0</v>
      </c>
      <c r="BF1188">
        <v>0</v>
      </c>
      <c r="BG1188">
        <v>0</v>
      </c>
      <c r="BH1188">
        <v>1175</v>
      </c>
      <c r="BI1188">
        <v>1</v>
      </c>
      <c r="BJ1188">
        <v>0</v>
      </c>
      <c r="BK1188">
        <v>0</v>
      </c>
      <c r="BL1188">
        <v>0</v>
      </c>
      <c r="BO1188">
        <v>0</v>
      </c>
      <c r="BP1188">
        <v>0</v>
      </c>
      <c r="BW1188" t="str">
        <f>"21:54:34.897"</f>
        <v>21:54:34.897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4</v>
      </c>
      <c r="CP1188" t="s">
        <v>119</v>
      </c>
      <c r="CQ1188">
        <v>259</v>
      </c>
      <c r="CR1188">
        <v>0</v>
      </c>
      <c r="CW1188">
        <v>3060906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"08/10/2022 21:54:35.174"</f>
        <v>08/10/2022 21:54:35.174</v>
      </c>
      <c r="C1189" t="str">
        <f t="shared" si="278"/>
        <v>FFDFD3C0</v>
      </c>
      <c r="D1189" t="s">
        <v>130</v>
      </c>
      <c r="E1189">
        <v>18</v>
      </c>
      <c r="F1189">
        <v>1018</v>
      </c>
      <c r="G1189" t="s">
        <v>114</v>
      </c>
      <c r="J1189" t="s">
        <v>131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291"/>
        <v>21:54:34.797</v>
      </c>
      <c r="T1189" t="str">
        <f t="shared" si="291"/>
        <v>21:54:34.797</v>
      </c>
      <c r="U1189" t="str">
        <f t="shared" si="277"/>
        <v>A4558D</v>
      </c>
      <c r="V1189">
        <v>0</v>
      </c>
      <c r="W1189">
        <v>0</v>
      </c>
      <c r="X1189">
        <v>2</v>
      </c>
      <c r="Z1189">
        <v>1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1080</v>
      </c>
      <c r="AJ1189">
        <v>48.179834</v>
      </c>
      <c r="AK1189" t="s">
        <v>1081</v>
      </c>
      <c r="AL1189">
        <v>-122.97627900000001</v>
      </c>
      <c r="AM1189">
        <v>25</v>
      </c>
      <c r="AN1189">
        <v>1200</v>
      </c>
      <c r="AO1189" t="s">
        <v>118</v>
      </c>
      <c r="AP1189">
        <v>28</v>
      </c>
      <c r="AQ1189">
        <v>-146</v>
      </c>
      <c r="AR1189">
        <v>-640</v>
      </c>
      <c r="AZ1189">
        <v>1200</v>
      </c>
      <c r="BA1189">
        <v>1</v>
      </c>
      <c r="BB1189" t="str">
        <f t="shared" si="280"/>
        <v xml:space="preserve">N379DH  </v>
      </c>
      <c r="BC1189">
        <v>1</v>
      </c>
      <c r="BE1189">
        <v>0</v>
      </c>
      <c r="BF1189">
        <v>0</v>
      </c>
      <c r="BG1189">
        <v>0</v>
      </c>
      <c r="BH1189">
        <v>1175</v>
      </c>
      <c r="BI1189">
        <v>1</v>
      </c>
      <c r="BJ1189">
        <v>0</v>
      </c>
      <c r="BK1189">
        <v>0</v>
      </c>
      <c r="BL1189">
        <v>0</v>
      </c>
      <c r="BO1189">
        <v>0</v>
      </c>
      <c r="BP1189">
        <v>0</v>
      </c>
      <c r="BW1189" t="str">
        <f>"21:54:34.897"</f>
        <v>21:54:34.897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4</v>
      </c>
      <c r="CP1189" t="s">
        <v>119</v>
      </c>
      <c r="CQ1189">
        <v>259</v>
      </c>
      <c r="CR1189">
        <v>0</v>
      </c>
      <c r="CW1189">
        <v>3060906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"08/10/2022 21:54:35.190"</f>
        <v>08/10/2022 21:54:35.190</v>
      </c>
      <c r="C1190" t="str">
        <f t="shared" si="278"/>
        <v>FFDFD3C0</v>
      </c>
      <c r="D1190" t="s">
        <v>611</v>
      </c>
      <c r="E1190">
        <v>10</v>
      </c>
      <c r="H1190">
        <v>37</v>
      </c>
      <c r="I1190" t="s">
        <v>612</v>
      </c>
      <c r="J1190" t="s">
        <v>613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291"/>
        <v>21:54:34.797</v>
      </c>
      <c r="T1190" t="str">
        <f t="shared" si="291"/>
        <v>21:54:34.797</v>
      </c>
      <c r="U1190" t="str">
        <f t="shared" si="277"/>
        <v>A4558D</v>
      </c>
      <c r="V1190">
        <v>0</v>
      </c>
      <c r="W1190">
        <v>0</v>
      </c>
      <c r="X1190">
        <v>2</v>
      </c>
      <c r="Z1190">
        <v>1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1080</v>
      </c>
      <c r="AJ1190">
        <v>48.179834</v>
      </c>
      <c r="AK1190" t="s">
        <v>1081</v>
      </c>
      <c r="AL1190">
        <v>-122.97627900000001</v>
      </c>
      <c r="AM1190">
        <v>25</v>
      </c>
      <c r="AN1190">
        <v>1200</v>
      </c>
      <c r="AO1190" t="s">
        <v>118</v>
      </c>
      <c r="AP1190">
        <v>28</v>
      </c>
      <c r="AQ1190">
        <v>-146</v>
      </c>
      <c r="AR1190">
        <v>-640</v>
      </c>
      <c r="AZ1190">
        <v>1200</v>
      </c>
      <c r="BA1190">
        <v>1</v>
      </c>
      <c r="BB1190" t="str">
        <f t="shared" si="280"/>
        <v xml:space="preserve">N379DH  </v>
      </c>
      <c r="BC1190">
        <v>1</v>
      </c>
      <c r="BE1190">
        <v>0</v>
      </c>
      <c r="BF1190">
        <v>0</v>
      </c>
      <c r="BG1190">
        <v>0</v>
      </c>
      <c r="BH1190">
        <v>1175</v>
      </c>
      <c r="BI1190">
        <v>1</v>
      </c>
      <c r="BJ1190">
        <v>0</v>
      </c>
      <c r="BK1190">
        <v>0</v>
      </c>
      <c r="BL1190">
        <v>0</v>
      </c>
      <c r="BO1190">
        <v>0</v>
      </c>
      <c r="BP1190">
        <v>0</v>
      </c>
      <c r="BW1190" t="str">
        <f>"21:54:34.897"</f>
        <v>21:54:34.897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4</v>
      </c>
      <c r="CP1190" t="s">
        <v>119</v>
      </c>
      <c r="CQ1190">
        <v>259</v>
      </c>
      <c r="CR1190">
        <v>0</v>
      </c>
      <c r="CW1190">
        <v>3060906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"08/10/2022 21:54:36.159"</f>
        <v>08/10/2022 21:54:36.159</v>
      </c>
      <c r="C1191" t="str">
        <f t="shared" si="278"/>
        <v>FFDFD3C0</v>
      </c>
      <c r="D1191" t="s">
        <v>113</v>
      </c>
      <c r="E1191">
        <v>6</v>
      </c>
      <c r="H1191">
        <v>174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ref="S1191:T1193" si="292">"21:54:35.797"</f>
        <v>21:54:35.797</v>
      </c>
      <c r="T1191" t="str">
        <f t="shared" si="292"/>
        <v>21:54:35.797</v>
      </c>
      <c r="U1191" t="str">
        <f t="shared" si="277"/>
        <v>A4558D</v>
      </c>
      <c r="V1191">
        <v>0</v>
      </c>
      <c r="W1191">
        <v>0</v>
      </c>
      <c r="X1191">
        <v>2</v>
      </c>
      <c r="Z1191">
        <v>1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1082</v>
      </c>
      <c r="AJ1191">
        <v>48.179169000000002</v>
      </c>
      <c r="AK1191" t="s">
        <v>1083</v>
      </c>
      <c r="AL1191">
        <v>-122.976086</v>
      </c>
      <c r="AM1191">
        <v>25</v>
      </c>
      <c r="AN1191">
        <v>1200</v>
      </c>
      <c r="AO1191" t="s">
        <v>118</v>
      </c>
      <c r="AP1191">
        <v>27</v>
      </c>
      <c r="AQ1191">
        <v>-146</v>
      </c>
      <c r="AR1191">
        <v>-512</v>
      </c>
      <c r="AZ1191">
        <v>1200</v>
      </c>
      <c r="BA1191">
        <v>1</v>
      </c>
      <c r="BB1191" t="str">
        <f t="shared" si="280"/>
        <v xml:space="preserve">N379DH  </v>
      </c>
      <c r="BC1191">
        <v>1</v>
      </c>
      <c r="BE1191">
        <v>0</v>
      </c>
      <c r="BF1191">
        <v>0</v>
      </c>
      <c r="BG1191">
        <v>0</v>
      </c>
      <c r="BH1191">
        <v>1150</v>
      </c>
      <c r="BI1191">
        <v>1</v>
      </c>
      <c r="BJ1191">
        <v>0</v>
      </c>
      <c r="BK1191">
        <v>0</v>
      </c>
      <c r="BL1191">
        <v>0</v>
      </c>
      <c r="BO1191">
        <v>0</v>
      </c>
      <c r="BP1191">
        <v>0</v>
      </c>
      <c r="BW1191" t="str">
        <f>"21:54:35.887"</f>
        <v>21:54:35.887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4</v>
      </c>
      <c r="CP1191" t="s">
        <v>119</v>
      </c>
      <c r="CQ1191">
        <v>259</v>
      </c>
      <c r="CR1191">
        <v>0</v>
      </c>
      <c r="CW1191">
        <v>3060993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"08/10/2022 21:54:36.159"</f>
        <v>08/10/2022 21:54:36.159</v>
      </c>
      <c r="C1192" t="str">
        <f t="shared" si="278"/>
        <v>FFDFD3C0</v>
      </c>
      <c r="D1192" t="s">
        <v>130</v>
      </c>
      <c r="E1192">
        <v>18</v>
      </c>
      <c r="F1192">
        <v>1018</v>
      </c>
      <c r="G1192" t="s">
        <v>114</v>
      </c>
      <c r="J1192" t="s">
        <v>131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292"/>
        <v>21:54:35.797</v>
      </c>
      <c r="T1192" t="str">
        <f t="shared" si="292"/>
        <v>21:54:35.797</v>
      </c>
      <c r="U1192" t="str">
        <f t="shared" si="277"/>
        <v>A4558D</v>
      </c>
      <c r="V1192">
        <v>0</v>
      </c>
      <c r="W1192">
        <v>0</v>
      </c>
      <c r="X1192">
        <v>2</v>
      </c>
      <c r="Z1192">
        <v>1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1082</v>
      </c>
      <c r="AJ1192">
        <v>48.179169000000002</v>
      </c>
      <c r="AK1192" t="s">
        <v>1083</v>
      </c>
      <c r="AL1192">
        <v>-122.976086</v>
      </c>
      <c r="AM1192">
        <v>25</v>
      </c>
      <c r="AN1192">
        <v>1200</v>
      </c>
      <c r="AO1192" t="s">
        <v>118</v>
      </c>
      <c r="AP1192">
        <v>27</v>
      </c>
      <c r="AQ1192">
        <v>-146</v>
      </c>
      <c r="AR1192">
        <v>-512</v>
      </c>
      <c r="AZ1192">
        <v>1200</v>
      </c>
      <c r="BA1192">
        <v>1</v>
      </c>
      <c r="BB1192" t="str">
        <f t="shared" si="280"/>
        <v xml:space="preserve">N379DH  </v>
      </c>
      <c r="BC1192">
        <v>1</v>
      </c>
      <c r="BE1192">
        <v>0</v>
      </c>
      <c r="BF1192">
        <v>0</v>
      </c>
      <c r="BG1192">
        <v>0</v>
      </c>
      <c r="BH1192">
        <v>1150</v>
      </c>
      <c r="BI1192">
        <v>1</v>
      </c>
      <c r="BJ1192">
        <v>0</v>
      </c>
      <c r="BK1192">
        <v>0</v>
      </c>
      <c r="BL1192">
        <v>0</v>
      </c>
      <c r="BO1192">
        <v>0</v>
      </c>
      <c r="BP1192">
        <v>0</v>
      </c>
      <c r="BW1192" t="str">
        <f>"21:54:35.887"</f>
        <v>21:54:35.887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4</v>
      </c>
      <c r="CP1192" t="s">
        <v>119</v>
      </c>
      <c r="CQ1192">
        <v>259</v>
      </c>
      <c r="CR1192">
        <v>0</v>
      </c>
      <c r="CW1192">
        <v>3060993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"08/10/2022 21:54:36.159"</f>
        <v>08/10/2022 21:54:36.159</v>
      </c>
      <c r="C1193" t="str">
        <f t="shared" si="278"/>
        <v>FFDFD3C0</v>
      </c>
      <c r="D1193" t="s">
        <v>611</v>
      </c>
      <c r="E1193">
        <v>10</v>
      </c>
      <c r="H1193">
        <v>37</v>
      </c>
      <c r="I1193" t="s">
        <v>612</v>
      </c>
      <c r="J1193" t="s">
        <v>613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si="292"/>
        <v>21:54:35.797</v>
      </c>
      <c r="T1193" t="str">
        <f t="shared" si="292"/>
        <v>21:54:35.797</v>
      </c>
      <c r="U1193" t="str">
        <f t="shared" si="277"/>
        <v>A4558D</v>
      </c>
      <c r="V1193">
        <v>0</v>
      </c>
      <c r="W1193">
        <v>0</v>
      </c>
      <c r="X1193">
        <v>2</v>
      </c>
      <c r="Z1193">
        <v>1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1082</v>
      </c>
      <c r="AJ1193">
        <v>48.179169000000002</v>
      </c>
      <c r="AK1193" t="s">
        <v>1083</v>
      </c>
      <c r="AL1193">
        <v>-122.976086</v>
      </c>
      <c r="AM1193">
        <v>25</v>
      </c>
      <c r="AN1193">
        <v>1200</v>
      </c>
      <c r="AO1193" t="s">
        <v>118</v>
      </c>
      <c r="AP1193">
        <v>27</v>
      </c>
      <c r="AQ1193">
        <v>-146</v>
      </c>
      <c r="AR1193">
        <v>-512</v>
      </c>
      <c r="AZ1193">
        <v>1200</v>
      </c>
      <c r="BA1193">
        <v>1</v>
      </c>
      <c r="BB1193" t="str">
        <f t="shared" si="280"/>
        <v xml:space="preserve">N379DH  </v>
      </c>
      <c r="BC1193">
        <v>1</v>
      </c>
      <c r="BE1193">
        <v>0</v>
      </c>
      <c r="BF1193">
        <v>0</v>
      </c>
      <c r="BG1193">
        <v>0</v>
      </c>
      <c r="BH1193">
        <v>1150</v>
      </c>
      <c r="BI1193">
        <v>1</v>
      </c>
      <c r="BJ1193">
        <v>0</v>
      </c>
      <c r="BK1193">
        <v>0</v>
      </c>
      <c r="BL1193">
        <v>0</v>
      </c>
      <c r="BO1193">
        <v>0</v>
      </c>
      <c r="BP1193">
        <v>0</v>
      </c>
      <c r="BW1193" t="str">
        <f>"21:54:35.887"</f>
        <v>21:54:35.887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4</v>
      </c>
      <c r="CP1193" t="s">
        <v>119</v>
      </c>
      <c r="CQ1193">
        <v>259</v>
      </c>
      <c r="CR1193">
        <v>0</v>
      </c>
      <c r="CW1193">
        <v>3060993</v>
      </c>
      <c r="CY1193">
        <v>0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"08/10/2022 21:54:37.174"</f>
        <v>08/10/2022 21:54:37.174</v>
      </c>
      <c r="C1194" t="str">
        <f t="shared" si="278"/>
        <v>FFDFD3C0</v>
      </c>
      <c r="D1194" t="s">
        <v>611</v>
      </c>
      <c r="E1194">
        <v>10</v>
      </c>
      <c r="H1194">
        <v>37</v>
      </c>
      <c r="I1194" t="s">
        <v>612</v>
      </c>
      <c r="J1194" t="s">
        <v>613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ref="S1194:T1196" si="293">"21:54:36.797"</f>
        <v>21:54:36.797</v>
      </c>
      <c r="T1194" t="str">
        <f t="shared" si="293"/>
        <v>21:54:36.797</v>
      </c>
      <c r="U1194" t="str">
        <f t="shared" si="277"/>
        <v>A4558D</v>
      </c>
      <c r="V1194">
        <v>0</v>
      </c>
      <c r="W1194">
        <v>0</v>
      </c>
      <c r="X1194">
        <v>2</v>
      </c>
      <c r="Z1194">
        <v>1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1084</v>
      </c>
      <c r="AJ1194">
        <v>48.178503999999997</v>
      </c>
      <c r="AK1194" t="s">
        <v>1085</v>
      </c>
      <c r="AL1194">
        <v>-122.975893</v>
      </c>
      <c r="AM1194">
        <v>25</v>
      </c>
      <c r="AN1194">
        <v>1200</v>
      </c>
      <c r="AO1194" t="s">
        <v>118</v>
      </c>
      <c r="AP1194">
        <v>26</v>
      </c>
      <c r="AQ1194">
        <v>-146</v>
      </c>
      <c r="AR1194">
        <v>-512</v>
      </c>
      <c r="AZ1194">
        <v>1200</v>
      </c>
      <c r="BA1194">
        <v>1</v>
      </c>
      <c r="BB1194" t="str">
        <f t="shared" si="280"/>
        <v xml:space="preserve">N379DH  </v>
      </c>
      <c r="BC1194">
        <v>1</v>
      </c>
      <c r="BE1194">
        <v>0</v>
      </c>
      <c r="BF1194">
        <v>0</v>
      </c>
      <c r="BG1194">
        <v>0</v>
      </c>
      <c r="BH1194">
        <v>1150</v>
      </c>
      <c r="BI1194">
        <v>1</v>
      </c>
      <c r="BJ1194">
        <v>0</v>
      </c>
      <c r="BK1194">
        <v>0</v>
      </c>
      <c r="BL1194">
        <v>0</v>
      </c>
      <c r="BO1194">
        <v>0</v>
      </c>
      <c r="BP1194">
        <v>0</v>
      </c>
      <c r="BW1194" t="str">
        <f>"21:54:36.910"</f>
        <v>21:54:36.910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4</v>
      </c>
      <c r="CP1194" t="s">
        <v>119</v>
      </c>
      <c r="CQ1194">
        <v>259</v>
      </c>
      <c r="CR1194">
        <v>0</v>
      </c>
      <c r="CW1194">
        <v>3061091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"08/10/2022 21:54:37.174"</f>
        <v>08/10/2022 21:54:37.174</v>
      </c>
      <c r="C1195" t="str">
        <f t="shared" si="278"/>
        <v>FFDFD3C0</v>
      </c>
      <c r="D1195" t="s">
        <v>130</v>
      </c>
      <c r="E1195">
        <v>18</v>
      </c>
      <c r="F1195">
        <v>1018</v>
      </c>
      <c r="G1195" t="s">
        <v>114</v>
      </c>
      <c r="J1195" t="s">
        <v>131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293"/>
        <v>21:54:36.797</v>
      </c>
      <c r="T1195" t="str">
        <f t="shared" si="293"/>
        <v>21:54:36.797</v>
      </c>
      <c r="U1195" t="str">
        <f t="shared" si="277"/>
        <v>A4558D</v>
      </c>
      <c r="V1195">
        <v>0</v>
      </c>
      <c r="W1195">
        <v>0</v>
      </c>
      <c r="X1195">
        <v>2</v>
      </c>
      <c r="Z1195">
        <v>1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1084</v>
      </c>
      <c r="AJ1195">
        <v>48.178503999999997</v>
      </c>
      <c r="AK1195" t="s">
        <v>1085</v>
      </c>
      <c r="AL1195">
        <v>-122.975893</v>
      </c>
      <c r="AM1195">
        <v>25</v>
      </c>
      <c r="AN1195">
        <v>1200</v>
      </c>
      <c r="AO1195" t="s">
        <v>118</v>
      </c>
      <c r="AP1195">
        <v>26</v>
      </c>
      <c r="AQ1195">
        <v>-146</v>
      </c>
      <c r="AR1195">
        <v>-512</v>
      </c>
      <c r="AZ1195">
        <v>1200</v>
      </c>
      <c r="BA1195">
        <v>1</v>
      </c>
      <c r="BB1195" t="str">
        <f t="shared" si="280"/>
        <v xml:space="preserve">N379DH  </v>
      </c>
      <c r="BC1195">
        <v>1</v>
      </c>
      <c r="BE1195">
        <v>0</v>
      </c>
      <c r="BF1195">
        <v>0</v>
      </c>
      <c r="BG1195">
        <v>0</v>
      </c>
      <c r="BH1195">
        <v>1150</v>
      </c>
      <c r="BI1195">
        <v>1</v>
      </c>
      <c r="BJ1195">
        <v>0</v>
      </c>
      <c r="BK1195">
        <v>0</v>
      </c>
      <c r="BL1195">
        <v>0</v>
      </c>
      <c r="BO1195">
        <v>0</v>
      </c>
      <c r="BP1195">
        <v>0</v>
      </c>
      <c r="BW1195" t="str">
        <f>"21:54:36.910"</f>
        <v>21:54:36.910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4</v>
      </c>
      <c r="CP1195" t="s">
        <v>119</v>
      </c>
      <c r="CQ1195">
        <v>259</v>
      </c>
      <c r="CR1195">
        <v>0</v>
      </c>
      <c r="CW1195">
        <v>3061091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"08/10/2022 21:54:37.190"</f>
        <v>08/10/2022 21:54:37.190</v>
      </c>
      <c r="C1196" t="str">
        <f t="shared" si="278"/>
        <v>FFDFD3C0</v>
      </c>
      <c r="D1196" t="s">
        <v>113</v>
      </c>
      <c r="E1196">
        <v>6</v>
      </c>
      <c r="H1196">
        <v>174</v>
      </c>
      <c r="I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293"/>
        <v>21:54:36.797</v>
      </c>
      <c r="T1196" t="str">
        <f t="shared" si="293"/>
        <v>21:54:36.797</v>
      </c>
      <c r="U1196" t="str">
        <f t="shared" si="277"/>
        <v>A4558D</v>
      </c>
      <c r="V1196">
        <v>0</v>
      </c>
      <c r="W1196">
        <v>0</v>
      </c>
      <c r="X1196">
        <v>2</v>
      </c>
      <c r="Z1196">
        <v>1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1084</v>
      </c>
      <c r="AJ1196">
        <v>48.178503999999997</v>
      </c>
      <c r="AK1196" t="s">
        <v>1085</v>
      </c>
      <c r="AL1196">
        <v>-122.975893</v>
      </c>
      <c r="AM1196">
        <v>25</v>
      </c>
      <c r="AN1196">
        <v>1200</v>
      </c>
      <c r="AO1196" t="s">
        <v>118</v>
      </c>
      <c r="AP1196">
        <v>26</v>
      </c>
      <c r="AQ1196">
        <v>-146</v>
      </c>
      <c r="AR1196">
        <v>-512</v>
      </c>
      <c r="AZ1196">
        <v>1200</v>
      </c>
      <c r="BA1196">
        <v>1</v>
      </c>
      <c r="BB1196" t="str">
        <f t="shared" si="280"/>
        <v xml:space="preserve">N379DH  </v>
      </c>
      <c r="BC1196">
        <v>1</v>
      </c>
      <c r="BE1196">
        <v>0</v>
      </c>
      <c r="BF1196">
        <v>0</v>
      </c>
      <c r="BG1196">
        <v>0</v>
      </c>
      <c r="BH1196">
        <v>1150</v>
      </c>
      <c r="BI1196">
        <v>1</v>
      </c>
      <c r="BJ1196">
        <v>0</v>
      </c>
      <c r="BK1196">
        <v>0</v>
      </c>
      <c r="BL1196">
        <v>0</v>
      </c>
      <c r="BO1196">
        <v>0</v>
      </c>
      <c r="BP1196">
        <v>0</v>
      </c>
      <c r="BW1196" t="str">
        <f>"21:54:36.910"</f>
        <v>21:54:36.910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4</v>
      </c>
      <c r="CP1196" t="s">
        <v>119</v>
      </c>
      <c r="CQ1196">
        <v>259</v>
      </c>
      <c r="CR1196">
        <v>0</v>
      </c>
      <c r="CW1196">
        <v>3061091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"08/10/2022 21:54:37.612"</f>
        <v>08/10/2022 21:54:37.612</v>
      </c>
      <c r="C1197" t="str">
        <f t="shared" si="278"/>
        <v>FFDFD3C0</v>
      </c>
      <c r="D1197" t="s">
        <v>130</v>
      </c>
      <c r="E1197">
        <v>18</v>
      </c>
      <c r="F1197">
        <v>1018</v>
      </c>
      <c r="G1197" t="s">
        <v>114</v>
      </c>
      <c r="J1197" t="s">
        <v>131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ref="S1197:T1199" si="294">"21:54:37.195"</f>
        <v>21:54:37.195</v>
      </c>
      <c r="T1197" t="str">
        <f t="shared" si="294"/>
        <v>21:54:37.195</v>
      </c>
      <c r="U1197" t="str">
        <f t="shared" si="277"/>
        <v>A4558D</v>
      </c>
      <c r="V1197">
        <v>0</v>
      </c>
      <c r="W1197">
        <v>0</v>
      </c>
      <c r="X1197">
        <v>2</v>
      </c>
      <c r="Z1197">
        <v>1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1086</v>
      </c>
      <c r="AJ1197">
        <v>48.178224999999998</v>
      </c>
      <c r="AK1197" t="s">
        <v>1087</v>
      </c>
      <c r="AL1197">
        <v>-122.975829</v>
      </c>
      <c r="AM1197">
        <v>25</v>
      </c>
      <c r="AN1197">
        <v>1200</v>
      </c>
      <c r="AO1197" t="s">
        <v>118</v>
      </c>
      <c r="AP1197">
        <v>25</v>
      </c>
      <c r="AQ1197">
        <v>-146</v>
      </c>
      <c r="AR1197">
        <v>-448</v>
      </c>
      <c r="AZ1197">
        <v>1200</v>
      </c>
      <c r="BA1197">
        <v>1</v>
      </c>
      <c r="BB1197" t="str">
        <f t="shared" si="280"/>
        <v xml:space="preserve">N379DH  </v>
      </c>
      <c r="BC1197">
        <v>1</v>
      </c>
      <c r="BE1197">
        <v>0</v>
      </c>
      <c r="BF1197">
        <v>0</v>
      </c>
      <c r="BG1197">
        <v>0</v>
      </c>
      <c r="BH1197">
        <v>1150</v>
      </c>
      <c r="BI1197">
        <v>1</v>
      </c>
      <c r="BJ1197">
        <v>0</v>
      </c>
      <c r="BK1197">
        <v>0</v>
      </c>
      <c r="BL1197">
        <v>0</v>
      </c>
      <c r="BO1197">
        <v>0</v>
      </c>
      <c r="BP1197">
        <v>0</v>
      </c>
      <c r="BW1197" t="str">
        <f>"21:54:37.285"</f>
        <v>21:54:37.285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4</v>
      </c>
      <c r="CP1197" t="s">
        <v>119</v>
      </c>
      <c r="CQ1197">
        <v>259</v>
      </c>
      <c r="CR1197">
        <v>0</v>
      </c>
      <c r="CW1197">
        <v>3061117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"08/10/2022 21:54:37.612"</f>
        <v>08/10/2022 21:54:37.612</v>
      </c>
      <c r="C1198" t="str">
        <f t="shared" si="278"/>
        <v>FFDFD3C0</v>
      </c>
      <c r="D1198" t="s">
        <v>113</v>
      </c>
      <c r="E1198">
        <v>6</v>
      </c>
      <c r="H1198">
        <v>174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si="294"/>
        <v>21:54:37.195</v>
      </c>
      <c r="T1198" t="str">
        <f t="shared" si="294"/>
        <v>21:54:37.195</v>
      </c>
      <c r="U1198" t="str">
        <f t="shared" si="277"/>
        <v>A4558D</v>
      </c>
      <c r="V1198">
        <v>0</v>
      </c>
      <c r="W1198">
        <v>0</v>
      </c>
      <c r="X1198">
        <v>2</v>
      </c>
      <c r="Z1198">
        <v>1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1086</v>
      </c>
      <c r="AJ1198">
        <v>48.178224999999998</v>
      </c>
      <c r="AK1198" t="s">
        <v>1087</v>
      </c>
      <c r="AL1198">
        <v>-122.975829</v>
      </c>
      <c r="AM1198">
        <v>25</v>
      </c>
      <c r="AN1198">
        <v>1200</v>
      </c>
      <c r="AO1198" t="s">
        <v>118</v>
      </c>
      <c r="AP1198">
        <v>25</v>
      </c>
      <c r="AQ1198">
        <v>-146</v>
      </c>
      <c r="AR1198">
        <v>-448</v>
      </c>
      <c r="AZ1198">
        <v>1200</v>
      </c>
      <c r="BA1198">
        <v>1</v>
      </c>
      <c r="BB1198" t="str">
        <f t="shared" si="280"/>
        <v xml:space="preserve">N379DH  </v>
      </c>
      <c r="BC1198">
        <v>1</v>
      </c>
      <c r="BE1198">
        <v>0</v>
      </c>
      <c r="BF1198">
        <v>0</v>
      </c>
      <c r="BG1198">
        <v>0</v>
      </c>
      <c r="BH1198">
        <v>1150</v>
      </c>
      <c r="BI1198">
        <v>1</v>
      </c>
      <c r="BJ1198">
        <v>0</v>
      </c>
      <c r="BK1198">
        <v>0</v>
      </c>
      <c r="BL1198">
        <v>0</v>
      </c>
      <c r="BO1198">
        <v>0</v>
      </c>
      <c r="BP1198">
        <v>0</v>
      </c>
      <c r="BW1198" t="str">
        <f>"21:54:37.285"</f>
        <v>21:54:37.285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4</v>
      </c>
      <c r="CP1198" t="s">
        <v>119</v>
      </c>
      <c r="CQ1198">
        <v>259</v>
      </c>
      <c r="CR1198">
        <v>0</v>
      </c>
      <c r="CW1198">
        <v>3061117</v>
      </c>
      <c r="CY1198">
        <v>0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"08/10/2022 21:54:37.612"</f>
        <v>08/10/2022 21:54:37.612</v>
      </c>
      <c r="C1199" t="str">
        <f t="shared" si="278"/>
        <v>FFDFD3C0</v>
      </c>
      <c r="D1199" t="s">
        <v>611</v>
      </c>
      <c r="E1199">
        <v>10</v>
      </c>
      <c r="H1199">
        <v>37</v>
      </c>
      <c r="I1199" t="s">
        <v>612</v>
      </c>
      <c r="J1199" t="s">
        <v>613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si="294"/>
        <v>21:54:37.195</v>
      </c>
      <c r="T1199" t="str">
        <f t="shared" si="294"/>
        <v>21:54:37.195</v>
      </c>
      <c r="U1199" t="str">
        <f t="shared" si="277"/>
        <v>A4558D</v>
      </c>
      <c r="V1199">
        <v>0</v>
      </c>
      <c r="W1199">
        <v>0</v>
      </c>
      <c r="X1199">
        <v>2</v>
      </c>
      <c r="Z1199">
        <v>1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1086</v>
      </c>
      <c r="AJ1199">
        <v>48.178224999999998</v>
      </c>
      <c r="AK1199" t="s">
        <v>1087</v>
      </c>
      <c r="AL1199">
        <v>-122.975829</v>
      </c>
      <c r="AM1199">
        <v>25</v>
      </c>
      <c r="AN1199">
        <v>1200</v>
      </c>
      <c r="AO1199" t="s">
        <v>118</v>
      </c>
      <c r="AP1199">
        <v>25</v>
      </c>
      <c r="AQ1199">
        <v>-146</v>
      </c>
      <c r="AR1199">
        <v>-448</v>
      </c>
      <c r="AZ1199">
        <v>1200</v>
      </c>
      <c r="BA1199">
        <v>1</v>
      </c>
      <c r="BB1199" t="str">
        <f t="shared" si="280"/>
        <v xml:space="preserve">N379DH  </v>
      </c>
      <c r="BC1199">
        <v>1</v>
      </c>
      <c r="BE1199">
        <v>0</v>
      </c>
      <c r="BF1199">
        <v>0</v>
      </c>
      <c r="BG1199">
        <v>0</v>
      </c>
      <c r="BH1199">
        <v>1150</v>
      </c>
      <c r="BI1199">
        <v>1</v>
      </c>
      <c r="BJ1199">
        <v>0</v>
      </c>
      <c r="BK1199">
        <v>0</v>
      </c>
      <c r="BL1199">
        <v>0</v>
      </c>
      <c r="BO1199">
        <v>0</v>
      </c>
      <c r="BP1199">
        <v>0</v>
      </c>
      <c r="BW1199" t="str">
        <f>"21:54:37.285"</f>
        <v>21:54:37.285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4</v>
      </c>
      <c r="CP1199" t="s">
        <v>119</v>
      </c>
      <c r="CQ1199">
        <v>259</v>
      </c>
      <c r="CR1199">
        <v>0</v>
      </c>
      <c r="CW1199">
        <v>3061117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"08/10/2022 21:54:38.956"</f>
        <v>08/10/2022 21:54:38.956</v>
      </c>
      <c r="C1200" t="str">
        <f t="shared" si="278"/>
        <v>FFDFD3C0</v>
      </c>
      <c r="D1200" t="s">
        <v>611</v>
      </c>
      <c r="E1200">
        <v>10</v>
      </c>
      <c r="H1200">
        <v>37</v>
      </c>
      <c r="I1200" t="s">
        <v>612</v>
      </c>
      <c r="J1200" t="s">
        <v>613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ref="S1200:T1202" si="295">"21:54:38.594"</f>
        <v>21:54:38.594</v>
      </c>
      <c r="T1200" t="str">
        <f t="shared" si="295"/>
        <v>21:54:38.594</v>
      </c>
      <c r="U1200" t="str">
        <f t="shared" si="277"/>
        <v>A4558D</v>
      </c>
      <c r="V1200">
        <v>0</v>
      </c>
      <c r="W1200">
        <v>0</v>
      </c>
      <c r="X1200">
        <v>2</v>
      </c>
      <c r="Z1200">
        <v>1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1088</v>
      </c>
      <c r="AJ1200">
        <v>48.177280000000003</v>
      </c>
      <c r="AK1200" t="s">
        <v>1089</v>
      </c>
      <c r="AL1200">
        <v>-122.975593</v>
      </c>
      <c r="AM1200">
        <v>25</v>
      </c>
      <c r="AN1200">
        <v>1100</v>
      </c>
      <c r="AO1200" t="s">
        <v>118</v>
      </c>
      <c r="AP1200">
        <v>24</v>
      </c>
      <c r="AQ1200">
        <v>-146</v>
      </c>
      <c r="AR1200">
        <v>-384</v>
      </c>
      <c r="AZ1200">
        <v>1200</v>
      </c>
      <c r="BA1200">
        <v>1</v>
      </c>
      <c r="BB1200" t="str">
        <f t="shared" si="280"/>
        <v xml:space="preserve">N379DH  </v>
      </c>
      <c r="BC1200">
        <v>1</v>
      </c>
      <c r="BE1200">
        <v>0</v>
      </c>
      <c r="BF1200">
        <v>0</v>
      </c>
      <c r="BG1200">
        <v>0</v>
      </c>
      <c r="BH1200">
        <v>1125</v>
      </c>
      <c r="BI1200">
        <v>1</v>
      </c>
      <c r="BJ1200">
        <v>0</v>
      </c>
      <c r="BK1200">
        <v>0</v>
      </c>
      <c r="BL1200">
        <v>0</v>
      </c>
      <c r="BO1200">
        <v>0</v>
      </c>
      <c r="BP1200">
        <v>0</v>
      </c>
      <c r="BW1200" t="str">
        <f>"21:54:38.712"</f>
        <v>21:54:38.712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5</v>
      </c>
      <c r="CP1200" t="s">
        <v>119</v>
      </c>
      <c r="CQ1200">
        <v>259</v>
      </c>
      <c r="CR1200">
        <v>0</v>
      </c>
      <c r="CW1200">
        <v>3061245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"08/10/2022 21:54:38.956"</f>
        <v>08/10/2022 21:54:38.956</v>
      </c>
      <c r="C1201" t="str">
        <f t="shared" si="278"/>
        <v>FFDFD3C0</v>
      </c>
      <c r="D1201" t="s">
        <v>130</v>
      </c>
      <c r="E1201">
        <v>18</v>
      </c>
      <c r="F1201">
        <v>1018</v>
      </c>
      <c r="G1201" t="s">
        <v>114</v>
      </c>
      <c r="J1201" t="s">
        <v>131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295"/>
        <v>21:54:38.594</v>
      </c>
      <c r="T1201" t="str">
        <f t="shared" si="295"/>
        <v>21:54:38.594</v>
      </c>
      <c r="U1201" t="str">
        <f t="shared" si="277"/>
        <v>A4558D</v>
      </c>
      <c r="V1201">
        <v>0</v>
      </c>
      <c r="W1201">
        <v>0</v>
      </c>
      <c r="X1201">
        <v>2</v>
      </c>
      <c r="Z1201">
        <v>1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1088</v>
      </c>
      <c r="AJ1201">
        <v>48.177280000000003</v>
      </c>
      <c r="AK1201" t="s">
        <v>1089</v>
      </c>
      <c r="AL1201">
        <v>-122.975593</v>
      </c>
      <c r="AM1201">
        <v>25</v>
      </c>
      <c r="AN1201">
        <v>1100</v>
      </c>
      <c r="AO1201" t="s">
        <v>118</v>
      </c>
      <c r="AP1201">
        <v>24</v>
      </c>
      <c r="AQ1201">
        <v>-146</v>
      </c>
      <c r="AR1201">
        <v>-384</v>
      </c>
      <c r="AZ1201">
        <v>1200</v>
      </c>
      <c r="BA1201">
        <v>1</v>
      </c>
      <c r="BB1201" t="str">
        <f t="shared" si="280"/>
        <v xml:space="preserve">N379DH  </v>
      </c>
      <c r="BC1201">
        <v>1</v>
      </c>
      <c r="BE1201">
        <v>0</v>
      </c>
      <c r="BF1201">
        <v>0</v>
      </c>
      <c r="BG1201">
        <v>0</v>
      </c>
      <c r="BH1201">
        <v>1125</v>
      </c>
      <c r="BI1201">
        <v>1</v>
      </c>
      <c r="BJ1201">
        <v>0</v>
      </c>
      <c r="BK1201">
        <v>0</v>
      </c>
      <c r="BL1201">
        <v>0</v>
      </c>
      <c r="BO1201">
        <v>0</v>
      </c>
      <c r="BP1201">
        <v>0</v>
      </c>
      <c r="BW1201" t="str">
        <f>"21:54:38.712"</f>
        <v>21:54:38.712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5</v>
      </c>
      <c r="CP1201" t="s">
        <v>119</v>
      </c>
      <c r="CQ1201">
        <v>259</v>
      </c>
      <c r="CR1201">
        <v>0</v>
      </c>
      <c r="CW1201">
        <v>3061245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"08/10/2022 21:54:38.956"</f>
        <v>08/10/2022 21:54:38.956</v>
      </c>
      <c r="C1202" t="str">
        <f t="shared" si="278"/>
        <v>FFDFD3C0</v>
      </c>
      <c r="D1202" t="s">
        <v>113</v>
      </c>
      <c r="E1202">
        <v>6</v>
      </c>
      <c r="H1202">
        <v>174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si="295"/>
        <v>21:54:38.594</v>
      </c>
      <c r="T1202" t="str">
        <f t="shared" si="295"/>
        <v>21:54:38.594</v>
      </c>
      <c r="U1202" t="str">
        <f t="shared" si="277"/>
        <v>A4558D</v>
      </c>
      <c r="V1202">
        <v>0</v>
      </c>
      <c r="W1202">
        <v>0</v>
      </c>
      <c r="X1202">
        <v>2</v>
      </c>
      <c r="Z1202">
        <v>1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1088</v>
      </c>
      <c r="AJ1202">
        <v>48.177280000000003</v>
      </c>
      <c r="AK1202" t="s">
        <v>1089</v>
      </c>
      <c r="AL1202">
        <v>-122.975593</v>
      </c>
      <c r="AM1202">
        <v>25</v>
      </c>
      <c r="AN1202">
        <v>1100</v>
      </c>
      <c r="AO1202" t="s">
        <v>118</v>
      </c>
      <c r="AP1202">
        <v>24</v>
      </c>
      <c r="AQ1202">
        <v>-146</v>
      </c>
      <c r="AR1202">
        <v>-384</v>
      </c>
      <c r="AZ1202">
        <v>1200</v>
      </c>
      <c r="BA1202">
        <v>1</v>
      </c>
      <c r="BB1202" t="str">
        <f t="shared" si="280"/>
        <v xml:space="preserve">N379DH  </v>
      </c>
      <c r="BC1202">
        <v>1</v>
      </c>
      <c r="BE1202">
        <v>0</v>
      </c>
      <c r="BF1202">
        <v>0</v>
      </c>
      <c r="BG1202">
        <v>0</v>
      </c>
      <c r="BH1202">
        <v>1125</v>
      </c>
      <c r="BI1202">
        <v>1</v>
      </c>
      <c r="BJ1202">
        <v>0</v>
      </c>
      <c r="BK1202">
        <v>0</v>
      </c>
      <c r="BL1202">
        <v>0</v>
      </c>
      <c r="BO1202">
        <v>0</v>
      </c>
      <c r="BP1202">
        <v>0</v>
      </c>
      <c r="BW1202" t="str">
        <f>"21:54:38.712"</f>
        <v>21:54:38.712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5</v>
      </c>
      <c r="CP1202" t="s">
        <v>119</v>
      </c>
      <c r="CQ1202">
        <v>259</v>
      </c>
      <c r="CR1202">
        <v>0</v>
      </c>
      <c r="CW1202">
        <v>3061245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"08/10/2022 21:54:40.099"</f>
        <v>08/10/2022 21:54:40.099</v>
      </c>
      <c r="C1203" t="str">
        <f t="shared" si="278"/>
        <v>FFDFD3C0</v>
      </c>
      <c r="D1203" t="s">
        <v>130</v>
      </c>
      <c r="E1203">
        <v>18</v>
      </c>
      <c r="F1203">
        <v>1018</v>
      </c>
      <c r="G1203" t="s">
        <v>114</v>
      </c>
      <c r="J1203" t="s">
        <v>131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ref="S1203:T1205" si="296">"21:54:39.797"</f>
        <v>21:54:39.797</v>
      </c>
      <c r="T1203" t="str">
        <f t="shared" si="296"/>
        <v>21:54:39.797</v>
      </c>
      <c r="U1203" t="str">
        <f t="shared" si="277"/>
        <v>A4558D</v>
      </c>
      <c r="V1203">
        <v>0</v>
      </c>
      <c r="W1203">
        <v>0</v>
      </c>
      <c r="X1203">
        <v>2</v>
      </c>
      <c r="Z1203">
        <v>1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1090</v>
      </c>
      <c r="AJ1203">
        <v>48.176465</v>
      </c>
      <c r="AK1203" t="s">
        <v>1091</v>
      </c>
      <c r="AL1203">
        <v>-122.975399</v>
      </c>
      <c r="AM1203">
        <v>25</v>
      </c>
      <c r="AN1203">
        <v>1200</v>
      </c>
      <c r="AO1203" t="s">
        <v>118</v>
      </c>
      <c r="AP1203">
        <v>23</v>
      </c>
      <c r="AQ1203">
        <v>-145</v>
      </c>
      <c r="AR1203">
        <v>-384</v>
      </c>
      <c r="AZ1203">
        <v>1200</v>
      </c>
      <c r="BA1203">
        <v>1</v>
      </c>
      <c r="BB1203" t="str">
        <f t="shared" si="280"/>
        <v xml:space="preserve">N379DH  </v>
      </c>
      <c r="BC1203">
        <v>1</v>
      </c>
      <c r="BE1203">
        <v>0</v>
      </c>
      <c r="BF1203">
        <v>0</v>
      </c>
      <c r="BG1203">
        <v>0</v>
      </c>
      <c r="BH1203">
        <v>1125</v>
      </c>
      <c r="BI1203">
        <v>1</v>
      </c>
      <c r="BJ1203">
        <v>0</v>
      </c>
      <c r="BK1203">
        <v>0</v>
      </c>
      <c r="BL1203">
        <v>0</v>
      </c>
      <c r="BO1203">
        <v>0</v>
      </c>
      <c r="BP1203">
        <v>0</v>
      </c>
      <c r="BW1203" t="str">
        <f>"21:54:39.871"</f>
        <v>21:54:39.871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5</v>
      </c>
      <c r="CP1203" t="s">
        <v>119</v>
      </c>
      <c r="CQ1203">
        <v>259</v>
      </c>
      <c r="CR1203">
        <v>0</v>
      </c>
      <c r="CW1203">
        <v>3061333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"08/10/2022 21:54:40.099"</f>
        <v>08/10/2022 21:54:40.099</v>
      </c>
      <c r="C1204" t="str">
        <f t="shared" si="278"/>
        <v>FFDFD3C0</v>
      </c>
      <c r="D1204" t="s">
        <v>113</v>
      </c>
      <c r="E1204">
        <v>6</v>
      </c>
      <c r="H1204">
        <v>174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296"/>
        <v>21:54:39.797</v>
      </c>
      <c r="T1204" t="str">
        <f t="shared" si="296"/>
        <v>21:54:39.797</v>
      </c>
      <c r="U1204" t="str">
        <f t="shared" si="277"/>
        <v>A4558D</v>
      </c>
      <c r="V1204">
        <v>0</v>
      </c>
      <c r="W1204">
        <v>0</v>
      </c>
      <c r="X1204">
        <v>2</v>
      </c>
      <c r="Z1204">
        <v>1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1090</v>
      </c>
      <c r="AJ1204">
        <v>48.176465</v>
      </c>
      <c r="AK1204" t="s">
        <v>1091</v>
      </c>
      <c r="AL1204">
        <v>-122.975399</v>
      </c>
      <c r="AM1204">
        <v>25</v>
      </c>
      <c r="AN1204">
        <v>1200</v>
      </c>
      <c r="AO1204" t="s">
        <v>118</v>
      </c>
      <c r="AP1204">
        <v>23</v>
      </c>
      <c r="AQ1204">
        <v>-145</v>
      </c>
      <c r="AR1204">
        <v>-384</v>
      </c>
      <c r="AZ1204">
        <v>1200</v>
      </c>
      <c r="BA1204">
        <v>1</v>
      </c>
      <c r="BB1204" t="str">
        <f t="shared" si="280"/>
        <v xml:space="preserve">N379DH  </v>
      </c>
      <c r="BC1204">
        <v>1</v>
      </c>
      <c r="BE1204">
        <v>0</v>
      </c>
      <c r="BF1204">
        <v>0</v>
      </c>
      <c r="BG1204">
        <v>0</v>
      </c>
      <c r="BH1204">
        <v>1125</v>
      </c>
      <c r="BI1204">
        <v>1</v>
      </c>
      <c r="BJ1204">
        <v>0</v>
      </c>
      <c r="BK1204">
        <v>0</v>
      </c>
      <c r="BL1204">
        <v>0</v>
      </c>
      <c r="BO1204">
        <v>0</v>
      </c>
      <c r="BP1204">
        <v>0</v>
      </c>
      <c r="BW1204" t="str">
        <f>"21:54:39.871"</f>
        <v>21:54:39.871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5</v>
      </c>
      <c r="CP1204" t="s">
        <v>119</v>
      </c>
      <c r="CQ1204">
        <v>259</v>
      </c>
      <c r="CR1204">
        <v>0</v>
      </c>
      <c r="CW1204">
        <v>3061333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"08/10/2022 21:54:40.146"</f>
        <v>08/10/2022 21:54:40.146</v>
      </c>
      <c r="C1205" t="str">
        <f t="shared" si="278"/>
        <v>FFDFD3C0</v>
      </c>
      <c r="D1205" t="s">
        <v>611</v>
      </c>
      <c r="E1205">
        <v>10</v>
      </c>
      <c r="H1205">
        <v>37</v>
      </c>
      <c r="I1205" t="s">
        <v>612</v>
      </c>
      <c r="J1205" t="s">
        <v>613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si="296"/>
        <v>21:54:39.797</v>
      </c>
      <c r="T1205" t="str">
        <f t="shared" si="296"/>
        <v>21:54:39.797</v>
      </c>
      <c r="U1205" t="str">
        <f t="shared" si="277"/>
        <v>A4558D</v>
      </c>
      <c r="V1205">
        <v>0</v>
      </c>
      <c r="W1205">
        <v>0</v>
      </c>
      <c r="X1205">
        <v>2</v>
      </c>
      <c r="Z1205">
        <v>1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1090</v>
      </c>
      <c r="AJ1205">
        <v>48.176465</v>
      </c>
      <c r="AK1205" t="s">
        <v>1091</v>
      </c>
      <c r="AL1205">
        <v>-122.975399</v>
      </c>
      <c r="AM1205">
        <v>25</v>
      </c>
      <c r="AN1205">
        <v>1200</v>
      </c>
      <c r="AO1205" t="s">
        <v>118</v>
      </c>
      <c r="AP1205">
        <v>23</v>
      </c>
      <c r="AQ1205">
        <v>-145</v>
      </c>
      <c r="AR1205">
        <v>-384</v>
      </c>
      <c r="AZ1205">
        <v>1200</v>
      </c>
      <c r="BA1205">
        <v>1</v>
      </c>
      <c r="BB1205" t="str">
        <f t="shared" si="280"/>
        <v xml:space="preserve">N379DH  </v>
      </c>
      <c r="BC1205">
        <v>1</v>
      </c>
      <c r="BE1205">
        <v>0</v>
      </c>
      <c r="BF1205">
        <v>0</v>
      </c>
      <c r="BG1205">
        <v>0</v>
      </c>
      <c r="BH1205">
        <v>1125</v>
      </c>
      <c r="BI1205">
        <v>1</v>
      </c>
      <c r="BJ1205">
        <v>0</v>
      </c>
      <c r="BK1205">
        <v>0</v>
      </c>
      <c r="BL1205">
        <v>0</v>
      </c>
      <c r="BO1205">
        <v>0</v>
      </c>
      <c r="BP1205">
        <v>0</v>
      </c>
      <c r="BW1205" t="str">
        <f>"21:54:39.871"</f>
        <v>21:54:39.871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5</v>
      </c>
      <c r="CP1205" t="s">
        <v>119</v>
      </c>
      <c r="CQ1205">
        <v>259</v>
      </c>
      <c r="CR1205">
        <v>0</v>
      </c>
      <c r="CW1205">
        <v>3061333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"08/10/2022 21:54:40.912"</f>
        <v>08/10/2022 21:54:40.912</v>
      </c>
      <c r="C1206" t="str">
        <f t="shared" si="278"/>
        <v>FFDFD3C0</v>
      </c>
      <c r="D1206" t="s">
        <v>130</v>
      </c>
      <c r="E1206">
        <v>18</v>
      </c>
      <c r="F1206">
        <v>1018</v>
      </c>
      <c r="G1206" t="s">
        <v>114</v>
      </c>
      <c r="J1206" t="s">
        <v>131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ref="S1206:T1208" si="297">"21:54:40.594"</f>
        <v>21:54:40.594</v>
      </c>
      <c r="T1206" t="str">
        <f t="shared" si="297"/>
        <v>21:54:40.594</v>
      </c>
      <c r="U1206" t="str">
        <f t="shared" si="277"/>
        <v>A4558D</v>
      </c>
      <c r="V1206">
        <v>0</v>
      </c>
      <c r="W1206">
        <v>0</v>
      </c>
      <c r="X1206">
        <v>2</v>
      </c>
      <c r="Z1206">
        <v>1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1092</v>
      </c>
      <c r="AJ1206">
        <v>48.175928999999996</v>
      </c>
      <c r="AK1206" t="s">
        <v>1093</v>
      </c>
      <c r="AL1206">
        <v>-122.97527100000001</v>
      </c>
      <c r="AM1206">
        <v>25</v>
      </c>
      <c r="AN1206">
        <v>1100</v>
      </c>
      <c r="AO1206" t="s">
        <v>118</v>
      </c>
      <c r="AP1206">
        <v>23</v>
      </c>
      <c r="AQ1206">
        <v>-145</v>
      </c>
      <c r="AR1206">
        <v>-192</v>
      </c>
      <c r="AZ1206">
        <v>1200</v>
      </c>
      <c r="BA1206">
        <v>1</v>
      </c>
      <c r="BB1206" t="str">
        <f t="shared" si="280"/>
        <v xml:space="preserve">N379DH  </v>
      </c>
      <c r="BC1206">
        <v>1</v>
      </c>
      <c r="BE1206">
        <v>0</v>
      </c>
      <c r="BF1206">
        <v>0</v>
      </c>
      <c r="BG1206">
        <v>0</v>
      </c>
      <c r="BH1206">
        <v>1125</v>
      </c>
      <c r="BI1206">
        <v>1</v>
      </c>
      <c r="BJ1206">
        <v>0</v>
      </c>
      <c r="BK1206">
        <v>0</v>
      </c>
      <c r="BL1206">
        <v>0</v>
      </c>
      <c r="BO1206">
        <v>0</v>
      </c>
      <c r="BP1206">
        <v>0</v>
      </c>
      <c r="BW1206" t="str">
        <f>"21:54:40.702"</f>
        <v>21:54:40.702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5</v>
      </c>
      <c r="CP1206" t="s">
        <v>119</v>
      </c>
      <c r="CQ1206">
        <v>259</v>
      </c>
      <c r="CR1206">
        <v>0</v>
      </c>
      <c r="CW1206">
        <v>3061407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"08/10/2022 21:54:40.927"</f>
        <v>08/10/2022 21:54:40.927</v>
      </c>
      <c r="C1207" t="str">
        <f t="shared" si="278"/>
        <v>FFDFD3C0</v>
      </c>
      <c r="D1207" t="s">
        <v>611</v>
      </c>
      <c r="E1207">
        <v>10</v>
      </c>
      <c r="H1207">
        <v>37</v>
      </c>
      <c r="I1207" t="s">
        <v>612</v>
      </c>
      <c r="J1207" t="s">
        <v>613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297"/>
        <v>21:54:40.594</v>
      </c>
      <c r="T1207" t="str">
        <f t="shared" si="297"/>
        <v>21:54:40.594</v>
      </c>
      <c r="U1207" t="str">
        <f t="shared" si="277"/>
        <v>A4558D</v>
      </c>
      <c r="V1207">
        <v>0</v>
      </c>
      <c r="W1207">
        <v>0</v>
      </c>
      <c r="X1207">
        <v>2</v>
      </c>
      <c r="Z1207">
        <v>1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1092</v>
      </c>
      <c r="AJ1207">
        <v>48.175928999999996</v>
      </c>
      <c r="AK1207" t="s">
        <v>1093</v>
      </c>
      <c r="AL1207">
        <v>-122.97527100000001</v>
      </c>
      <c r="AM1207">
        <v>25</v>
      </c>
      <c r="AN1207">
        <v>1100</v>
      </c>
      <c r="AO1207" t="s">
        <v>118</v>
      </c>
      <c r="AP1207">
        <v>23</v>
      </c>
      <c r="AQ1207">
        <v>-145</v>
      </c>
      <c r="AR1207">
        <v>-192</v>
      </c>
      <c r="AZ1207">
        <v>1200</v>
      </c>
      <c r="BA1207">
        <v>1</v>
      </c>
      <c r="BB1207" t="str">
        <f t="shared" si="280"/>
        <v xml:space="preserve">N379DH  </v>
      </c>
      <c r="BC1207">
        <v>1</v>
      </c>
      <c r="BE1207">
        <v>0</v>
      </c>
      <c r="BF1207">
        <v>0</v>
      </c>
      <c r="BG1207">
        <v>0</v>
      </c>
      <c r="BH1207">
        <v>1125</v>
      </c>
      <c r="BI1207">
        <v>1</v>
      </c>
      <c r="BJ1207">
        <v>0</v>
      </c>
      <c r="BK1207">
        <v>0</v>
      </c>
      <c r="BL1207">
        <v>0</v>
      </c>
      <c r="BO1207">
        <v>0</v>
      </c>
      <c r="BP1207">
        <v>0</v>
      </c>
      <c r="BW1207" t="str">
        <f>"21:54:40.702"</f>
        <v>21:54:40.702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5</v>
      </c>
      <c r="CP1207" t="s">
        <v>119</v>
      </c>
      <c r="CQ1207">
        <v>259</v>
      </c>
      <c r="CR1207">
        <v>0</v>
      </c>
      <c r="CW1207">
        <v>3061407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"08/10/2022 21:54:40.927"</f>
        <v>08/10/2022 21:54:40.927</v>
      </c>
      <c r="C1208" t="str">
        <f t="shared" si="278"/>
        <v>FFDFD3C0</v>
      </c>
      <c r="D1208" t="s">
        <v>113</v>
      </c>
      <c r="E1208">
        <v>6</v>
      </c>
      <c r="H1208">
        <v>174</v>
      </c>
      <c r="I1208" t="s">
        <v>114</v>
      </c>
      <c r="J1208" t="s">
        <v>115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si="297"/>
        <v>21:54:40.594</v>
      </c>
      <c r="T1208" t="str">
        <f t="shared" si="297"/>
        <v>21:54:40.594</v>
      </c>
      <c r="U1208" t="str">
        <f t="shared" si="277"/>
        <v>A4558D</v>
      </c>
      <c r="V1208">
        <v>0</v>
      </c>
      <c r="W1208">
        <v>0</v>
      </c>
      <c r="X1208">
        <v>2</v>
      </c>
      <c r="Z1208">
        <v>1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1092</v>
      </c>
      <c r="AJ1208">
        <v>48.175928999999996</v>
      </c>
      <c r="AK1208" t="s">
        <v>1093</v>
      </c>
      <c r="AL1208">
        <v>-122.97527100000001</v>
      </c>
      <c r="AM1208">
        <v>25</v>
      </c>
      <c r="AN1208">
        <v>1100</v>
      </c>
      <c r="AO1208" t="s">
        <v>118</v>
      </c>
      <c r="AP1208">
        <v>23</v>
      </c>
      <c r="AQ1208">
        <v>-145</v>
      </c>
      <c r="AR1208">
        <v>-192</v>
      </c>
      <c r="AZ1208">
        <v>1200</v>
      </c>
      <c r="BA1208">
        <v>1</v>
      </c>
      <c r="BB1208" t="str">
        <f t="shared" si="280"/>
        <v xml:space="preserve">N379DH  </v>
      </c>
      <c r="BC1208">
        <v>1</v>
      </c>
      <c r="BE1208">
        <v>0</v>
      </c>
      <c r="BF1208">
        <v>0</v>
      </c>
      <c r="BG1208">
        <v>0</v>
      </c>
      <c r="BH1208">
        <v>1125</v>
      </c>
      <c r="BI1208">
        <v>1</v>
      </c>
      <c r="BJ1208">
        <v>0</v>
      </c>
      <c r="BK1208">
        <v>0</v>
      </c>
      <c r="BL1208">
        <v>0</v>
      </c>
      <c r="BO1208">
        <v>0</v>
      </c>
      <c r="BP1208">
        <v>0</v>
      </c>
      <c r="BW1208" t="str">
        <f>"21:54:40.702"</f>
        <v>21:54:40.702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5</v>
      </c>
      <c r="CP1208" t="s">
        <v>119</v>
      </c>
      <c r="CQ1208">
        <v>259</v>
      </c>
      <c r="CR1208">
        <v>0</v>
      </c>
      <c r="CW1208">
        <v>3061407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"08/10/2022 21:54:42.130"</f>
        <v>08/10/2022 21:54:42.130</v>
      </c>
      <c r="C1209" t="str">
        <f t="shared" si="278"/>
        <v>FFDFD3C0</v>
      </c>
      <c r="D1209" t="s">
        <v>130</v>
      </c>
      <c r="E1209">
        <v>18</v>
      </c>
      <c r="F1209">
        <v>1018</v>
      </c>
      <c r="G1209" t="s">
        <v>114</v>
      </c>
      <c r="J1209" t="s">
        <v>131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ref="S1209:T1211" si="298">"21:54:41.797"</f>
        <v>21:54:41.797</v>
      </c>
      <c r="T1209" t="str">
        <f t="shared" si="298"/>
        <v>21:54:41.797</v>
      </c>
      <c r="U1209" t="str">
        <f t="shared" si="277"/>
        <v>A4558D</v>
      </c>
      <c r="V1209">
        <v>0</v>
      </c>
      <c r="W1209">
        <v>0</v>
      </c>
      <c r="X1209">
        <v>2</v>
      </c>
      <c r="Z1209">
        <v>1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1094</v>
      </c>
      <c r="AJ1209">
        <v>48.175134999999997</v>
      </c>
      <c r="AK1209" t="s">
        <v>1095</v>
      </c>
      <c r="AL1209">
        <v>-122.975078</v>
      </c>
      <c r="AM1209">
        <v>25</v>
      </c>
      <c r="AN1209">
        <v>1100</v>
      </c>
      <c r="AO1209" t="s">
        <v>118</v>
      </c>
      <c r="AP1209">
        <v>22</v>
      </c>
      <c r="AQ1209">
        <v>-145</v>
      </c>
      <c r="AR1209">
        <v>-256</v>
      </c>
      <c r="AZ1209">
        <v>1200</v>
      </c>
      <c r="BA1209">
        <v>1</v>
      </c>
      <c r="BB1209" t="str">
        <f t="shared" si="280"/>
        <v xml:space="preserve">N379DH  </v>
      </c>
      <c r="BC1209">
        <v>1</v>
      </c>
      <c r="BE1209">
        <v>0</v>
      </c>
      <c r="BF1209">
        <v>0</v>
      </c>
      <c r="BG1209">
        <v>0</v>
      </c>
      <c r="BH1209">
        <v>1125</v>
      </c>
      <c r="BI1209">
        <v>1</v>
      </c>
      <c r="BJ1209">
        <v>0</v>
      </c>
      <c r="BK1209">
        <v>0</v>
      </c>
      <c r="BL1209">
        <v>0</v>
      </c>
      <c r="BO1209">
        <v>0</v>
      </c>
      <c r="BP1209">
        <v>0</v>
      </c>
      <c r="BW1209" t="str">
        <f>"21:54:41.845"</f>
        <v>21:54:41.845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5</v>
      </c>
      <c r="CP1209" t="s">
        <v>119</v>
      </c>
      <c r="CQ1209">
        <v>259</v>
      </c>
      <c r="CR1209">
        <v>0</v>
      </c>
      <c r="CW1209">
        <v>3061504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"08/10/2022 21:54:42.146"</f>
        <v>08/10/2022 21:54:42.146</v>
      </c>
      <c r="C1210" t="str">
        <f t="shared" si="278"/>
        <v>FFDFD3C0</v>
      </c>
      <c r="D1210" t="s">
        <v>611</v>
      </c>
      <c r="E1210">
        <v>10</v>
      </c>
      <c r="H1210">
        <v>37</v>
      </c>
      <c r="I1210" t="s">
        <v>612</v>
      </c>
      <c r="J1210" t="s">
        <v>613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298"/>
        <v>21:54:41.797</v>
      </c>
      <c r="T1210" t="str">
        <f t="shared" si="298"/>
        <v>21:54:41.797</v>
      </c>
      <c r="U1210" t="str">
        <f t="shared" si="277"/>
        <v>A4558D</v>
      </c>
      <c r="V1210">
        <v>0</v>
      </c>
      <c r="W1210">
        <v>0</v>
      </c>
      <c r="X1210">
        <v>2</v>
      </c>
      <c r="Z1210">
        <v>1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1094</v>
      </c>
      <c r="AJ1210">
        <v>48.175134999999997</v>
      </c>
      <c r="AK1210" t="s">
        <v>1095</v>
      </c>
      <c r="AL1210">
        <v>-122.975078</v>
      </c>
      <c r="AM1210">
        <v>25</v>
      </c>
      <c r="AN1210">
        <v>1100</v>
      </c>
      <c r="AO1210" t="s">
        <v>118</v>
      </c>
      <c r="AP1210">
        <v>22</v>
      </c>
      <c r="AQ1210">
        <v>-145</v>
      </c>
      <c r="AR1210">
        <v>-256</v>
      </c>
      <c r="AZ1210">
        <v>1200</v>
      </c>
      <c r="BA1210">
        <v>1</v>
      </c>
      <c r="BB1210" t="str">
        <f t="shared" si="280"/>
        <v xml:space="preserve">N379DH  </v>
      </c>
      <c r="BC1210">
        <v>1</v>
      </c>
      <c r="BE1210">
        <v>0</v>
      </c>
      <c r="BF1210">
        <v>0</v>
      </c>
      <c r="BG1210">
        <v>0</v>
      </c>
      <c r="BH1210">
        <v>1125</v>
      </c>
      <c r="BI1210">
        <v>1</v>
      </c>
      <c r="BJ1210">
        <v>0</v>
      </c>
      <c r="BK1210">
        <v>0</v>
      </c>
      <c r="BL1210">
        <v>0</v>
      </c>
      <c r="BO1210">
        <v>0</v>
      </c>
      <c r="BP1210">
        <v>0</v>
      </c>
      <c r="BW1210" t="str">
        <f>"21:54:41.845"</f>
        <v>21:54:41.845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5</v>
      </c>
      <c r="CP1210" t="s">
        <v>119</v>
      </c>
      <c r="CQ1210">
        <v>259</v>
      </c>
      <c r="CR1210">
        <v>0</v>
      </c>
      <c r="CW1210">
        <v>3061504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"08/10/2022 21:54:42.193"</f>
        <v>08/10/2022 21:54:42.193</v>
      </c>
      <c r="C1211" t="str">
        <f t="shared" si="278"/>
        <v>FFDFD3C0</v>
      </c>
      <c r="D1211" t="s">
        <v>113</v>
      </c>
      <c r="E1211">
        <v>6</v>
      </c>
      <c r="H1211">
        <v>174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si="298"/>
        <v>21:54:41.797</v>
      </c>
      <c r="T1211" t="str">
        <f t="shared" si="298"/>
        <v>21:54:41.797</v>
      </c>
      <c r="U1211" t="str">
        <f t="shared" si="277"/>
        <v>A4558D</v>
      </c>
      <c r="V1211">
        <v>0</v>
      </c>
      <c r="W1211">
        <v>0</v>
      </c>
      <c r="X1211">
        <v>2</v>
      </c>
      <c r="Z1211">
        <v>1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1094</v>
      </c>
      <c r="AJ1211">
        <v>48.175134999999997</v>
      </c>
      <c r="AK1211" t="s">
        <v>1095</v>
      </c>
      <c r="AL1211">
        <v>-122.975078</v>
      </c>
      <c r="AM1211">
        <v>25</v>
      </c>
      <c r="AN1211">
        <v>1100</v>
      </c>
      <c r="AO1211" t="s">
        <v>118</v>
      </c>
      <c r="AP1211">
        <v>22</v>
      </c>
      <c r="AQ1211">
        <v>-145</v>
      </c>
      <c r="AR1211">
        <v>-256</v>
      </c>
      <c r="AZ1211">
        <v>1200</v>
      </c>
      <c r="BA1211">
        <v>1</v>
      </c>
      <c r="BB1211" t="str">
        <f t="shared" si="280"/>
        <v xml:space="preserve">N379DH  </v>
      </c>
      <c r="BC1211">
        <v>1</v>
      </c>
      <c r="BE1211">
        <v>0</v>
      </c>
      <c r="BF1211">
        <v>0</v>
      </c>
      <c r="BG1211">
        <v>0</v>
      </c>
      <c r="BH1211">
        <v>1125</v>
      </c>
      <c r="BI1211">
        <v>1</v>
      </c>
      <c r="BJ1211">
        <v>0</v>
      </c>
      <c r="BK1211">
        <v>0</v>
      </c>
      <c r="BL1211">
        <v>0</v>
      </c>
      <c r="BO1211">
        <v>0</v>
      </c>
      <c r="BP1211">
        <v>0</v>
      </c>
      <c r="BW1211" t="str">
        <f>"21:54:41.845"</f>
        <v>21:54:41.845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5</v>
      </c>
      <c r="CP1211" t="s">
        <v>119</v>
      </c>
      <c r="CQ1211">
        <v>259</v>
      </c>
      <c r="CR1211">
        <v>0</v>
      </c>
      <c r="CW1211">
        <v>3061504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"08/10/2022 21:54:43.146"</f>
        <v>08/10/2022 21:54:43.146</v>
      </c>
      <c r="C1212" t="str">
        <f t="shared" si="278"/>
        <v>FFDFD3C0</v>
      </c>
      <c r="D1212" t="s">
        <v>130</v>
      </c>
      <c r="E1212">
        <v>18</v>
      </c>
      <c r="F1212">
        <v>1018</v>
      </c>
      <c r="G1212" t="s">
        <v>114</v>
      </c>
      <c r="J1212" t="s">
        <v>131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ref="S1212:T1214" si="299">"21:54:42.797"</f>
        <v>21:54:42.797</v>
      </c>
      <c r="T1212" t="str">
        <f t="shared" si="299"/>
        <v>21:54:42.797</v>
      </c>
      <c r="U1212" t="str">
        <f t="shared" si="277"/>
        <v>A4558D</v>
      </c>
      <c r="V1212">
        <v>0</v>
      </c>
      <c r="W1212">
        <v>0</v>
      </c>
      <c r="X1212">
        <v>2</v>
      </c>
      <c r="Z1212">
        <v>1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1096</v>
      </c>
      <c r="AJ1212">
        <v>48.174469000000002</v>
      </c>
      <c r="AK1212" t="s">
        <v>1097</v>
      </c>
      <c r="AL1212">
        <v>-122.97492699999999</v>
      </c>
      <c r="AM1212">
        <v>25</v>
      </c>
      <c r="AN1212">
        <v>1100</v>
      </c>
      <c r="AO1212" t="s">
        <v>118</v>
      </c>
      <c r="AP1212">
        <v>20</v>
      </c>
      <c r="AQ1212">
        <v>-145</v>
      </c>
      <c r="AR1212">
        <v>-192</v>
      </c>
      <c r="AZ1212">
        <v>1200</v>
      </c>
      <c r="BA1212">
        <v>1</v>
      </c>
      <c r="BB1212" t="str">
        <f t="shared" si="280"/>
        <v xml:space="preserve">N379DH  </v>
      </c>
      <c r="BC1212">
        <v>1</v>
      </c>
      <c r="BE1212">
        <v>0</v>
      </c>
      <c r="BF1212">
        <v>0</v>
      </c>
      <c r="BG1212">
        <v>0</v>
      </c>
      <c r="BH1212">
        <v>1125</v>
      </c>
      <c r="BI1212">
        <v>1</v>
      </c>
      <c r="BJ1212">
        <v>0</v>
      </c>
      <c r="BK1212">
        <v>0</v>
      </c>
      <c r="BL1212">
        <v>0</v>
      </c>
      <c r="BO1212">
        <v>0</v>
      </c>
      <c r="BP1212">
        <v>0</v>
      </c>
      <c r="BW1212" t="str">
        <f>"21:54:42.880"</f>
        <v>21:54:42.880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5</v>
      </c>
      <c r="CP1212" t="s">
        <v>119</v>
      </c>
      <c r="CQ1212">
        <v>259</v>
      </c>
      <c r="CR1212">
        <v>0</v>
      </c>
      <c r="CW1212">
        <v>3061593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"08/10/2022 21:54:43.146"</f>
        <v>08/10/2022 21:54:43.146</v>
      </c>
      <c r="C1213" t="str">
        <f t="shared" si="278"/>
        <v>FFDFD3C0</v>
      </c>
      <c r="D1213" t="s">
        <v>611</v>
      </c>
      <c r="E1213">
        <v>10</v>
      </c>
      <c r="H1213">
        <v>37</v>
      </c>
      <c r="I1213" t="s">
        <v>612</v>
      </c>
      <c r="J1213" t="s">
        <v>613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299"/>
        <v>21:54:42.797</v>
      </c>
      <c r="T1213" t="str">
        <f t="shared" si="299"/>
        <v>21:54:42.797</v>
      </c>
      <c r="U1213" t="str">
        <f t="shared" si="277"/>
        <v>A4558D</v>
      </c>
      <c r="V1213">
        <v>0</v>
      </c>
      <c r="W1213">
        <v>0</v>
      </c>
      <c r="X1213">
        <v>2</v>
      </c>
      <c r="Z1213">
        <v>1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1096</v>
      </c>
      <c r="AJ1213">
        <v>48.174469000000002</v>
      </c>
      <c r="AK1213" t="s">
        <v>1097</v>
      </c>
      <c r="AL1213">
        <v>-122.97492699999999</v>
      </c>
      <c r="AM1213">
        <v>25</v>
      </c>
      <c r="AN1213">
        <v>1100</v>
      </c>
      <c r="AO1213" t="s">
        <v>118</v>
      </c>
      <c r="AP1213">
        <v>20</v>
      </c>
      <c r="AQ1213">
        <v>-145</v>
      </c>
      <c r="AR1213">
        <v>-192</v>
      </c>
      <c r="AZ1213">
        <v>1200</v>
      </c>
      <c r="BA1213">
        <v>1</v>
      </c>
      <c r="BB1213" t="str">
        <f t="shared" si="280"/>
        <v xml:space="preserve">N379DH  </v>
      </c>
      <c r="BC1213">
        <v>1</v>
      </c>
      <c r="BE1213">
        <v>0</v>
      </c>
      <c r="BF1213">
        <v>0</v>
      </c>
      <c r="BG1213">
        <v>0</v>
      </c>
      <c r="BH1213">
        <v>1125</v>
      </c>
      <c r="BI1213">
        <v>1</v>
      </c>
      <c r="BJ1213">
        <v>0</v>
      </c>
      <c r="BK1213">
        <v>0</v>
      </c>
      <c r="BL1213">
        <v>0</v>
      </c>
      <c r="BO1213">
        <v>0</v>
      </c>
      <c r="BP1213">
        <v>0</v>
      </c>
      <c r="BW1213" t="str">
        <f>"21:54:42.880"</f>
        <v>21:54:42.880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5</v>
      </c>
      <c r="CP1213" t="s">
        <v>119</v>
      </c>
      <c r="CQ1213">
        <v>259</v>
      </c>
      <c r="CR1213">
        <v>0</v>
      </c>
      <c r="CW1213">
        <v>3061593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"08/10/2022 21:54:43.146"</f>
        <v>08/10/2022 21:54:43.146</v>
      </c>
      <c r="C1214" t="str">
        <f t="shared" si="278"/>
        <v>FFDFD3C0</v>
      </c>
      <c r="D1214" t="s">
        <v>113</v>
      </c>
      <c r="E1214">
        <v>6</v>
      </c>
      <c r="H1214">
        <v>174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299"/>
        <v>21:54:42.797</v>
      </c>
      <c r="T1214" t="str">
        <f t="shared" si="299"/>
        <v>21:54:42.797</v>
      </c>
      <c r="U1214" t="str">
        <f t="shared" si="277"/>
        <v>A4558D</v>
      </c>
      <c r="V1214">
        <v>0</v>
      </c>
      <c r="W1214">
        <v>0</v>
      </c>
      <c r="X1214">
        <v>2</v>
      </c>
      <c r="Z1214">
        <v>1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1096</v>
      </c>
      <c r="AJ1214">
        <v>48.174469000000002</v>
      </c>
      <c r="AK1214" t="s">
        <v>1097</v>
      </c>
      <c r="AL1214">
        <v>-122.97492699999999</v>
      </c>
      <c r="AM1214">
        <v>25</v>
      </c>
      <c r="AN1214">
        <v>1100</v>
      </c>
      <c r="AO1214" t="s">
        <v>118</v>
      </c>
      <c r="AP1214">
        <v>20</v>
      </c>
      <c r="AQ1214">
        <v>-145</v>
      </c>
      <c r="AR1214">
        <v>-192</v>
      </c>
      <c r="AZ1214">
        <v>1200</v>
      </c>
      <c r="BA1214">
        <v>1</v>
      </c>
      <c r="BB1214" t="str">
        <f t="shared" si="280"/>
        <v xml:space="preserve">N379DH  </v>
      </c>
      <c r="BC1214">
        <v>1</v>
      </c>
      <c r="BE1214">
        <v>0</v>
      </c>
      <c r="BF1214">
        <v>0</v>
      </c>
      <c r="BG1214">
        <v>0</v>
      </c>
      <c r="BH1214">
        <v>1125</v>
      </c>
      <c r="BI1214">
        <v>1</v>
      </c>
      <c r="BJ1214">
        <v>0</v>
      </c>
      <c r="BK1214">
        <v>0</v>
      </c>
      <c r="BL1214">
        <v>0</v>
      </c>
      <c r="BO1214">
        <v>0</v>
      </c>
      <c r="BP1214">
        <v>0</v>
      </c>
      <c r="BW1214" t="str">
        <f>"21:54:42.880"</f>
        <v>21:54:42.880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5</v>
      </c>
      <c r="CP1214" t="s">
        <v>119</v>
      </c>
      <c r="CQ1214">
        <v>259</v>
      </c>
      <c r="CR1214">
        <v>0</v>
      </c>
      <c r="CW1214">
        <v>3061593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"08/10/2022 21:54:43.443"</f>
        <v>08/10/2022 21:54:43.443</v>
      </c>
      <c r="C1215" t="str">
        <f t="shared" si="278"/>
        <v>FFDFD3C0</v>
      </c>
      <c r="D1215" t="s">
        <v>130</v>
      </c>
      <c r="E1215">
        <v>18</v>
      </c>
      <c r="F1215">
        <v>1018</v>
      </c>
      <c r="G1215" t="s">
        <v>114</v>
      </c>
      <c r="J1215" t="s">
        <v>131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ref="S1215:T1217" si="300">"21:54:43.195"</f>
        <v>21:54:43.195</v>
      </c>
      <c r="T1215" t="str">
        <f t="shared" si="300"/>
        <v>21:54:43.195</v>
      </c>
      <c r="U1215" t="str">
        <f t="shared" si="277"/>
        <v>A4558D</v>
      </c>
      <c r="V1215">
        <v>0</v>
      </c>
      <c r="W1215">
        <v>0</v>
      </c>
      <c r="X1215">
        <v>2</v>
      </c>
      <c r="Z1215">
        <v>1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1098</v>
      </c>
      <c r="AJ1215">
        <v>48.174191</v>
      </c>
      <c r="AK1215" t="s">
        <v>1099</v>
      </c>
      <c r="AL1215">
        <v>-122.974885</v>
      </c>
      <c r="AM1215">
        <v>25</v>
      </c>
      <c r="AN1215">
        <v>1100</v>
      </c>
      <c r="AO1215" t="s">
        <v>118</v>
      </c>
      <c r="AP1215">
        <v>20</v>
      </c>
      <c r="AQ1215">
        <v>-145</v>
      </c>
      <c r="AR1215">
        <v>-192</v>
      </c>
      <c r="AZ1215">
        <v>1200</v>
      </c>
      <c r="BA1215">
        <v>1</v>
      </c>
      <c r="BB1215" t="str">
        <f t="shared" si="280"/>
        <v xml:space="preserve">N379DH  </v>
      </c>
      <c r="BC1215">
        <v>1</v>
      </c>
      <c r="BE1215">
        <v>0</v>
      </c>
      <c r="BF1215">
        <v>0</v>
      </c>
      <c r="BG1215">
        <v>0</v>
      </c>
      <c r="BH1215">
        <v>1100</v>
      </c>
      <c r="BI1215">
        <v>1</v>
      </c>
      <c r="BJ1215">
        <v>0</v>
      </c>
      <c r="BK1215">
        <v>0</v>
      </c>
      <c r="BL1215">
        <v>0</v>
      </c>
      <c r="BO1215">
        <v>0</v>
      </c>
      <c r="BP1215">
        <v>0</v>
      </c>
      <c r="BW1215" t="str">
        <f>"21:54:43.208"</f>
        <v>21:54:43.208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5</v>
      </c>
      <c r="CP1215" t="s">
        <v>119</v>
      </c>
      <c r="CQ1215">
        <v>259</v>
      </c>
      <c r="CR1215">
        <v>0</v>
      </c>
      <c r="CW1215">
        <v>3061618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"08/10/2022 21:54:43.443"</f>
        <v>08/10/2022 21:54:43.443</v>
      </c>
      <c r="C1216" t="str">
        <f t="shared" si="278"/>
        <v>FFDFD3C0</v>
      </c>
      <c r="D1216" t="s">
        <v>611</v>
      </c>
      <c r="E1216">
        <v>10</v>
      </c>
      <c r="H1216">
        <v>37</v>
      </c>
      <c r="I1216" t="s">
        <v>612</v>
      </c>
      <c r="J1216" t="s">
        <v>613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300"/>
        <v>21:54:43.195</v>
      </c>
      <c r="T1216" t="str">
        <f t="shared" si="300"/>
        <v>21:54:43.195</v>
      </c>
      <c r="U1216" t="str">
        <f t="shared" si="277"/>
        <v>A4558D</v>
      </c>
      <c r="V1216">
        <v>0</v>
      </c>
      <c r="W1216">
        <v>0</v>
      </c>
      <c r="X1216">
        <v>2</v>
      </c>
      <c r="Z1216">
        <v>1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1098</v>
      </c>
      <c r="AJ1216">
        <v>48.174191</v>
      </c>
      <c r="AK1216" t="s">
        <v>1099</v>
      </c>
      <c r="AL1216">
        <v>-122.974885</v>
      </c>
      <c r="AM1216">
        <v>25</v>
      </c>
      <c r="AN1216">
        <v>1100</v>
      </c>
      <c r="AO1216" t="s">
        <v>118</v>
      </c>
      <c r="AP1216">
        <v>20</v>
      </c>
      <c r="AQ1216">
        <v>-145</v>
      </c>
      <c r="AR1216">
        <v>-192</v>
      </c>
      <c r="AZ1216">
        <v>1200</v>
      </c>
      <c r="BA1216">
        <v>1</v>
      </c>
      <c r="BB1216" t="str">
        <f t="shared" si="280"/>
        <v xml:space="preserve">N379DH  </v>
      </c>
      <c r="BC1216">
        <v>1</v>
      </c>
      <c r="BE1216">
        <v>0</v>
      </c>
      <c r="BF1216">
        <v>0</v>
      </c>
      <c r="BG1216">
        <v>0</v>
      </c>
      <c r="BH1216">
        <v>1100</v>
      </c>
      <c r="BI1216">
        <v>1</v>
      </c>
      <c r="BJ1216">
        <v>0</v>
      </c>
      <c r="BK1216">
        <v>0</v>
      </c>
      <c r="BL1216">
        <v>0</v>
      </c>
      <c r="BO1216">
        <v>0</v>
      </c>
      <c r="BP1216">
        <v>0</v>
      </c>
      <c r="BW1216" t="str">
        <f>"21:54:43.208"</f>
        <v>21:54:43.208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5</v>
      </c>
      <c r="CP1216" t="s">
        <v>119</v>
      </c>
      <c r="CQ1216">
        <v>259</v>
      </c>
      <c r="CR1216">
        <v>0</v>
      </c>
      <c r="CW1216">
        <v>3061618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"08/10/2022 21:54:43.443"</f>
        <v>08/10/2022 21:54:43.443</v>
      </c>
      <c r="C1217" t="str">
        <f t="shared" si="278"/>
        <v>FFDFD3C0</v>
      </c>
      <c r="D1217" t="s">
        <v>113</v>
      </c>
      <c r="E1217">
        <v>6</v>
      </c>
      <c r="H1217">
        <v>174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si="300"/>
        <v>21:54:43.195</v>
      </c>
      <c r="T1217" t="str">
        <f t="shared" si="300"/>
        <v>21:54:43.195</v>
      </c>
      <c r="U1217" t="str">
        <f t="shared" si="277"/>
        <v>A4558D</v>
      </c>
      <c r="V1217">
        <v>0</v>
      </c>
      <c r="W1217">
        <v>0</v>
      </c>
      <c r="X1217">
        <v>2</v>
      </c>
      <c r="Z1217">
        <v>1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1098</v>
      </c>
      <c r="AJ1217">
        <v>48.174191</v>
      </c>
      <c r="AK1217" t="s">
        <v>1099</v>
      </c>
      <c r="AL1217">
        <v>-122.974885</v>
      </c>
      <c r="AM1217">
        <v>25</v>
      </c>
      <c r="AN1217">
        <v>1100</v>
      </c>
      <c r="AO1217" t="s">
        <v>118</v>
      </c>
      <c r="AP1217">
        <v>20</v>
      </c>
      <c r="AQ1217">
        <v>-145</v>
      </c>
      <c r="AR1217">
        <v>-192</v>
      </c>
      <c r="AZ1217">
        <v>1200</v>
      </c>
      <c r="BA1217">
        <v>1</v>
      </c>
      <c r="BB1217" t="str">
        <f t="shared" si="280"/>
        <v xml:space="preserve">N379DH  </v>
      </c>
      <c r="BC1217">
        <v>1</v>
      </c>
      <c r="BE1217">
        <v>0</v>
      </c>
      <c r="BF1217">
        <v>0</v>
      </c>
      <c r="BG1217">
        <v>0</v>
      </c>
      <c r="BH1217">
        <v>1100</v>
      </c>
      <c r="BI1217">
        <v>1</v>
      </c>
      <c r="BJ1217">
        <v>0</v>
      </c>
      <c r="BK1217">
        <v>0</v>
      </c>
      <c r="BL1217">
        <v>0</v>
      </c>
      <c r="BO1217">
        <v>0</v>
      </c>
      <c r="BP1217">
        <v>0</v>
      </c>
      <c r="BW1217" t="str">
        <f>"21:54:43.208"</f>
        <v>21:54:43.208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5</v>
      </c>
      <c r="CP1217" t="s">
        <v>119</v>
      </c>
      <c r="CQ1217">
        <v>259</v>
      </c>
      <c r="CR1217">
        <v>0</v>
      </c>
      <c r="CW1217">
        <v>3061618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"08/10/2022 21:54:44.958"</f>
        <v>08/10/2022 21:54:44.958</v>
      </c>
      <c r="C1218" t="str">
        <f t="shared" si="278"/>
        <v>FFDFD3C0</v>
      </c>
      <c r="D1218" t="s">
        <v>113</v>
      </c>
      <c r="E1218">
        <v>6</v>
      </c>
      <c r="H1218">
        <v>174</v>
      </c>
      <c r="I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ref="S1218:T1220" si="301">"21:54:44.594"</f>
        <v>21:54:44.594</v>
      </c>
      <c r="T1218" t="str">
        <f t="shared" si="301"/>
        <v>21:54:44.594</v>
      </c>
      <c r="U1218" t="str">
        <f t="shared" ref="U1218:U1281" si="302">"A4558D"</f>
        <v>A4558D</v>
      </c>
      <c r="V1218">
        <v>0</v>
      </c>
      <c r="W1218">
        <v>0</v>
      </c>
      <c r="X1218">
        <v>2</v>
      </c>
      <c r="Z1218">
        <v>1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1100</v>
      </c>
      <c r="AJ1218">
        <v>48.173245999999999</v>
      </c>
      <c r="AK1218" t="s">
        <v>1101</v>
      </c>
      <c r="AL1218">
        <v>-122.97469100000001</v>
      </c>
      <c r="AM1218">
        <v>25</v>
      </c>
      <c r="AN1218">
        <v>1100</v>
      </c>
      <c r="AO1218" t="s">
        <v>118</v>
      </c>
      <c r="AP1218">
        <v>17</v>
      </c>
      <c r="AQ1218">
        <v>-144</v>
      </c>
      <c r="AR1218">
        <v>-192</v>
      </c>
      <c r="AZ1218">
        <v>1200</v>
      </c>
      <c r="BA1218">
        <v>1</v>
      </c>
      <c r="BB1218" t="str">
        <f t="shared" si="280"/>
        <v xml:space="preserve">N379DH  </v>
      </c>
      <c r="BC1218">
        <v>1</v>
      </c>
      <c r="BE1218">
        <v>0</v>
      </c>
      <c r="BF1218">
        <v>0</v>
      </c>
      <c r="BG1218">
        <v>0</v>
      </c>
      <c r="BH1218">
        <v>1100</v>
      </c>
      <c r="BI1218">
        <v>1</v>
      </c>
      <c r="BJ1218">
        <v>0</v>
      </c>
      <c r="BK1218">
        <v>0</v>
      </c>
      <c r="BL1218">
        <v>0</v>
      </c>
      <c r="BO1218">
        <v>0</v>
      </c>
      <c r="BP1218">
        <v>0</v>
      </c>
      <c r="BW1218" t="str">
        <f>"21:54:44.646"</f>
        <v>21:54:44.646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5</v>
      </c>
      <c r="CP1218" t="s">
        <v>119</v>
      </c>
      <c r="CQ1218">
        <v>259</v>
      </c>
      <c r="CR1218">
        <v>0</v>
      </c>
      <c r="CW1218">
        <v>3061763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"08/10/2022 21:54:44.958"</f>
        <v>08/10/2022 21:54:44.958</v>
      </c>
      <c r="C1219" t="str">
        <f t="shared" ref="C1219:C1282" si="303">"FFDFD3C0"</f>
        <v>FFDFD3C0</v>
      </c>
      <c r="D1219" t="s">
        <v>611</v>
      </c>
      <c r="E1219">
        <v>10</v>
      </c>
      <c r="H1219">
        <v>37</v>
      </c>
      <c r="I1219" t="s">
        <v>612</v>
      </c>
      <c r="J1219" t="s">
        <v>613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301"/>
        <v>21:54:44.594</v>
      </c>
      <c r="T1219" t="str">
        <f t="shared" si="301"/>
        <v>21:54:44.594</v>
      </c>
      <c r="U1219" t="str">
        <f t="shared" si="302"/>
        <v>A4558D</v>
      </c>
      <c r="V1219">
        <v>0</v>
      </c>
      <c r="W1219">
        <v>0</v>
      </c>
      <c r="X1219">
        <v>2</v>
      </c>
      <c r="Z1219">
        <v>1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1100</v>
      </c>
      <c r="AJ1219">
        <v>48.173245999999999</v>
      </c>
      <c r="AK1219" t="s">
        <v>1101</v>
      </c>
      <c r="AL1219">
        <v>-122.97469100000001</v>
      </c>
      <c r="AM1219">
        <v>25</v>
      </c>
      <c r="AN1219">
        <v>1100</v>
      </c>
      <c r="AO1219" t="s">
        <v>118</v>
      </c>
      <c r="AP1219">
        <v>17</v>
      </c>
      <c r="AQ1219">
        <v>-144</v>
      </c>
      <c r="AR1219">
        <v>-192</v>
      </c>
      <c r="AZ1219">
        <v>1200</v>
      </c>
      <c r="BA1219">
        <v>1</v>
      </c>
      <c r="BB1219" t="str">
        <f t="shared" ref="BB1219:BB1282" si="304">"N379DH  "</f>
        <v xml:space="preserve">N379DH  </v>
      </c>
      <c r="BC1219">
        <v>1</v>
      </c>
      <c r="BE1219">
        <v>0</v>
      </c>
      <c r="BF1219">
        <v>0</v>
      </c>
      <c r="BG1219">
        <v>0</v>
      </c>
      <c r="BH1219">
        <v>1100</v>
      </c>
      <c r="BI1219">
        <v>1</v>
      </c>
      <c r="BJ1219">
        <v>0</v>
      </c>
      <c r="BK1219">
        <v>0</v>
      </c>
      <c r="BL1219">
        <v>0</v>
      </c>
      <c r="BO1219">
        <v>0</v>
      </c>
      <c r="BP1219">
        <v>0</v>
      </c>
      <c r="BW1219" t="str">
        <f>"21:54:44.646"</f>
        <v>21:54:44.646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5</v>
      </c>
      <c r="CP1219" t="s">
        <v>119</v>
      </c>
      <c r="CQ1219">
        <v>259</v>
      </c>
      <c r="CR1219">
        <v>0</v>
      </c>
      <c r="CW1219">
        <v>3061763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"08/10/2022 21:54:44.990"</f>
        <v>08/10/2022 21:54:44.990</v>
      </c>
      <c r="C1220" t="str">
        <f t="shared" si="303"/>
        <v>FFDFD3C0</v>
      </c>
      <c r="D1220" t="s">
        <v>130</v>
      </c>
      <c r="E1220">
        <v>18</v>
      </c>
      <c r="F1220">
        <v>1018</v>
      </c>
      <c r="G1220" t="s">
        <v>114</v>
      </c>
      <c r="J1220" t="s">
        <v>131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si="301"/>
        <v>21:54:44.594</v>
      </c>
      <c r="T1220" t="str">
        <f t="shared" si="301"/>
        <v>21:54:44.594</v>
      </c>
      <c r="U1220" t="str">
        <f t="shared" si="302"/>
        <v>A4558D</v>
      </c>
      <c r="V1220">
        <v>0</v>
      </c>
      <c r="W1220">
        <v>0</v>
      </c>
      <c r="X1220">
        <v>2</v>
      </c>
      <c r="Z1220">
        <v>1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1100</v>
      </c>
      <c r="AJ1220">
        <v>48.173245999999999</v>
      </c>
      <c r="AK1220" t="s">
        <v>1101</v>
      </c>
      <c r="AL1220">
        <v>-122.97469100000001</v>
      </c>
      <c r="AM1220">
        <v>25</v>
      </c>
      <c r="AN1220">
        <v>1100</v>
      </c>
      <c r="AO1220" t="s">
        <v>118</v>
      </c>
      <c r="AP1220">
        <v>17</v>
      </c>
      <c r="AQ1220">
        <v>-144</v>
      </c>
      <c r="AR1220">
        <v>-192</v>
      </c>
      <c r="AZ1220">
        <v>1200</v>
      </c>
      <c r="BA1220">
        <v>1</v>
      </c>
      <c r="BB1220" t="str">
        <f t="shared" si="304"/>
        <v xml:space="preserve">N379DH  </v>
      </c>
      <c r="BC1220">
        <v>1</v>
      </c>
      <c r="BE1220">
        <v>0</v>
      </c>
      <c r="BF1220">
        <v>0</v>
      </c>
      <c r="BG1220">
        <v>0</v>
      </c>
      <c r="BH1220">
        <v>1100</v>
      </c>
      <c r="BI1220">
        <v>1</v>
      </c>
      <c r="BJ1220">
        <v>0</v>
      </c>
      <c r="BK1220">
        <v>0</v>
      </c>
      <c r="BL1220">
        <v>0</v>
      </c>
      <c r="BO1220">
        <v>0</v>
      </c>
      <c r="BP1220">
        <v>0</v>
      </c>
      <c r="BW1220" t="str">
        <f>"21:54:44.646"</f>
        <v>21:54:44.646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5</v>
      </c>
      <c r="CP1220" t="s">
        <v>119</v>
      </c>
      <c r="CQ1220">
        <v>259</v>
      </c>
      <c r="CR1220">
        <v>0</v>
      </c>
      <c r="CW1220">
        <v>3061763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"08/10/2022 21:54:46.037"</f>
        <v>08/10/2022 21:54:46.037</v>
      </c>
      <c r="C1221" t="str">
        <f t="shared" si="303"/>
        <v>FFDFD3C0</v>
      </c>
      <c r="D1221" t="s">
        <v>113</v>
      </c>
      <c r="E1221">
        <v>6</v>
      </c>
      <c r="H1221">
        <v>174</v>
      </c>
      <c r="I1221" t="s">
        <v>114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ref="S1221:T1223" si="305">"21:54:45.594"</f>
        <v>21:54:45.594</v>
      </c>
      <c r="T1221" t="str">
        <f t="shared" si="305"/>
        <v>21:54:45.594</v>
      </c>
      <c r="U1221" t="str">
        <f t="shared" si="302"/>
        <v>A4558D</v>
      </c>
      <c r="V1221">
        <v>0</v>
      </c>
      <c r="W1221">
        <v>0</v>
      </c>
      <c r="X1221">
        <v>2</v>
      </c>
      <c r="Z1221">
        <v>1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1102</v>
      </c>
      <c r="AJ1221">
        <v>48.172581000000001</v>
      </c>
      <c r="AK1221" t="s">
        <v>1103</v>
      </c>
      <c r="AL1221">
        <v>-122.97460599999999</v>
      </c>
      <c r="AM1221">
        <v>25</v>
      </c>
      <c r="AN1221">
        <v>1100</v>
      </c>
      <c r="AO1221" t="s">
        <v>118</v>
      </c>
      <c r="AP1221">
        <v>14</v>
      </c>
      <c r="AQ1221">
        <v>-144</v>
      </c>
      <c r="AR1221">
        <v>-256</v>
      </c>
      <c r="AZ1221">
        <v>1200</v>
      </c>
      <c r="BA1221">
        <v>1</v>
      </c>
      <c r="BB1221" t="str">
        <f t="shared" si="304"/>
        <v xml:space="preserve">N379DH  </v>
      </c>
      <c r="BC1221">
        <v>1</v>
      </c>
      <c r="BE1221">
        <v>0</v>
      </c>
      <c r="BF1221">
        <v>0</v>
      </c>
      <c r="BG1221">
        <v>0</v>
      </c>
      <c r="BH1221">
        <v>1100</v>
      </c>
      <c r="BI1221">
        <v>1</v>
      </c>
      <c r="BJ1221">
        <v>0</v>
      </c>
      <c r="BK1221">
        <v>0</v>
      </c>
      <c r="BL1221">
        <v>0</v>
      </c>
      <c r="BO1221">
        <v>0</v>
      </c>
      <c r="BP1221">
        <v>0</v>
      </c>
      <c r="BW1221" t="str">
        <f>"21:54:45.758"</f>
        <v>21:54:45.758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4</v>
      </c>
      <c r="CP1221" t="s">
        <v>119</v>
      </c>
      <c r="CQ1221">
        <v>259</v>
      </c>
      <c r="CR1221">
        <v>0</v>
      </c>
      <c r="CW1221">
        <v>3061873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"08/10/2022 21:54:46.037"</f>
        <v>08/10/2022 21:54:46.037</v>
      </c>
      <c r="C1222" t="str">
        <f t="shared" si="303"/>
        <v>FFDFD3C0</v>
      </c>
      <c r="D1222" t="s">
        <v>611</v>
      </c>
      <c r="E1222">
        <v>10</v>
      </c>
      <c r="H1222">
        <v>37</v>
      </c>
      <c r="I1222" t="s">
        <v>612</v>
      </c>
      <c r="J1222" t="s">
        <v>613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305"/>
        <v>21:54:45.594</v>
      </c>
      <c r="T1222" t="str">
        <f t="shared" si="305"/>
        <v>21:54:45.594</v>
      </c>
      <c r="U1222" t="str">
        <f t="shared" si="302"/>
        <v>A4558D</v>
      </c>
      <c r="V1222">
        <v>0</v>
      </c>
      <c r="W1222">
        <v>0</v>
      </c>
      <c r="X1222">
        <v>2</v>
      </c>
      <c r="Z1222">
        <v>1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1102</v>
      </c>
      <c r="AJ1222">
        <v>48.172581000000001</v>
      </c>
      <c r="AK1222" t="s">
        <v>1103</v>
      </c>
      <c r="AL1222">
        <v>-122.97460599999999</v>
      </c>
      <c r="AM1222">
        <v>25</v>
      </c>
      <c r="AN1222">
        <v>1100</v>
      </c>
      <c r="AO1222" t="s">
        <v>118</v>
      </c>
      <c r="AP1222">
        <v>14</v>
      </c>
      <c r="AQ1222">
        <v>-144</v>
      </c>
      <c r="AR1222">
        <v>-256</v>
      </c>
      <c r="AZ1222">
        <v>1200</v>
      </c>
      <c r="BA1222">
        <v>1</v>
      </c>
      <c r="BB1222" t="str">
        <f t="shared" si="304"/>
        <v xml:space="preserve">N379DH  </v>
      </c>
      <c r="BC1222">
        <v>1</v>
      </c>
      <c r="BE1222">
        <v>0</v>
      </c>
      <c r="BF1222">
        <v>0</v>
      </c>
      <c r="BG1222">
        <v>0</v>
      </c>
      <c r="BH1222">
        <v>1100</v>
      </c>
      <c r="BI1222">
        <v>1</v>
      </c>
      <c r="BJ1222">
        <v>0</v>
      </c>
      <c r="BK1222">
        <v>0</v>
      </c>
      <c r="BL1222">
        <v>0</v>
      </c>
      <c r="BO1222">
        <v>0</v>
      </c>
      <c r="BP1222">
        <v>0</v>
      </c>
      <c r="BW1222" t="str">
        <f>"21:54:45.758"</f>
        <v>21:54:45.758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4</v>
      </c>
      <c r="CP1222" t="s">
        <v>119</v>
      </c>
      <c r="CQ1222">
        <v>259</v>
      </c>
      <c r="CR1222">
        <v>0</v>
      </c>
      <c r="CW1222">
        <v>3061873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"08/10/2022 21:54:46.037"</f>
        <v>08/10/2022 21:54:46.037</v>
      </c>
      <c r="C1223" t="str">
        <f t="shared" si="303"/>
        <v>FFDFD3C0</v>
      </c>
      <c r="D1223" t="s">
        <v>130</v>
      </c>
      <c r="E1223">
        <v>18</v>
      </c>
      <c r="F1223">
        <v>1018</v>
      </c>
      <c r="G1223" t="s">
        <v>114</v>
      </c>
      <c r="J1223" t="s">
        <v>131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si="305"/>
        <v>21:54:45.594</v>
      </c>
      <c r="T1223" t="str">
        <f t="shared" si="305"/>
        <v>21:54:45.594</v>
      </c>
      <c r="U1223" t="str">
        <f t="shared" si="302"/>
        <v>A4558D</v>
      </c>
      <c r="V1223">
        <v>0</v>
      </c>
      <c r="W1223">
        <v>0</v>
      </c>
      <c r="X1223">
        <v>2</v>
      </c>
      <c r="Z1223">
        <v>1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1102</v>
      </c>
      <c r="AJ1223">
        <v>48.172581000000001</v>
      </c>
      <c r="AK1223" t="s">
        <v>1103</v>
      </c>
      <c r="AL1223">
        <v>-122.97460599999999</v>
      </c>
      <c r="AM1223">
        <v>25</v>
      </c>
      <c r="AN1223">
        <v>1100</v>
      </c>
      <c r="AO1223" t="s">
        <v>118</v>
      </c>
      <c r="AP1223">
        <v>14</v>
      </c>
      <c r="AQ1223">
        <v>-144</v>
      </c>
      <c r="AR1223">
        <v>-256</v>
      </c>
      <c r="AZ1223">
        <v>1200</v>
      </c>
      <c r="BA1223">
        <v>1</v>
      </c>
      <c r="BB1223" t="str">
        <f t="shared" si="304"/>
        <v xml:space="preserve">N379DH  </v>
      </c>
      <c r="BC1223">
        <v>1</v>
      </c>
      <c r="BE1223">
        <v>0</v>
      </c>
      <c r="BF1223">
        <v>0</v>
      </c>
      <c r="BG1223">
        <v>0</v>
      </c>
      <c r="BH1223">
        <v>1100</v>
      </c>
      <c r="BI1223">
        <v>1</v>
      </c>
      <c r="BJ1223">
        <v>0</v>
      </c>
      <c r="BK1223">
        <v>0</v>
      </c>
      <c r="BL1223">
        <v>0</v>
      </c>
      <c r="BO1223">
        <v>0</v>
      </c>
      <c r="BP1223">
        <v>0</v>
      </c>
      <c r="BW1223" t="str">
        <f>"21:54:45.758"</f>
        <v>21:54:45.758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4</v>
      </c>
      <c r="CP1223" t="s">
        <v>119</v>
      </c>
      <c r="CQ1223">
        <v>259</v>
      </c>
      <c r="CR1223">
        <v>0</v>
      </c>
      <c r="CW1223">
        <v>3061873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"08/10/2022 21:54:46.849"</f>
        <v>08/10/2022 21:54:46.849</v>
      </c>
      <c r="C1224" t="str">
        <f t="shared" si="303"/>
        <v>FFDFD3C0</v>
      </c>
      <c r="D1224" t="s">
        <v>113</v>
      </c>
      <c r="E1224">
        <v>6</v>
      </c>
      <c r="H1224">
        <v>174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ref="S1224:T1226" si="306">"21:54:46.398"</f>
        <v>21:54:46.398</v>
      </c>
      <c r="T1224" t="str">
        <f t="shared" si="306"/>
        <v>21:54:46.398</v>
      </c>
      <c r="U1224" t="str">
        <f t="shared" si="302"/>
        <v>A4558D</v>
      </c>
      <c r="V1224">
        <v>0</v>
      </c>
      <c r="W1224">
        <v>0</v>
      </c>
      <c r="X1224">
        <v>2</v>
      </c>
      <c r="Z1224">
        <v>1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1104</v>
      </c>
      <c r="AJ1224">
        <v>48.172066000000001</v>
      </c>
      <c r="AK1224" t="s">
        <v>1105</v>
      </c>
      <c r="AL1224">
        <v>-122.974541</v>
      </c>
      <c r="AM1224">
        <v>25</v>
      </c>
      <c r="AN1224">
        <v>1100</v>
      </c>
      <c r="AO1224" t="s">
        <v>118</v>
      </c>
      <c r="AP1224">
        <v>12</v>
      </c>
      <c r="AQ1224">
        <v>-144</v>
      </c>
      <c r="AR1224">
        <v>-256</v>
      </c>
      <c r="AZ1224">
        <v>1200</v>
      </c>
      <c r="BA1224">
        <v>1</v>
      </c>
      <c r="BB1224" t="str">
        <f t="shared" si="304"/>
        <v xml:space="preserve">N379DH  </v>
      </c>
      <c r="BC1224">
        <v>1</v>
      </c>
      <c r="BE1224">
        <v>0</v>
      </c>
      <c r="BF1224">
        <v>0</v>
      </c>
      <c r="BG1224">
        <v>0</v>
      </c>
      <c r="BH1224">
        <v>1100</v>
      </c>
      <c r="BI1224">
        <v>1</v>
      </c>
      <c r="BJ1224">
        <v>0</v>
      </c>
      <c r="BK1224">
        <v>0</v>
      </c>
      <c r="BL1224">
        <v>0</v>
      </c>
      <c r="BO1224">
        <v>0</v>
      </c>
      <c r="BP1224">
        <v>0</v>
      </c>
      <c r="BW1224" t="str">
        <f>"21:54:46.599"</f>
        <v>21:54:46.599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5</v>
      </c>
      <c r="CP1224" t="s">
        <v>119</v>
      </c>
      <c r="CQ1224">
        <v>259</v>
      </c>
      <c r="CR1224">
        <v>0</v>
      </c>
      <c r="CW1224">
        <v>3061970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"08/10/2022 21:54:46.849"</f>
        <v>08/10/2022 21:54:46.849</v>
      </c>
      <c r="C1225" t="str">
        <f t="shared" si="303"/>
        <v>FFDFD3C0</v>
      </c>
      <c r="D1225" t="s">
        <v>611</v>
      </c>
      <c r="E1225">
        <v>10</v>
      </c>
      <c r="H1225">
        <v>37</v>
      </c>
      <c r="I1225" t="s">
        <v>612</v>
      </c>
      <c r="J1225" t="s">
        <v>613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306"/>
        <v>21:54:46.398</v>
      </c>
      <c r="T1225" t="str">
        <f t="shared" si="306"/>
        <v>21:54:46.398</v>
      </c>
      <c r="U1225" t="str">
        <f t="shared" si="302"/>
        <v>A4558D</v>
      </c>
      <c r="V1225">
        <v>0</v>
      </c>
      <c r="W1225">
        <v>0</v>
      </c>
      <c r="X1225">
        <v>2</v>
      </c>
      <c r="Z1225">
        <v>1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1104</v>
      </c>
      <c r="AJ1225">
        <v>48.172066000000001</v>
      </c>
      <c r="AK1225" t="s">
        <v>1105</v>
      </c>
      <c r="AL1225">
        <v>-122.974541</v>
      </c>
      <c r="AM1225">
        <v>25</v>
      </c>
      <c r="AN1225">
        <v>1100</v>
      </c>
      <c r="AO1225" t="s">
        <v>118</v>
      </c>
      <c r="AP1225">
        <v>12</v>
      </c>
      <c r="AQ1225">
        <v>-144</v>
      </c>
      <c r="AR1225">
        <v>-256</v>
      </c>
      <c r="AZ1225">
        <v>1200</v>
      </c>
      <c r="BA1225">
        <v>1</v>
      </c>
      <c r="BB1225" t="str">
        <f t="shared" si="304"/>
        <v xml:space="preserve">N379DH  </v>
      </c>
      <c r="BC1225">
        <v>1</v>
      </c>
      <c r="BE1225">
        <v>0</v>
      </c>
      <c r="BF1225">
        <v>0</v>
      </c>
      <c r="BG1225">
        <v>0</v>
      </c>
      <c r="BH1225">
        <v>1100</v>
      </c>
      <c r="BI1225">
        <v>1</v>
      </c>
      <c r="BJ1225">
        <v>0</v>
      </c>
      <c r="BK1225">
        <v>0</v>
      </c>
      <c r="BL1225">
        <v>0</v>
      </c>
      <c r="BO1225">
        <v>0</v>
      </c>
      <c r="BP1225">
        <v>0</v>
      </c>
      <c r="BW1225" t="str">
        <f>"21:54:46.599"</f>
        <v>21:54:46.599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5</v>
      </c>
      <c r="CP1225" t="s">
        <v>119</v>
      </c>
      <c r="CQ1225">
        <v>259</v>
      </c>
      <c r="CR1225">
        <v>0</v>
      </c>
      <c r="CW1225">
        <v>3061970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"08/10/2022 21:54:46.849"</f>
        <v>08/10/2022 21:54:46.849</v>
      </c>
      <c r="C1226" t="str">
        <f t="shared" si="303"/>
        <v>FFDFD3C0</v>
      </c>
      <c r="D1226" t="s">
        <v>130</v>
      </c>
      <c r="E1226">
        <v>18</v>
      </c>
      <c r="F1226">
        <v>1018</v>
      </c>
      <c r="G1226" t="s">
        <v>114</v>
      </c>
      <c r="J1226" t="s">
        <v>131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si="306"/>
        <v>21:54:46.398</v>
      </c>
      <c r="T1226" t="str">
        <f t="shared" si="306"/>
        <v>21:54:46.398</v>
      </c>
      <c r="U1226" t="str">
        <f t="shared" si="302"/>
        <v>A4558D</v>
      </c>
      <c r="V1226">
        <v>0</v>
      </c>
      <c r="W1226">
        <v>0</v>
      </c>
      <c r="X1226">
        <v>2</v>
      </c>
      <c r="Z1226">
        <v>1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1104</v>
      </c>
      <c r="AJ1226">
        <v>48.172066000000001</v>
      </c>
      <c r="AK1226" t="s">
        <v>1105</v>
      </c>
      <c r="AL1226">
        <v>-122.974541</v>
      </c>
      <c r="AM1226">
        <v>25</v>
      </c>
      <c r="AN1226">
        <v>1100</v>
      </c>
      <c r="AO1226" t="s">
        <v>118</v>
      </c>
      <c r="AP1226">
        <v>12</v>
      </c>
      <c r="AQ1226">
        <v>-144</v>
      </c>
      <c r="AR1226">
        <v>-256</v>
      </c>
      <c r="AZ1226">
        <v>1200</v>
      </c>
      <c r="BA1226">
        <v>1</v>
      </c>
      <c r="BB1226" t="str">
        <f t="shared" si="304"/>
        <v xml:space="preserve">N379DH  </v>
      </c>
      <c r="BC1226">
        <v>1</v>
      </c>
      <c r="BE1226">
        <v>0</v>
      </c>
      <c r="BF1226">
        <v>0</v>
      </c>
      <c r="BG1226">
        <v>0</v>
      </c>
      <c r="BH1226">
        <v>1100</v>
      </c>
      <c r="BI1226">
        <v>1</v>
      </c>
      <c r="BJ1226">
        <v>0</v>
      </c>
      <c r="BK1226">
        <v>0</v>
      </c>
      <c r="BL1226">
        <v>0</v>
      </c>
      <c r="BO1226">
        <v>0</v>
      </c>
      <c r="BP1226">
        <v>0</v>
      </c>
      <c r="BW1226" t="str">
        <f>"21:54:46.599"</f>
        <v>21:54:46.599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5</v>
      </c>
      <c r="CP1226" t="s">
        <v>119</v>
      </c>
      <c r="CQ1226">
        <v>259</v>
      </c>
      <c r="CR1226">
        <v>0</v>
      </c>
      <c r="CW1226">
        <v>3061970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"08/10/2022 21:54:48.037"</f>
        <v>08/10/2022 21:54:48.037</v>
      </c>
      <c r="C1227" t="str">
        <f t="shared" si="303"/>
        <v>FFDFD3C0</v>
      </c>
      <c r="D1227" t="s">
        <v>113</v>
      </c>
      <c r="E1227">
        <v>6</v>
      </c>
      <c r="H1227">
        <v>174</v>
      </c>
      <c r="I1227" t="s">
        <v>114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ref="S1227:T1229" si="307">"21:54:47.594"</f>
        <v>21:54:47.594</v>
      </c>
      <c r="T1227" t="str">
        <f t="shared" si="307"/>
        <v>21:54:47.594</v>
      </c>
      <c r="U1227" t="str">
        <f t="shared" si="302"/>
        <v>A4558D</v>
      </c>
      <c r="V1227">
        <v>0</v>
      </c>
      <c r="W1227">
        <v>0</v>
      </c>
      <c r="X1227">
        <v>2</v>
      </c>
      <c r="Z1227">
        <v>1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0</v>
      </c>
      <c r="AI1227" t="s">
        <v>1106</v>
      </c>
      <c r="AJ1227">
        <v>48.171272000000002</v>
      </c>
      <c r="AK1227" t="s">
        <v>1107</v>
      </c>
      <c r="AL1227">
        <v>-122.974434</v>
      </c>
      <c r="AM1227">
        <v>25</v>
      </c>
      <c r="AN1227">
        <v>1100</v>
      </c>
      <c r="AO1227" t="s">
        <v>118</v>
      </c>
      <c r="AP1227">
        <v>10</v>
      </c>
      <c r="AQ1227">
        <v>-143</v>
      </c>
      <c r="AR1227">
        <v>-256</v>
      </c>
      <c r="AZ1227">
        <v>1200</v>
      </c>
      <c r="BA1227">
        <v>1</v>
      </c>
      <c r="BB1227" t="str">
        <f t="shared" si="304"/>
        <v xml:space="preserve">N379DH  </v>
      </c>
      <c r="BC1227">
        <v>1</v>
      </c>
      <c r="BE1227">
        <v>0</v>
      </c>
      <c r="BF1227">
        <v>0</v>
      </c>
      <c r="BG1227">
        <v>0</v>
      </c>
      <c r="BH1227">
        <v>1100</v>
      </c>
      <c r="BI1227">
        <v>1</v>
      </c>
      <c r="BJ1227">
        <v>0</v>
      </c>
      <c r="BK1227">
        <v>0</v>
      </c>
      <c r="BL1227">
        <v>0</v>
      </c>
      <c r="BO1227">
        <v>0</v>
      </c>
      <c r="BP1227">
        <v>0</v>
      </c>
      <c r="BW1227" t="str">
        <f>"21:54:47.695"</f>
        <v>21:54:47.695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5</v>
      </c>
      <c r="CP1227" t="s">
        <v>119</v>
      </c>
      <c r="CQ1227">
        <v>259</v>
      </c>
      <c r="CR1227">
        <v>0</v>
      </c>
      <c r="CW1227">
        <v>3062103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"08/10/2022 21:54:48.037"</f>
        <v>08/10/2022 21:54:48.037</v>
      </c>
      <c r="C1228" t="str">
        <f t="shared" si="303"/>
        <v>FFDFD3C0</v>
      </c>
      <c r="D1228" t="s">
        <v>130</v>
      </c>
      <c r="E1228">
        <v>18</v>
      </c>
      <c r="F1228">
        <v>1018</v>
      </c>
      <c r="G1228" t="s">
        <v>114</v>
      </c>
      <c r="J1228" t="s">
        <v>131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si="307"/>
        <v>21:54:47.594</v>
      </c>
      <c r="T1228" t="str">
        <f t="shared" si="307"/>
        <v>21:54:47.594</v>
      </c>
      <c r="U1228" t="str">
        <f t="shared" si="302"/>
        <v>A4558D</v>
      </c>
      <c r="V1228">
        <v>0</v>
      </c>
      <c r="W1228">
        <v>0</v>
      </c>
      <c r="X1228">
        <v>2</v>
      </c>
      <c r="Z1228">
        <v>1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0</v>
      </c>
      <c r="AI1228" t="s">
        <v>1106</v>
      </c>
      <c r="AJ1228">
        <v>48.171272000000002</v>
      </c>
      <c r="AK1228" t="s">
        <v>1107</v>
      </c>
      <c r="AL1228">
        <v>-122.974434</v>
      </c>
      <c r="AM1228">
        <v>25</v>
      </c>
      <c r="AN1228">
        <v>1100</v>
      </c>
      <c r="AO1228" t="s">
        <v>118</v>
      </c>
      <c r="AP1228">
        <v>10</v>
      </c>
      <c r="AQ1228">
        <v>-143</v>
      </c>
      <c r="AR1228">
        <v>-256</v>
      </c>
      <c r="AZ1228">
        <v>1200</v>
      </c>
      <c r="BA1228">
        <v>1</v>
      </c>
      <c r="BB1228" t="str">
        <f t="shared" si="304"/>
        <v xml:space="preserve">N379DH  </v>
      </c>
      <c r="BC1228">
        <v>1</v>
      </c>
      <c r="BE1228">
        <v>0</v>
      </c>
      <c r="BF1228">
        <v>0</v>
      </c>
      <c r="BG1228">
        <v>0</v>
      </c>
      <c r="BH1228">
        <v>1100</v>
      </c>
      <c r="BI1228">
        <v>1</v>
      </c>
      <c r="BJ1228">
        <v>0</v>
      </c>
      <c r="BK1228">
        <v>0</v>
      </c>
      <c r="BL1228">
        <v>0</v>
      </c>
      <c r="BO1228">
        <v>0</v>
      </c>
      <c r="BP1228">
        <v>0</v>
      </c>
      <c r="BW1228" t="str">
        <f>"21:54:47.695"</f>
        <v>21:54:47.695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5</v>
      </c>
      <c r="CP1228" t="s">
        <v>119</v>
      </c>
      <c r="CQ1228">
        <v>259</v>
      </c>
      <c r="CR1228">
        <v>0</v>
      </c>
      <c r="CW1228">
        <v>3062103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"08/10/2022 21:54:48.037"</f>
        <v>08/10/2022 21:54:48.037</v>
      </c>
      <c r="C1229" t="str">
        <f t="shared" si="303"/>
        <v>FFDFD3C0</v>
      </c>
      <c r="D1229" t="s">
        <v>611</v>
      </c>
      <c r="E1229">
        <v>10</v>
      </c>
      <c r="H1229">
        <v>37</v>
      </c>
      <c r="I1229" t="s">
        <v>612</v>
      </c>
      <c r="J1229" t="s">
        <v>613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si="307"/>
        <v>21:54:47.594</v>
      </c>
      <c r="T1229" t="str">
        <f t="shared" si="307"/>
        <v>21:54:47.594</v>
      </c>
      <c r="U1229" t="str">
        <f t="shared" si="302"/>
        <v>A4558D</v>
      </c>
      <c r="V1229">
        <v>0</v>
      </c>
      <c r="W1229">
        <v>0</v>
      </c>
      <c r="X1229">
        <v>2</v>
      </c>
      <c r="Z1229">
        <v>1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1106</v>
      </c>
      <c r="AJ1229">
        <v>48.171272000000002</v>
      </c>
      <c r="AK1229" t="s">
        <v>1107</v>
      </c>
      <c r="AL1229">
        <v>-122.974434</v>
      </c>
      <c r="AM1229">
        <v>25</v>
      </c>
      <c r="AN1229">
        <v>1100</v>
      </c>
      <c r="AO1229" t="s">
        <v>118</v>
      </c>
      <c r="AP1229">
        <v>10</v>
      </c>
      <c r="AQ1229">
        <v>-143</v>
      </c>
      <c r="AR1229">
        <v>-256</v>
      </c>
      <c r="AZ1229">
        <v>1200</v>
      </c>
      <c r="BA1229">
        <v>1</v>
      </c>
      <c r="BB1229" t="str">
        <f t="shared" si="304"/>
        <v xml:space="preserve">N379DH  </v>
      </c>
      <c r="BC1229">
        <v>1</v>
      </c>
      <c r="BE1229">
        <v>0</v>
      </c>
      <c r="BF1229">
        <v>0</v>
      </c>
      <c r="BG1229">
        <v>0</v>
      </c>
      <c r="BH1229">
        <v>1100</v>
      </c>
      <c r="BI1229">
        <v>1</v>
      </c>
      <c r="BJ1229">
        <v>0</v>
      </c>
      <c r="BK1229">
        <v>0</v>
      </c>
      <c r="BL1229">
        <v>0</v>
      </c>
      <c r="BO1229">
        <v>0</v>
      </c>
      <c r="BP1229">
        <v>0</v>
      </c>
      <c r="BW1229" t="str">
        <f>"21:54:47.695"</f>
        <v>21:54:47.695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5</v>
      </c>
      <c r="CP1229" t="s">
        <v>119</v>
      </c>
      <c r="CQ1229">
        <v>259</v>
      </c>
      <c r="CR1229">
        <v>0</v>
      </c>
      <c r="CW1229">
        <v>3062103</v>
      </c>
      <c r="CY1229">
        <v>0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"08/10/2022 21:54:49.224"</f>
        <v>08/10/2022 21:54:49.224</v>
      </c>
      <c r="C1230" t="str">
        <f t="shared" si="303"/>
        <v>FFDFD3C0</v>
      </c>
      <c r="D1230" t="s">
        <v>113</v>
      </c>
      <c r="E1230">
        <v>6</v>
      </c>
      <c r="H1230">
        <v>174</v>
      </c>
      <c r="I1230" t="s">
        <v>114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ref="S1230:T1232" si="308">"21:54:48.797"</f>
        <v>21:54:48.797</v>
      </c>
      <c r="T1230" t="str">
        <f t="shared" si="308"/>
        <v>21:54:48.797</v>
      </c>
      <c r="U1230" t="str">
        <f t="shared" si="302"/>
        <v>A4558D</v>
      </c>
      <c r="V1230">
        <v>0</v>
      </c>
      <c r="W1230">
        <v>0</v>
      </c>
      <c r="X1230">
        <v>2</v>
      </c>
      <c r="Z1230">
        <v>1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1108</v>
      </c>
      <c r="AJ1230">
        <v>48.170478000000003</v>
      </c>
      <c r="AK1230" t="s">
        <v>1109</v>
      </c>
      <c r="AL1230">
        <v>-122.97436999999999</v>
      </c>
      <c r="AM1230">
        <v>25</v>
      </c>
      <c r="AN1230">
        <v>1100</v>
      </c>
      <c r="AO1230" t="s">
        <v>118</v>
      </c>
      <c r="AP1230">
        <v>8</v>
      </c>
      <c r="AQ1230">
        <v>-143</v>
      </c>
      <c r="AR1230">
        <v>-256</v>
      </c>
      <c r="AZ1230">
        <v>1200</v>
      </c>
      <c r="BA1230">
        <v>1</v>
      </c>
      <c r="BB1230" t="str">
        <f t="shared" si="304"/>
        <v xml:space="preserve">N379DH  </v>
      </c>
      <c r="BC1230">
        <v>1</v>
      </c>
      <c r="BE1230">
        <v>0</v>
      </c>
      <c r="BF1230">
        <v>0</v>
      </c>
      <c r="BG1230">
        <v>0</v>
      </c>
      <c r="BH1230">
        <v>1100</v>
      </c>
      <c r="BI1230">
        <v>1</v>
      </c>
      <c r="BJ1230">
        <v>0</v>
      </c>
      <c r="BK1230">
        <v>0</v>
      </c>
      <c r="BL1230">
        <v>0</v>
      </c>
      <c r="BO1230">
        <v>0</v>
      </c>
      <c r="BP1230">
        <v>0</v>
      </c>
      <c r="BW1230" t="str">
        <f>"21:54:48.939"</f>
        <v>21:54:48.939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5</v>
      </c>
      <c r="CP1230" t="s">
        <v>119</v>
      </c>
      <c r="CQ1230">
        <v>259</v>
      </c>
      <c r="CR1230">
        <v>0</v>
      </c>
      <c r="CW1230">
        <v>3062241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"08/10/2022 21:54:49.224"</f>
        <v>08/10/2022 21:54:49.224</v>
      </c>
      <c r="C1231" t="str">
        <f t="shared" si="303"/>
        <v>FFDFD3C0</v>
      </c>
      <c r="D1231" t="s">
        <v>130</v>
      </c>
      <c r="E1231">
        <v>18</v>
      </c>
      <c r="F1231">
        <v>1018</v>
      </c>
      <c r="G1231" t="s">
        <v>114</v>
      </c>
      <c r="J1231" t="s">
        <v>131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308"/>
        <v>21:54:48.797</v>
      </c>
      <c r="T1231" t="str">
        <f t="shared" si="308"/>
        <v>21:54:48.797</v>
      </c>
      <c r="U1231" t="str">
        <f t="shared" si="302"/>
        <v>A4558D</v>
      </c>
      <c r="V1231">
        <v>0</v>
      </c>
      <c r="W1231">
        <v>0</v>
      </c>
      <c r="X1231">
        <v>2</v>
      </c>
      <c r="Z1231">
        <v>1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1108</v>
      </c>
      <c r="AJ1231">
        <v>48.170478000000003</v>
      </c>
      <c r="AK1231" t="s">
        <v>1109</v>
      </c>
      <c r="AL1231">
        <v>-122.97436999999999</v>
      </c>
      <c r="AM1231">
        <v>25</v>
      </c>
      <c r="AN1231">
        <v>1100</v>
      </c>
      <c r="AO1231" t="s">
        <v>118</v>
      </c>
      <c r="AP1231">
        <v>8</v>
      </c>
      <c r="AQ1231">
        <v>-143</v>
      </c>
      <c r="AR1231">
        <v>-256</v>
      </c>
      <c r="AZ1231">
        <v>1200</v>
      </c>
      <c r="BA1231">
        <v>1</v>
      </c>
      <c r="BB1231" t="str">
        <f t="shared" si="304"/>
        <v xml:space="preserve">N379DH  </v>
      </c>
      <c r="BC1231">
        <v>1</v>
      </c>
      <c r="BE1231">
        <v>0</v>
      </c>
      <c r="BF1231">
        <v>0</v>
      </c>
      <c r="BG1231">
        <v>0</v>
      </c>
      <c r="BH1231">
        <v>1100</v>
      </c>
      <c r="BI1231">
        <v>1</v>
      </c>
      <c r="BJ1231">
        <v>0</v>
      </c>
      <c r="BK1231">
        <v>0</v>
      </c>
      <c r="BL1231">
        <v>0</v>
      </c>
      <c r="BO1231">
        <v>0</v>
      </c>
      <c r="BP1231">
        <v>0</v>
      </c>
      <c r="BW1231" t="str">
        <f>"21:54:48.939"</f>
        <v>21:54:48.939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5</v>
      </c>
      <c r="CP1231" t="s">
        <v>119</v>
      </c>
      <c r="CQ1231">
        <v>259</v>
      </c>
      <c r="CR1231">
        <v>0</v>
      </c>
      <c r="CW1231">
        <v>3062241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"08/10/2022 21:54:49.224"</f>
        <v>08/10/2022 21:54:49.224</v>
      </c>
      <c r="C1232" t="str">
        <f t="shared" si="303"/>
        <v>FFDFD3C0</v>
      </c>
      <c r="D1232" t="s">
        <v>611</v>
      </c>
      <c r="E1232">
        <v>10</v>
      </c>
      <c r="H1232">
        <v>37</v>
      </c>
      <c r="I1232" t="s">
        <v>612</v>
      </c>
      <c r="J1232" t="s">
        <v>613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si="308"/>
        <v>21:54:48.797</v>
      </c>
      <c r="T1232" t="str">
        <f t="shared" si="308"/>
        <v>21:54:48.797</v>
      </c>
      <c r="U1232" t="str">
        <f t="shared" si="302"/>
        <v>A4558D</v>
      </c>
      <c r="V1232">
        <v>0</v>
      </c>
      <c r="W1232">
        <v>0</v>
      </c>
      <c r="X1232">
        <v>2</v>
      </c>
      <c r="Z1232">
        <v>1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1108</v>
      </c>
      <c r="AJ1232">
        <v>48.170478000000003</v>
      </c>
      <c r="AK1232" t="s">
        <v>1109</v>
      </c>
      <c r="AL1232">
        <v>-122.97436999999999</v>
      </c>
      <c r="AM1232">
        <v>25</v>
      </c>
      <c r="AN1232">
        <v>1100</v>
      </c>
      <c r="AO1232" t="s">
        <v>118</v>
      </c>
      <c r="AP1232">
        <v>8</v>
      </c>
      <c r="AQ1232">
        <v>-143</v>
      </c>
      <c r="AR1232">
        <v>-256</v>
      </c>
      <c r="AZ1232">
        <v>1200</v>
      </c>
      <c r="BA1232">
        <v>1</v>
      </c>
      <c r="BB1232" t="str">
        <f t="shared" si="304"/>
        <v xml:space="preserve">N379DH  </v>
      </c>
      <c r="BC1232">
        <v>1</v>
      </c>
      <c r="BE1232">
        <v>0</v>
      </c>
      <c r="BF1232">
        <v>0</v>
      </c>
      <c r="BG1232">
        <v>0</v>
      </c>
      <c r="BH1232">
        <v>1100</v>
      </c>
      <c r="BI1232">
        <v>1</v>
      </c>
      <c r="BJ1232">
        <v>0</v>
      </c>
      <c r="BK1232">
        <v>0</v>
      </c>
      <c r="BL1232">
        <v>0</v>
      </c>
      <c r="BO1232">
        <v>0</v>
      </c>
      <c r="BP1232">
        <v>0</v>
      </c>
      <c r="BW1232" t="str">
        <f>"21:54:48.939"</f>
        <v>21:54:48.939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5</v>
      </c>
      <c r="CP1232" t="s">
        <v>119</v>
      </c>
      <c r="CQ1232">
        <v>259</v>
      </c>
      <c r="CR1232">
        <v>0</v>
      </c>
      <c r="CW1232">
        <v>3062241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"08/10/2022 21:54:50.052"</f>
        <v>08/10/2022 21:54:50.052</v>
      </c>
      <c r="C1233" t="str">
        <f t="shared" si="303"/>
        <v>FFDFD3C0</v>
      </c>
      <c r="D1233" t="s">
        <v>113</v>
      </c>
      <c r="E1233">
        <v>6</v>
      </c>
      <c r="H1233">
        <v>174</v>
      </c>
      <c r="I1233" t="s">
        <v>114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ref="S1233:T1235" si="309">"21:54:49.797"</f>
        <v>21:54:49.797</v>
      </c>
      <c r="T1233" t="str">
        <f t="shared" si="309"/>
        <v>21:54:49.797</v>
      </c>
      <c r="U1233" t="str">
        <f t="shared" si="302"/>
        <v>A4558D</v>
      </c>
      <c r="V1233">
        <v>0</v>
      </c>
      <c r="W1233">
        <v>0</v>
      </c>
      <c r="X1233">
        <v>2</v>
      </c>
      <c r="Z1233">
        <v>1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1110</v>
      </c>
      <c r="AJ1233">
        <v>48.169812999999998</v>
      </c>
      <c r="AK1233" t="s">
        <v>1111</v>
      </c>
      <c r="AL1233">
        <v>-122.974327</v>
      </c>
      <c r="AM1233">
        <v>25</v>
      </c>
      <c r="AN1233">
        <v>1100</v>
      </c>
      <c r="AO1233" t="s">
        <v>118</v>
      </c>
      <c r="AP1233">
        <v>6</v>
      </c>
      <c r="AQ1233">
        <v>-143</v>
      </c>
      <c r="AR1233">
        <v>-256</v>
      </c>
      <c r="AZ1233">
        <v>1200</v>
      </c>
      <c r="BA1233">
        <v>1</v>
      </c>
      <c r="BB1233" t="str">
        <f t="shared" si="304"/>
        <v xml:space="preserve">N379DH  </v>
      </c>
      <c r="BC1233">
        <v>1</v>
      </c>
      <c r="BE1233">
        <v>0</v>
      </c>
      <c r="BF1233">
        <v>0</v>
      </c>
      <c r="BG1233">
        <v>0</v>
      </c>
      <c r="BH1233">
        <v>1075</v>
      </c>
      <c r="BI1233">
        <v>1</v>
      </c>
      <c r="BJ1233">
        <v>0</v>
      </c>
      <c r="BK1233">
        <v>0</v>
      </c>
      <c r="BL1233">
        <v>0</v>
      </c>
      <c r="BO1233">
        <v>0</v>
      </c>
      <c r="BP1233">
        <v>0</v>
      </c>
      <c r="BW1233" t="str">
        <f>"21:54:49.820"</f>
        <v>21:54:49.820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5</v>
      </c>
      <c r="CP1233" t="s">
        <v>119</v>
      </c>
      <c r="CQ1233">
        <v>259</v>
      </c>
      <c r="CR1233">
        <v>0</v>
      </c>
      <c r="CW1233">
        <v>3062346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"08/10/2022 21:54:50.052"</f>
        <v>08/10/2022 21:54:50.052</v>
      </c>
      <c r="C1234" t="str">
        <f t="shared" si="303"/>
        <v>FFDFD3C0</v>
      </c>
      <c r="D1234" t="s">
        <v>130</v>
      </c>
      <c r="E1234">
        <v>18</v>
      </c>
      <c r="F1234">
        <v>1018</v>
      </c>
      <c r="G1234" t="s">
        <v>114</v>
      </c>
      <c r="J1234" t="s">
        <v>131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309"/>
        <v>21:54:49.797</v>
      </c>
      <c r="T1234" t="str">
        <f t="shared" si="309"/>
        <v>21:54:49.797</v>
      </c>
      <c r="U1234" t="str">
        <f t="shared" si="302"/>
        <v>A4558D</v>
      </c>
      <c r="V1234">
        <v>0</v>
      </c>
      <c r="W1234">
        <v>0</v>
      </c>
      <c r="X1234">
        <v>2</v>
      </c>
      <c r="Z1234">
        <v>1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1110</v>
      </c>
      <c r="AJ1234">
        <v>48.169812999999998</v>
      </c>
      <c r="AK1234" t="s">
        <v>1111</v>
      </c>
      <c r="AL1234">
        <v>-122.974327</v>
      </c>
      <c r="AM1234">
        <v>25</v>
      </c>
      <c r="AN1234">
        <v>1100</v>
      </c>
      <c r="AO1234" t="s">
        <v>118</v>
      </c>
      <c r="AP1234">
        <v>6</v>
      </c>
      <c r="AQ1234">
        <v>-143</v>
      </c>
      <c r="AR1234">
        <v>-256</v>
      </c>
      <c r="AZ1234">
        <v>1200</v>
      </c>
      <c r="BA1234">
        <v>1</v>
      </c>
      <c r="BB1234" t="str">
        <f t="shared" si="304"/>
        <v xml:space="preserve">N379DH  </v>
      </c>
      <c r="BC1234">
        <v>1</v>
      </c>
      <c r="BE1234">
        <v>0</v>
      </c>
      <c r="BF1234">
        <v>0</v>
      </c>
      <c r="BG1234">
        <v>0</v>
      </c>
      <c r="BH1234">
        <v>1075</v>
      </c>
      <c r="BI1234">
        <v>1</v>
      </c>
      <c r="BJ1234">
        <v>0</v>
      </c>
      <c r="BK1234">
        <v>0</v>
      </c>
      <c r="BL1234">
        <v>0</v>
      </c>
      <c r="BO1234">
        <v>0</v>
      </c>
      <c r="BP1234">
        <v>0</v>
      </c>
      <c r="BW1234" t="str">
        <f>"21:54:49.820"</f>
        <v>21:54:49.820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5</v>
      </c>
      <c r="CP1234" t="s">
        <v>119</v>
      </c>
      <c r="CQ1234">
        <v>259</v>
      </c>
      <c r="CR1234">
        <v>0</v>
      </c>
      <c r="CW1234">
        <v>3062346</v>
      </c>
      <c r="CY1234">
        <v>0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"08/10/2022 21:54:50.052"</f>
        <v>08/10/2022 21:54:50.052</v>
      </c>
      <c r="C1235" t="str">
        <f t="shared" si="303"/>
        <v>FFDFD3C0</v>
      </c>
      <c r="D1235" t="s">
        <v>611</v>
      </c>
      <c r="E1235">
        <v>10</v>
      </c>
      <c r="H1235">
        <v>37</v>
      </c>
      <c r="I1235" t="s">
        <v>612</v>
      </c>
      <c r="J1235" t="s">
        <v>613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si="309"/>
        <v>21:54:49.797</v>
      </c>
      <c r="T1235" t="str">
        <f t="shared" si="309"/>
        <v>21:54:49.797</v>
      </c>
      <c r="U1235" t="str">
        <f t="shared" si="302"/>
        <v>A4558D</v>
      </c>
      <c r="V1235">
        <v>0</v>
      </c>
      <c r="W1235">
        <v>0</v>
      </c>
      <c r="X1235">
        <v>2</v>
      </c>
      <c r="Z1235">
        <v>1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1110</v>
      </c>
      <c r="AJ1235">
        <v>48.169812999999998</v>
      </c>
      <c r="AK1235" t="s">
        <v>1111</v>
      </c>
      <c r="AL1235">
        <v>-122.974327</v>
      </c>
      <c r="AM1235">
        <v>25</v>
      </c>
      <c r="AN1235">
        <v>1100</v>
      </c>
      <c r="AO1235" t="s">
        <v>118</v>
      </c>
      <c r="AP1235">
        <v>6</v>
      </c>
      <c r="AQ1235">
        <v>-143</v>
      </c>
      <c r="AR1235">
        <v>-256</v>
      </c>
      <c r="AZ1235">
        <v>1200</v>
      </c>
      <c r="BA1235">
        <v>1</v>
      </c>
      <c r="BB1235" t="str">
        <f t="shared" si="304"/>
        <v xml:space="preserve">N379DH  </v>
      </c>
      <c r="BC1235">
        <v>1</v>
      </c>
      <c r="BE1235">
        <v>0</v>
      </c>
      <c r="BF1235">
        <v>0</v>
      </c>
      <c r="BG1235">
        <v>0</v>
      </c>
      <c r="BH1235">
        <v>1075</v>
      </c>
      <c r="BI1235">
        <v>1</v>
      </c>
      <c r="BJ1235">
        <v>0</v>
      </c>
      <c r="BK1235">
        <v>0</v>
      </c>
      <c r="BL1235">
        <v>0</v>
      </c>
      <c r="BO1235">
        <v>0</v>
      </c>
      <c r="BP1235">
        <v>0</v>
      </c>
      <c r="BW1235" t="str">
        <f>"21:54:49.820"</f>
        <v>21:54:49.820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5</v>
      </c>
      <c r="CP1235" t="s">
        <v>119</v>
      </c>
      <c r="CQ1235">
        <v>259</v>
      </c>
      <c r="CR1235">
        <v>0</v>
      </c>
      <c r="CW1235">
        <v>3062346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"08/10/2022 21:54:50.755"</f>
        <v>08/10/2022 21:54:50.755</v>
      </c>
      <c r="C1236" t="str">
        <f t="shared" si="303"/>
        <v>FFDFD3C0</v>
      </c>
      <c r="D1236" t="s">
        <v>113</v>
      </c>
      <c r="E1236">
        <v>6</v>
      </c>
      <c r="H1236">
        <v>174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ref="S1236:T1238" si="310">"21:54:50.398"</f>
        <v>21:54:50.398</v>
      </c>
      <c r="T1236" t="str">
        <f t="shared" si="310"/>
        <v>21:54:50.398</v>
      </c>
      <c r="U1236" t="str">
        <f t="shared" si="302"/>
        <v>A4558D</v>
      </c>
      <c r="V1236">
        <v>0</v>
      </c>
      <c r="W1236">
        <v>0</v>
      </c>
      <c r="X1236">
        <v>2</v>
      </c>
      <c r="Z1236">
        <v>1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1112</v>
      </c>
      <c r="AJ1236">
        <v>48.169404999999998</v>
      </c>
      <c r="AK1236" t="s">
        <v>1113</v>
      </c>
      <c r="AL1236">
        <v>-122.974284</v>
      </c>
      <c r="AM1236">
        <v>25</v>
      </c>
      <c r="AN1236">
        <v>1100</v>
      </c>
      <c r="AO1236" t="s">
        <v>118</v>
      </c>
      <c r="AP1236">
        <v>5</v>
      </c>
      <c r="AQ1236">
        <v>-143</v>
      </c>
      <c r="AR1236">
        <v>-256</v>
      </c>
      <c r="AZ1236">
        <v>1200</v>
      </c>
      <c r="BA1236">
        <v>1</v>
      </c>
      <c r="BB1236" t="str">
        <f t="shared" si="304"/>
        <v xml:space="preserve">N379DH  </v>
      </c>
      <c r="BC1236">
        <v>1</v>
      </c>
      <c r="BE1236">
        <v>0</v>
      </c>
      <c r="BF1236">
        <v>0</v>
      </c>
      <c r="BG1236">
        <v>0</v>
      </c>
      <c r="BH1236">
        <v>1075</v>
      </c>
      <c r="BI1236">
        <v>1</v>
      </c>
      <c r="BJ1236">
        <v>0</v>
      </c>
      <c r="BK1236">
        <v>0</v>
      </c>
      <c r="BL1236">
        <v>0</v>
      </c>
      <c r="BO1236">
        <v>0</v>
      </c>
      <c r="BP1236">
        <v>0</v>
      </c>
      <c r="BW1236" t="str">
        <f>"21:54:50.464"</f>
        <v>21:54:50.464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5</v>
      </c>
      <c r="CP1236" t="s">
        <v>119</v>
      </c>
      <c r="CQ1236">
        <v>259</v>
      </c>
      <c r="CR1236">
        <v>0</v>
      </c>
      <c r="CW1236">
        <v>3062426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"08/10/2022 21:54:50.755"</f>
        <v>08/10/2022 21:54:50.755</v>
      </c>
      <c r="C1237" t="str">
        <f t="shared" si="303"/>
        <v>FFDFD3C0</v>
      </c>
      <c r="D1237" t="s">
        <v>130</v>
      </c>
      <c r="E1237">
        <v>18</v>
      </c>
      <c r="F1237">
        <v>1018</v>
      </c>
      <c r="G1237" t="s">
        <v>114</v>
      </c>
      <c r="J1237" t="s">
        <v>131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310"/>
        <v>21:54:50.398</v>
      </c>
      <c r="T1237" t="str">
        <f t="shared" si="310"/>
        <v>21:54:50.398</v>
      </c>
      <c r="U1237" t="str">
        <f t="shared" si="302"/>
        <v>A4558D</v>
      </c>
      <c r="V1237">
        <v>0</v>
      </c>
      <c r="W1237">
        <v>0</v>
      </c>
      <c r="X1237">
        <v>2</v>
      </c>
      <c r="Z1237">
        <v>1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1112</v>
      </c>
      <c r="AJ1237">
        <v>48.169404999999998</v>
      </c>
      <c r="AK1237" t="s">
        <v>1113</v>
      </c>
      <c r="AL1237">
        <v>-122.974284</v>
      </c>
      <c r="AM1237">
        <v>25</v>
      </c>
      <c r="AN1237">
        <v>1100</v>
      </c>
      <c r="AO1237" t="s">
        <v>118</v>
      </c>
      <c r="AP1237">
        <v>5</v>
      </c>
      <c r="AQ1237">
        <v>-143</v>
      </c>
      <c r="AR1237">
        <v>-256</v>
      </c>
      <c r="AZ1237">
        <v>1200</v>
      </c>
      <c r="BA1237">
        <v>1</v>
      </c>
      <c r="BB1237" t="str">
        <f t="shared" si="304"/>
        <v xml:space="preserve">N379DH  </v>
      </c>
      <c r="BC1237">
        <v>1</v>
      </c>
      <c r="BE1237">
        <v>0</v>
      </c>
      <c r="BF1237">
        <v>0</v>
      </c>
      <c r="BG1237">
        <v>0</v>
      </c>
      <c r="BH1237">
        <v>1075</v>
      </c>
      <c r="BI1237">
        <v>1</v>
      </c>
      <c r="BJ1237">
        <v>0</v>
      </c>
      <c r="BK1237">
        <v>0</v>
      </c>
      <c r="BL1237">
        <v>0</v>
      </c>
      <c r="BO1237">
        <v>0</v>
      </c>
      <c r="BP1237">
        <v>0</v>
      </c>
      <c r="BW1237" t="str">
        <f>"21:54:50.464"</f>
        <v>21:54:50.464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5</v>
      </c>
      <c r="CP1237" t="s">
        <v>119</v>
      </c>
      <c r="CQ1237">
        <v>259</v>
      </c>
      <c r="CR1237">
        <v>0</v>
      </c>
      <c r="CW1237">
        <v>3062426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"08/10/2022 21:54:50.755"</f>
        <v>08/10/2022 21:54:50.755</v>
      </c>
      <c r="C1238" t="str">
        <f t="shared" si="303"/>
        <v>FFDFD3C0</v>
      </c>
      <c r="D1238" t="s">
        <v>611</v>
      </c>
      <c r="E1238">
        <v>10</v>
      </c>
      <c r="H1238">
        <v>37</v>
      </c>
      <c r="I1238" t="s">
        <v>612</v>
      </c>
      <c r="J1238" t="s">
        <v>613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si="310"/>
        <v>21:54:50.398</v>
      </c>
      <c r="T1238" t="str">
        <f t="shared" si="310"/>
        <v>21:54:50.398</v>
      </c>
      <c r="U1238" t="str">
        <f t="shared" si="302"/>
        <v>A4558D</v>
      </c>
      <c r="V1238">
        <v>0</v>
      </c>
      <c r="W1238">
        <v>0</v>
      </c>
      <c r="X1238">
        <v>2</v>
      </c>
      <c r="Z1238">
        <v>1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1112</v>
      </c>
      <c r="AJ1238">
        <v>48.169404999999998</v>
      </c>
      <c r="AK1238" t="s">
        <v>1113</v>
      </c>
      <c r="AL1238">
        <v>-122.974284</v>
      </c>
      <c r="AM1238">
        <v>25</v>
      </c>
      <c r="AN1238">
        <v>1100</v>
      </c>
      <c r="AO1238" t="s">
        <v>118</v>
      </c>
      <c r="AP1238">
        <v>5</v>
      </c>
      <c r="AQ1238">
        <v>-143</v>
      </c>
      <c r="AR1238">
        <v>-256</v>
      </c>
      <c r="AZ1238">
        <v>1200</v>
      </c>
      <c r="BA1238">
        <v>1</v>
      </c>
      <c r="BB1238" t="str">
        <f t="shared" si="304"/>
        <v xml:space="preserve">N379DH  </v>
      </c>
      <c r="BC1238">
        <v>1</v>
      </c>
      <c r="BE1238">
        <v>0</v>
      </c>
      <c r="BF1238">
        <v>0</v>
      </c>
      <c r="BG1238">
        <v>0</v>
      </c>
      <c r="BH1238">
        <v>1075</v>
      </c>
      <c r="BI1238">
        <v>1</v>
      </c>
      <c r="BJ1238">
        <v>0</v>
      </c>
      <c r="BK1238">
        <v>0</v>
      </c>
      <c r="BL1238">
        <v>0</v>
      </c>
      <c r="BO1238">
        <v>0</v>
      </c>
      <c r="BP1238">
        <v>0</v>
      </c>
      <c r="BW1238" t="str">
        <f>"21:54:50.464"</f>
        <v>21:54:50.464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5</v>
      </c>
      <c r="CP1238" t="s">
        <v>119</v>
      </c>
      <c r="CQ1238">
        <v>259</v>
      </c>
      <c r="CR1238">
        <v>0</v>
      </c>
      <c r="CW1238">
        <v>3062426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"08/10/2022 21:54:51.959"</f>
        <v>08/10/2022 21:54:51.959</v>
      </c>
      <c r="C1239" t="str">
        <f t="shared" si="303"/>
        <v>FFDFD3C0</v>
      </c>
      <c r="D1239" t="s">
        <v>130</v>
      </c>
      <c r="E1239">
        <v>18</v>
      </c>
      <c r="F1239">
        <v>1018</v>
      </c>
      <c r="G1239" t="s">
        <v>114</v>
      </c>
      <c r="J1239" t="s">
        <v>131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ref="S1239:T1241" si="311">"21:54:51.594"</f>
        <v>21:54:51.594</v>
      </c>
      <c r="T1239" t="str">
        <f t="shared" si="311"/>
        <v>21:54:51.594</v>
      </c>
      <c r="U1239" t="str">
        <f t="shared" si="302"/>
        <v>A4558D</v>
      </c>
      <c r="V1239">
        <v>0</v>
      </c>
      <c r="W1239">
        <v>0</v>
      </c>
      <c r="X1239">
        <v>2</v>
      </c>
      <c r="Z1239">
        <v>1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1114</v>
      </c>
      <c r="AJ1239">
        <v>48.168633</v>
      </c>
      <c r="AK1239" t="s">
        <v>1115</v>
      </c>
      <c r="AL1239">
        <v>-122.974262</v>
      </c>
      <c r="AM1239">
        <v>25</v>
      </c>
      <c r="AN1239">
        <v>1100</v>
      </c>
      <c r="AO1239" t="s">
        <v>118</v>
      </c>
      <c r="AP1239">
        <v>3</v>
      </c>
      <c r="AQ1239">
        <v>-142</v>
      </c>
      <c r="AR1239">
        <v>-192</v>
      </c>
      <c r="AZ1239">
        <v>1200</v>
      </c>
      <c r="BA1239">
        <v>1</v>
      </c>
      <c r="BB1239" t="str">
        <f t="shared" si="304"/>
        <v xml:space="preserve">N379DH  </v>
      </c>
      <c r="BC1239">
        <v>1</v>
      </c>
      <c r="BE1239">
        <v>0</v>
      </c>
      <c r="BF1239">
        <v>0</v>
      </c>
      <c r="BG1239">
        <v>0</v>
      </c>
      <c r="BH1239">
        <v>1075</v>
      </c>
      <c r="BI1239">
        <v>1</v>
      </c>
      <c r="BJ1239">
        <v>0</v>
      </c>
      <c r="BK1239">
        <v>0</v>
      </c>
      <c r="BL1239">
        <v>0</v>
      </c>
      <c r="BO1239">
        <v>0</v>
      </c>
      <c r="BP1239">
        <v>0</v>
      </c>
      <c r="BW1239" t="str">
        <f>"21:54:51.730"</f>
        <v>21:54:51.730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5</v>
      </c>
      <c r="CP1239" t="s">
        <v>119</v>
      </c>
      <c r="CQ1239">
        <v>259</v>
      </c>
      <c r="CR1239">
        <v>0</v>
      </c>
      <c r="CW1239">
        <v>3062574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"08/10/2022 21:54:51.959"</f>
        <v>08/10/2022 21:54:51.959</v>
      </c>
      <c r="C1240" t="str">
        <f t="shared" si="303"/>
        <v>FFDFD3C0</v>
      </c>
      <c r="D1240" t="s">
        <v>113</v>
      </c>
      <c r="E1240">
        <v>6</v>
      </c>
      <c r="H1240">
        <v>174</v>
      </c>
      <c r="I1240" t="s">
        <v>114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311"/>
        <v>21:54:51.594</v>
      </c>
      <c r="T1240" t="str">
        <f t="shared" si="311"/>
        <v>21:54:51.594</v>
      </c>
      <c r="U1240" t="str">
        <f t="shared" si="302"/>
        <v>A4558D</v>
      </c>
      <c r="V1240">
        <v>0</v>
      </c>
      <c r="W1240">
        <v>0</v>
      </c>
      <c r="X1240">
        <v>2</v>
      </c>
      <c r="Z1240">
        <v>1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1114</v>
      </c>
      <c r="AJ1240">
        <v>48.168633</v>
      </c>
      <c r="AK1240" t="s">
        <v>1115</v>
      </c>
      <c r="AL1240">
        <v>-122.974262</v>
      </c>
      <c r="AM1240">
        <v>25</v>
      </c>
      <c r="AN1240">
        <v>1100</v>
      </c>
      <c r="AO1240" t="s">
        <v>118</v>
      </c>
      <c r="AP1240">
        <v>3</v>
      </c>
      <c r="AQ1240">
        <v>-142</v>
      </c>
      <c r="AR1240">
        <v>-192</v>
      </c>
      <c r="AZ1240">
        <v>1200</v>
      </c>
      <c r="BA1240">
        <v>1</v>
      </c>
      <c r="BB1240" t="str">
        <f t="shared" si="304"/>
        <v xml:space="preserve">N379DH  </v>
      </c>
      <c r="BC1240">
        <v>1</v>
      </c>
      <c r="BE1240">
        <v>0</v>
      </c>
      <c r="BF1240">
        <v>0</v>
      </c>
      <c r="BG1240">
        <v>0</v>
      </c>
      <c r="BH1240">
        <v>1075</v>
      </c>
      <c r="BI1240">
        <v>1</v>
      </c>
      <c r="BJ1240">
        <v>0</v>
      </c>
      <c r="BK1240">
        <v>0</v>
      </c>
      <c r="BL1240">
        <v>0</v>
      </c>
      <c r="BO1240">
        <v>0</v>
      </c>
      <c r="BP1240">
        <v>0</v>
      </c>
      <c r="BW1240" t="str">
        <f>"21:54:51.730"</f>
        <v>21:54:51.730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5</v>
      </c>
      <c r="CP1240" t="s">
        <v>119</v>
      </c>
      <c r="CQ1240">
        <v>259</v>
      </c>
      <c r="CR1240">
        <v>0</v>
      </c>
      <c r="CW1240">
        <v>3062574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"08/10/2022 21:54:51.990"</f>
        <v>08/10/2022 21:54:51.990</v>
      </c>
      <c r="C1241" t="str">
        <f t="shared" si="303"/>
        <v>FFDFD3C0</v>
      </c>
      <c r="D1241" t="s">
        <v>611</v>
      </c>
      <c r="E1241">
        <v>10</v>
      </c>
      <c r="H1241">
        <v>37</v>
      </c>
      <c r="I1241" t="s">
        <v>612</v>
      </c>
      <c r="J1241" t="s">
        <v>613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si="311"/>
        <v>21:54:51.594</v>
      </c>
      <c r="T1241" t="str">
        <f t="shared" si="311"/>
        <v>21:54:51.594</v>
      </c>
      <c r="U1241" t="str">
        <f t="shared" si="302"/>
        <v>A4558D</v>
      </c>
      <c r="V1241">
        <v>0</v>
      </c>
      <c r="W1241">
        <v>0</v>
      </c>
      <c r="X1241">
        <v>2</v>
      </c>
      <c r="Z1241">
        <v>1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1114</v>
      </c>
      <c r="AJ1241">
        <v>48.168633</v>
      </c>
      <c r="AK1241" t="s">
        <v>1115</v>
      </c>
      <c r="AL1241">
        <v>-122.974262</v>
      </c>
      <c r="AM1241">
        <v>25</v>
      </c>
      <c r="AN1241">
        <v>1100</v>
      </c>
      <c r="AO1241" t="s">
        <v>118</v>
      </c>
      <c r="AP1241">
        <v>3</v>
      </c>
      <c r="AQ1241">
        <v>-142</v>
      </c>
      <c r="AR1241">
        <v>-192</v>
      </c>
      <c r="AZ1241">
        <v>1200</v>
      </c>
      <c r="BA1241">
        <v>1</v>
      </c>
      <c r="BB1241" t="str">
        <f t="shared" si="304"/>
        <v xml:space="preserve">N379DH  </v>
      </c>
      <c r="BC1241">
        <v>1</v>
      </c>
      <c r="BE1241">
        <v>0</v>
      </c>
      <c r="BF1241">
        <v>0</v>
      </c>
      <c r="BG1241">
        <v>0</v>
      </c>
      <c r="BH1241">
        <v>1075</v>
      </c>
      <c r="BI1241">
        <v>1</v>
      </c>
      <c r="BJ1241">
        <v>0</v>
      </c>
      <c r="BK1241">
        <v>0</v>
      </c>
      <c r="BL1241">
        <v>0</v>
      </c>
      <c r="BO1241">
        <v>0</v>
      </c>
      <c r="BP1241">
        <v>0</v>
      </c>
      <c r="BW1241" t="str">
        <f>"21:54:51.730"</f>
        <v>21:54:51.730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5</v>
      </c>
      <c r="CP1241" t="s">
        <v>119</v>
      </c>
      <c r="CQ1241">
        <v>259</v>
      </c>
      <c r="CR1241">
        <v>0</v>
      </c>
      <c r="CW1241">
        <v>3062574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"08/10/2022 21:54:52.849"</f>
        <v>08/10/2022 21:54:52.849</v>
      </c>
      <c r="C1242" t="str">
        <f t="shared" si="303"/>
        <v>FFDFD3C0</v>
      </c>
      <c r="D1242" t="s">
        <v>611</v>
      </c>
      <c r="E1242">
        <v>10</v>
      </c>
      <c r="H1242">
        <v>37</v>
      </c>
      <c r="I1242" t="s">
        <v>612</v>
      </c>
      <c r="J1242" t="s">
        <v>613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ref="S1242:T1244" si="312">"21:54:52.398"</f>
        <v>21:54:52.398</v>
      </c>
      <c r="T1242" t="str">
        <f t="shared" si="312"/>
        <v>21:54:52.398</v>
      </c>
      <c r="U1242" t="str">
        <f t="shared" si="302"/>
        <v>A4558D</v>
      </c>
      <c r="V1242">
        <v>0</v>
      </c>
      <c r="W1242">
        <v>0</v>
      </c>
      <c r="X1242">
        <v>2</v>
      </c>
      <c r="Z1242">
        <v>1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1116</v>
      </c>
      <c r="AJ1242">
        <v>48.168097000000003</v>
      </c>
      <c r="AK1242" t="s">
        <v>1117</v>
      </c>
      <c r="AL1242">
        <v>-122.97424100000001</v>
      </c>
      <c r="AM1242">
        <v>25</v>
      </c>
      <c r="AN1242">
        <v>1100</v>
      </c>
      <c r="AO1242" t="s">
        <v>118</v>
      </c>
      <c r="AP1242">
        <v>3</v>
      </c>
      <c r="AQ1242">
        <v>-142</v>
      </c>
      <c r="AR1242">
        <v>-256</v>
      </c>
      <c r="AZ1242">
        <v>1200</v>
      </c>
      <c r="BA1242">
        <v>1</v>
      </c>
      <c r="BB1242" t="str">
        <f t="shared" si="304"/>
        <v xml:space="preserve">N379DH  </v>
      </c>
      <c r="BC1242">
        <v>1</v>
      </c>
      <c r="BE1242">
        <v>0</v>
      </c>
      <c r="BF1242">
        <v>0</v>
      </c>
      <c r="BG1242">
        <v>0</v>
      </c>
      <c r="BH1242">
        <v>1075</v>
      </c>
      <c r="BI1242">
        <v>1</v>
      </c>
      <c r="BJ1242">
        <v>0</v>
      </c>
      <c r="BK1242">
        <v>0</v>
      </c>
      <c r="BL1242">
        <v>0</v>
      </c>
      <c r="BO1242">
        <v>0</v>
      </c>
      <c r="BP1242">
        <v>0</v>
      </c>
      <c r="BW1242" t="str">
        <f>"21:54:52.576"</f>
        <v>21:54:52.576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5</v>
      </c>
      <c r="CP1242" t="s">
        <v>119</v>
      </c>
      <c r="CQ1242">
        <v>259</v>
      </c>
      <c r="CR1242">
        <v>0</v>
      </c>
      <c r="CW1242">
        <v>3062664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"08/10/2022 21:54:52.896"</f>
        <v>08/10/2022 21:54:52.896</v>
      </c>
      <c r="C1243" t="str">
        <f t="shared" si="303"/>
        <v>FFDFD3C0</v>
      </c>
      <c r="D1243" t="s">
        <v>130</v>
      </c>
      <c r="E1243">
        <v>18</v>
      </c>
      <c r="F1243">
        <v>1018</v>
      </c>
      <c r="G1243" t="s">
        <v>114</v>
      </c>
      <c r="J1243" t="s">
        <v>131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312"/>
        <v>21:54:52.398</v>
      </c>
      <c r="T1243" t="str">
        <f t="shared" si="312"/>
        <v>21:54:52.398</v>
      </c>
      <c r="U1243" t="str">
        <f t="shared" si="302"/>
        <v>A4558D</v>
      </c>
      <c r="V1243">
        <v>0</v>
      </c>
      <c r="W1243">
        <v>0</v>
      </c>
      <c r="X1243">
        <v>2</v>
      </c>
      <c r="Z1243">
        <v>1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1116</v>
      </c>
      <c r="AJ1243">
        <v>48.168097000000003</v>
      </c>
      <c r="AK1243" t="s">
        <v>1117</v>
      </c>
      <c r="AL1243">
        <v>-122.97424100000001</v>
      </c>
      <c r="AM1243">
        <v>25</v>
      </c>
      <c r="AN1243">
        <v>1100</v>
      </c>
      <c r="AO1243" t="s">
        <v>118</v>
      </c>
      <c r="AP1243">
        <v>3</v>
      </c>
      <c r="AQ1243">
        <v>-142</v>
      </c>
      <c r="AR1243">
        <v>-256</v>
      </c>
      <c r="AZ1243">
        <v>1200</v>
      </c>
      <c r="BA1243">
        <v>1</v>
      </c>
      <c r="BB1243" t="str">
        <f t="shared" si="304"/>
        <v xml:space="preserve">N379DH  </v>
      </c>
      <c r="BC1243">
        <v>1</v>
      </c>
      <c r="BE1243">
        <v>0</v>
      </c>
      <c r="BF1243">
        <v>0</v>
      </c>
      <c r="BG1243">
        <v>0</v>
      </c>
      <c r="BH1243">
        <v>1075</v>
      </c>
      <c r="BI1243">
        <v>1</v>
      </c>
      <c r="BJ1243">
        <v>0</v>
      </c>
      <c r="BK1243">
        <v>0</v>
      </c>
      <c r="BL1243">
        <v>0</v>
      </c>
      <c r="BO1243">
        <v>0</v>
      </c>
      <c r="BP1243">
        <v>0</v>
      </c>
      <c r="BW1243" t="str">
        <f>"21:54:52.576"</f>
        <v>21:54:52.576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5</v>
      </c>
      <c r="CP1243" t="s">
        <v>119</v>
      </c>
      <c r="CQ1243">
        <v>259</v>
      </c>
      <c r="CR1243">
        <v>0</v>
      </c>
      <c r="CW1243">
        <v>3062664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"08/10/2022 21:54:52.896"</f>
        <v>08/10/2022 21:54:52.896</v>
      </c>
      <c r="C1244" t="str">
        <f t="shared" si="303"/>
        <v>FFDFD3C0</v>
      </c>
      <c r="D1244" t="s">
        <v>113</v>
      </c>
      <c r="E1244">
        <v>6</v>
      </c>
      <c r="H1244">
        <v>174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si="312"/>
        <v>21:54:52.398</v>
      </c>
      <c r="T1244" t="str">
        <f t="shared" si="312"/>
        <v>21:54:52.398</v>
      </c>
      <c r="U1244" t="str">
        <f t="shared" si="302"/>
        <v>A4558D</v>
      </c>
      <c r="V1244">
        <v>0</v>
      </c>
      <c r="W1244">
        <v>0</v>
      </c>
      <c r="X1244">
        <v>2</v>
      </c>
      <c r="Z1244">
        <v>1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1116</v>
      </c>
      <c r="AJ1244">
        <v>48.168097000000003</v>
      </c>
      <c r="AK1244" t="s">
        <v>1117</v>
      </c>
      <c r="AL1244">
        <v>-122.97424100000001</v>
      </c>
      <c r="AM1244">
        <v>25</v>
      </c>
      <c r="AN1244">
        <v>1100</v>
      </c>
      <c r="AO1244" t="s">
        <v>118</v>
      </c>
      <c r="AP1244">
        <v>3</v>
      </c>
      <c r="AQ1244">
        <v>-142</v>
      </c>
      <c r="AR1244">
        <v>-256</v>
      </c>
      <c r="AZ1244">
        <v>1200</v>
      </c>
      <c r="BA1244">
        <v>1</v>
      </c>
      <c r="BB1244" t="str">
        <f t="shared" si="304"/>
        <v xml:space="preserve">N379DH  </v>
      </c>
      <c r="BC1244">
        <v>1</v>
      </c>
      <c r="BE1244">
        <v>0</v>
      </c>
      <c r="BF1244">
        <v>0</v>
      </c>
      <c r="BG1244">
        <v>0</v>
      </c>
      <c r="BH1244">
        <v>1075</v>
      </c>
      <c r="BI1244">
        <v>1</v>
      </c>
      <c r="BJ1244">
        <v>0</v>
      </c>
      <c r="BK1244">
        <v>0</v>
      </c>
      <c r="BL1244">
        <v>0</v>
      </c>
      <c r="BO1244">
        <v>0</v>
      </c>
      <c r="BP1244">
        <v>0</v>
      </c>
      <c r="BW1244" t="str">
        <f>"21:54:52.576"</f>
        <v>21:54:52.576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5</v>
      </c>
      <c r="CP1244" t="s">
        <v>119</v>
      </c>
      <c r="CQ1244">
        <v>259</v>
      </c>
      <c r="CR1244">
        <v>0</v>
      </c>
      <c r="CW1244">
        <v>3062664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"08/10/2022 21:54:53.537"</f>
        <v>08/10/2022 21:54:53.537</v>
      </c>
      <c r="C1245" t="str">
        <f t="shared" si="303"/>
        <v>FFDFD3C0</v>
      </c>
      <c r="D1245" t="s">
        <v>611</v>
      </c>
      <c r="E1245">
        <v>10</v>
      </c>
      <c r="H1245">
        <v>37</v>
      </c>
      <c r="I1245" t="s">
        <v>612</v>
      </c>
      <c r="J1245" t="s">
        <v>613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ref="S1245:T1247" si="313">"21:54:53.195"</f>
        <v>21:54:53.195</v>
      </c>
      <c r="T1245" t="str">
        <f t="shared" si="313"/>
        <v>21:54:53.195</v>
      </c>
      <c r="U1245" t="str">
        <f t="shared" si="302"/>
        <v>A4558D</v>
      </c>
      <c r="V1245">
        <v>0</v>
      </c>
      <c r="W1245">
        <v>0</v>
      </c>
      <c r="X1245">
        <v>2</v>
      </c>
      <c r="Z1245">
        <v>1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1118</v>
      </c>
      <c r="AJ1245">
        <v>48.167582000000003</v>
      </c>
      <c r="AK1245" t="s">
        <v>1117</v>
      </c>
      <c r="AL1245">
        <v>-122.97424100000001</v>
      </c>
      <c r="AM1245">
        <v>25</v>
      </c>
      <c r="AN1245">
        <v>1100</v>
      </c>
      <c r="AO1245" t="s">
        <v>118</v>
      </c>
      <c r="AP1245">
        <v>3</v>
      </c>
      <c r="AQ1245">
        <v>-141</v>
      </c>
      <c r="AR1245">
        <v>-256</v>
      </c>
      <c r="AZ1245">
        <v>1200</v>
      </c>
      <c r="BA1245">
        <v>1</v>
      </c>
      <c r="BB1245" t="str">
        <f t="shared" si="304"/>
        <v xml:space="preserve">N379DH  </v>
      </c>
      <c r="BC1245">
        <v>1</v>
      </c>
      <c r="BE1245">
        <v>0</v>
      </c>
      <c r="BF1245">
        <v>0</v>
      </c>
      <c r="BG1245">
        <v>0</v>
      </c>
      <c r="BH1245">
        <v>1075</v>
      </c>
      <c r="BI1245">
        <v>1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>"21:54:53.226"</f>
        <v>21:54:53.226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5</v>
      </c>
      <c r="CP1245" t="s">
        <v>119</v>
      </c>
      <c r="CQ1245">
        <v>259</v>
      </c>
      <c r="CR1245">
        <v>0</v>
      </c>
      <c r="CW1245">
        <v>3062741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"08/10/2022 21:54:53.537"</f>
        <v>08/10/2022 21:54:53.537</v>
      </c>
      <c r="C1246" t="str">
        <f t="shared" si="303"/>
        <v>FFDFD3C0</v>
      </c>
      <c r="D1246" t="s">
        <v>130</v>
      </c>
      <c r="E1246">
        <v>18</v>
      </c>
      <c r="F1246">
        <v>1018</v>
      </c>
      <c r="G1246" t="s">
        <v>114</v>
      </c>
      <c r="J1246" t="s">
        <v>131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313"/>
        <v>21:54:53.195</v>
      </c>
      <c r="T1246" t="str">
        <f t="shared" si="313"/>
        <v>21:54:53.195</v>
      </c>
      <c r="U1246" t="str">
        <f t="shared" si="302"/>
        <v>A4558D</v>
      </c>
      <c r="V1246">
        <v>0</v>
      </c>
      <c r="W1246">
        <v>0</v>
      </c>
      <c r="X1246">
        <v>2</v>
      </c>
      <c r="Z1246">
        <v>1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1118</v>
      </c>
      <c r="AJ1246">
        <v>48.167582000000003</v>
      </c>
      <c r="AK1246" t="s">
        <v>1117</v>
      </c>
      <c r="AL1246">
        <v>-122.97424100000001</v>
      </c>
      <c r="AM1246">
        <v>25</v>
      </c>
      <c r="AN1246">
        <v>1100</v>
      </c>
      <c r="AO1246" t="s">
        <v>118</v>
      </c>
      <c r="AP1246">
        <v>3</v>
      </c>
      <c r="AQ1246">
        <v>-141</v>
      </c>
      <c r="AR1246">
        <v>-256</v>
      </c>
      <c r="AZ1246">
        <v>1200</v>
      </c>
      <c r="BA1246">
        <v>1</v>
      </c>
      <c r="BB1246" t="str">
        <f t="shared" si="304"/>
        <v xml:space="preserve">N379DH  </v>
      </c>
      <c r="BC1246">
        <v>1</v>
      </c>
      <c r="BE1246">
        <v>0</v>
      </c>
      <c r="BF1246">
        <v>0</v>
      </c>
      <c r="BG1246">
        <v>0</v>
      </c>
      <c r="BH1246">
        <v>1075</v>
      </c>
      <c r="BI1246">
        <v>1</v>
      </c>
      <c r="BJ1246">
        <v>0</v>
      </c>
      <c r="BK1246">
        <v>0</v>
      </c>
      <c r="BL1246">
        <v>0</v>
      </c>
      <c r="BO1246">
        <v>0</v>
      </c>
      <c r="BP1246">
        <v>0</v>
      </c>
      <c r="BW1246" t="str">
        <f>"21:54:53.226"</f>
        <v>21:54:53.226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5</v>
      </c>
      <c r="CP1246" t="s">
        <v>119</v>
      </c>
      <c r="CQ1246">
        <v>259</v>
      </c>
      <c r="CR1246">
        <v>0</v>
      </c>
      <c r="CW1246">
        <v>3062741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"08/10/2022 21:54:53.552"</f>
        <v>08/10/2022 21:54:53.552</v>
      </c>
      <c r="C1247" t="str">
        <f t="shared" si="303"/>
        <v>FFDFD3C0</v>
      </c>
      <c r="D1247" t="s">
        <v>113</v>
      </c>
      <c r="E1247">
        <v>6</v>
      </c>
      <c r="H1247">
        <v>174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si="313"/>
        <v>21:54:53.195</v>
      </c>
      <c r="T1247" t="str">
        <f t="shared" si="313"/>
        <v>21:54:53.195</v>
      </c>
      <c r="U1247" t="str">
        <f t="shared" si="302"/>
        <v>A4558D</v>
      </c>
      <c r="V1247">
        <v>0</v>
      </c>
      <c r="W1247">
        <v>0</v>
      </c>
      <c r="X1247">
        <v>2</v>
      </c>
      <c r="Z1247">
        <v>1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1118</v>
      </c>
      <c r="AJ1247">
        <v>48.167582000000003</v>
      </c>
      <c r="AK1247" t="s">
        <v>1117</v>
      </c>
      <c r="AL1247">
        <v>-122.97424100000001</v>
      </c>
      <c r="AM1247">
        <v>25</v>
      </c>
      <c r="AN1247">
        <v>1100</v>
      </c>
      <c r="AO1247" t="s">
        <v>118</v>
      </c>
      <c r="AP1247">
        <v>3</v>
      </c>
      <c r="AQ1247">
        <v>-141</v>
      </c>
      <c r="AR1247">
        <v>-256</v>
      </c>
      <c r="AZ1247">
        <v>1200</v>
      </c>
      <c r="BA1247">
        <v>1</v>
      </c>
      <c r="BB1247" t="str">
        <f t="shared" si="304"/>
        <v xml:space="preserve">N379DH  </v>
      </c>
      <c r="BC1247">
        <v>1</v>
      </c>
      <c r="BE1247">
        <v>0</v>
      </c>
      <c r="BF1247">
        <v>0</v>
      </c>
      <c r="BG1247">
        <v>0</v>
      </c>
      <c r="BH1247">
        <v>1075</v>
      </c>
      <c r="BI1247">
        <v>1</v>
      </c>
      <c r="BJ1247">
        <v>0</v>
      </c>
      <c r="BK1247">
        <v>0</v>
      </c>
      <c r="BL1247">
        <v>0</v>
      </c>
      <c r="BO1247">
        <v>0</v>
      </c>
      <c r="BP1247">
        <v>0</v>
      </c>
      <c r="BW1247" t="str">
        <f>"21:54:53.226"</f>
        <v>21:54:53.226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5</v>
      </c>
      <c r="CP1247" t="s">
        <v>119</v>
      </c>
      <c r="CQ1247">
        <v>259</v>
      </c>
      <c r="CR1247">
        <v>0</v>
      </c>
      <c r="CW1247">
        <v>3062741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"08/10/2022 21:54:54.880"</f>
        <v>08/10/2022 21:54:54.880</v>
      </c>
      <c r="C1248" t="str">
        <f t="shared" si="303"/>
        <v>FFDFD3C0</v>
      </c>
      <c r="D1248" t="s">
        <v>130</v>
      </c>
      <c r="E1248">
        <v>18</v>
      </c>
      <c r="F1248">
        <v>1018</v>
      </c>
      <c r="G1248" t="s">
        <v>114</v>
      </c>
      <c r="J1248" t="s">
        <v>131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ref="S1248:T1250" si="314">"21:54:54.594"</f>
        <v>21:54:54.594</v>
      </c>
      <c r="T1248" t="str">
        <f t="shared" si="314"/>
        <v>21:54:54.594</v>
      </c>
      <c r="U1248" t="str">
        <f t="shared" si="302"/>
        <v>A4558D</v>
      </c>
      <c r="V1248">
        <v>0</v>
      </c>
      <c r="W1248">
        <v>0</v>
      </c>
      <c r="X1248">
        <v>2</v>
      </c>
      <c r="Z1248">
        <v>1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1119</v>
      </c>
      <c r="AJ1248">
        <v>48.166659000000003</v>
      </c>
      <c r="AK1248" t="s">
        <v>1120</v>
      </c>
      <c r="AL1248">
        <v>-122.97421900000001</v>
      </c>
      <c r="AM1248">
        <v>25</v>
      </c>
      <c r="AN1248">
        <v>1100</v>
      </c>
      <c r="AO1248" t="s">
        <v>118</v>
      </c>
      <c r="AP1248">
        <v>2</v>
      </c>
      <c r="AQ1248">
        <v>-141</v>
      </c>
      <c r="AR1248">
        <v>-256</v>
      </c>
      <c r="AZ1248">
        <v>1200</v>
      </c>
      <c r="BA1248">
        <v>1</v>
      </c>
      <c r="BB1248" t="str">
        <f t="shared" si="304"/>
        <v xml:space="preserve">N379DH  </v>
      </c>
      <c r="BC1248">
        <v>1</v>
      </c>
      <c r="BE1248">
        <v>0</v>
      </c>
      <c r="BF1248">
        <v>0</v>
      </c>
      <c r="BG1248">
        <v>0</v>
      </c>
      <c r="BH1248">
        <v>1075</v>
      </c>
      <c r="BI1248">
        <v>1</v>
      </c>
      <c r="BJ1248">
        <v>0</v>
      </c>
      <c r="BK1248">
        <v>0</v>
      </c>
      <c r="BL1248">
        <v>0</v>
      </c>
      <c r="BO1248">
        <v>0</v>
      </c>
      <c r="BP1248">
        <v>0</v>
      </c>
      <c r="BW1248" t="str">
        <f>"21:54:54.672"</f>
        <v>21:54:54.672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5</v>
      </c>
      <c r="CP1248" t="s">
        <v>119</v>
      </c>
      <c r="CQ1248">
        <v>259</v>
      </c>
      <c r="CR1248">
        <v>0</v>
      </c>
      <c r="CW1248">
        <v>3062910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"08/10/2022 21:54:54.880"</f>
        <v>08/10/2022 21:54:54.880</v>
      </c>
      <c r="C1249" t="str">
        <f t="shared" si="303"/>
        <v>FFDFD3C0</v>
      </c>
      <c r="D1249" t="s">
        <v>611</v>
      </c>
      <c r="E1249">
        <v>10</v>
      </c>
      <c r="H1249">
        <v>37</v>
      </c>
      <c r="I1249" t="s">
        <v>612</v>
      </c>
      <c r="J1249" t="s">
        <v>613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314"/>
        <v>21:54:54.594</v>
      </c>
      <c r="T1249" t="str">
        <f t="shared" si="314"/>
        <v>21:54:54.594</v>
      </c>
      <c r="U1249" t="str">
        <f t="shared" si="302"/>
        <v>A4558D</v>
      </c>
      <c r="V1249">
        <v>0</v>
      </c>
      <c r="W1249">
        <v>0</v>
      </c>
      <c r="X1249">
        <v>2</v>
      </c>
      <c r="Z1249">
        <v>1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1119</v>
      </c>
      <c r="AJ1249">
        <v>48.166659000000003</v>
      </c>
      <c r="AK1249" t="s">
        <v>1120</v>
      </c>
      <c r="AL1249">
        <v>-122.97421900000001</v>
      </c>
      <c r="AM1249">
        <v>25</v>
      </c>
      <c r="AN1249">
        <v>1100</v>
      </c>
      <c r="AO1249" t="s">
        <v>118</v>
      </c>
      <c r="AP1249">
        <v>2</v>
      </c>
      <c r="AQ1249">
        <v>-141</v>
      </c>
      <c r="AR1249">
        <v>-256</v>
      </c>
      <c r="AZ1249">
        <v>1200</v>
      </c>
      <c r="BA1249">
        <v>1</v>
      </c>
      <c r="BB1249" t="str">
        <f t="shared" si="304"/>
        <v xml:space="preserve">N379DH  </v>
      </c>
      <c r="BC1249">
        <v>1</v>
      </c>
      <c r="BE1249">
        <v>0</v>
      </c>
      <c r="BF1249">
        <v>0</v>
      </c>
      <c r="BG1249">
        <v>0</v>
      </c>
      <c r="BH1249">
        <v>1075</v>
      </c>
      <c r="BI1249">
        <v>1</v>
      </c>
      <c r="BJ1249">
        <v>0</v>
      </c>
      <c r="BK1249">
        <v>0</v>
      </c>
      <c r="BL1249">
        <v>0</v>
      </c>
      <c r="BO1249">
        <v>0</v>
      </c>
      <c r="BP1249">
        <v>0</v>
      </c>
      <c r="BW1249" t="str">
        <f>"21:54:54.672"</f>
        <v>21:54:54.672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5</v>
      </c>
      <c r="CP1249" t="s">
        <v>119</v>
      </c>
      <c r="CQ1249">
        <v>259</v>
      </c>
      <c r="CR1249">
        <v>0</v>
      </c>
      <c r="CW1249">
        <v>3062910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"08/10/2022 21:54:54.880"</f>
        <v>08/10/2022 21:54:54.880</v>
      </c>
      <c r="C1250" t="str">
        <f t="shared" si="303"/>
        <v>FFDFD3C0</v>
      </c>
      <c r="D1250" t="s">
        <v>113</v>
      </c>
      <c r="E1250">
        <v>6</v>
      </c>
      <c r="H1250">
        <v>174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si="314"/>
        <v>21:54:54.594</v>
      </c>
      <c r="T1250" t="str">
        <f t="shared" si="314"/>
        <v>21:54:54.594</v>
      </c>
      <c r="U1250" t="str">
        <f t="shared" si="302"/>
        <v>A4558D</v>
      </c>
      <c r="V1250">
        <v>0</v>
      </c>
      <c r="W1250">
        <v>0</v>
      </c>
      <c r="X1250">
        <v>2</v>
      </c>
      <c r="Z1250">
        <v>1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0</v>
      </c>
      <c r="AI1250" t="s">
        <v>1119</v>
      </c>
      <c r="AJ1250">
        <v>48.166659000000003</v>
      </c>
      <c r="AK1250" t="s">
        <v>1120</v>
      </c>
      <c r="AL1250">
        <v>-122.97421900000001</v>
      </c>
      <c r="AM1250">
        <v>25</v>
      </c>
      <c r="AN1250">
        <v>1100</v>
      </c>
      <c r="AO1250" t="s">
        <v>118</v>
      </c>
      <c r="AP1250">
        <v>2</v>
      </c>
      <c r="AQ1250">
        <v>-141</v>
      </c>
      <c r="AR1250">
        <v>-256</v>
      </c>
      <c r="AZ1250">
        <v>1200</v>
      </c>
      <c r="BA1250">
        <v>1</v>
      </c>
      <c r="BB1250" t="str">
        <f t="shared" si="304"/>
        <v xml:space="preserve">N379DH  </v>
      </c>
      <c r="BC1250">
        <v>1</v>
      </c>
      <c r="BE1250">
        <v>0</v>
      </c>
      <c r="BF1250">
        <v>0</v>
      </c>
      <c r="BG1250">
        <v>0</v>
      </c>
      <c r="BH1250">
        <v>1075</v>
      </c>
      <c r="BI1250">
        <v>1</v>
      </c>
      <c r="BJ1250">
        <v>0</v>
      </c>
      <c r="BK1250">
        <v>0</v>
      </c>
      <c r="BL1250">
        <v>0</v>
      </c>
      <c r="BO1250">
        <v>0</v>
      </c>
      <c r="BP1250">
        <v>0</v>
      </c>
      <c r="BW1250" t="str">
        <f>"21:54:54.672"</f>
        <v>21:54:54.672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5</v>
      </c>
      <c r="CP1250" t="s">
        <v>119</v>
      </c>
      <c r="CQ1250">
        <v>259</v>
      </c>
      <c r="CR1250">
        <v>0</v>
      </c>
      <c r="CW1250">
        <v>3062910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"08/10/2022 21:54:55.724"</f>
        <v>08/10/2022 21:54:55.724</v>
      </c>
      <c r="C1251" t="str">
        <f t="shared" si="303"/>
        <v>FFDFD3C0</v>
      </c>
      <c r="D1251" t="s">
        <v>130</v>
      </c>
      <c r="E1251">
        <v>18</v>
      </c>
      <c r="F1251">
        <v>1018</v>
      </c>
      <c r="G1251" t="s">
        <v>114</v>
      </c>
      <c r="J1251" t="s">
        <v>131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ref="S1251:T1253" si="315">"21:54:55.398"</f>
        <v>21:54:55.398</v>
      </c>
      <c r="T1251" t="str">
        <f t="shared" si="315"/>
        <v>21:54:55.398</v>
      </c>
      <c r="U1251" t="str">
        <f t="shared" si="302"/>
        <v>A4558D</v>
      </c>
      <c r="V1251">
        <v>0</v>
      </c>
      <c r="W1251">
        <v>0</v>
      </c>
      <c r="X1251">
        <v>2</v>
      </c>
      <c r="Z1251">
        <v>1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0</v>
      </c>
      <c r="AI1251" t="s">
        <v>1121</v>
      </c>
      <c r="AJ1251">
        <v>48.166144000000003</v>
      </c>
      <c r="AK1251" t="s">
        <v>1120</v>
      </c>
      <c r="AL1251">
        <v>-122.97421900000001</v>
      </c>
      <c r="AM1251">
        <v>25</v>
      </c>
      <c r="AN1251">
        <v>1100</v>
      </c>
      <c r="AO1251" t="s">
        <v>118</v>
      </c>
      <c r="AP1251">
        <v>1</v>
      </c>
      <c r="AQ1251">
        <v>-141</v>
      </c>
      <c r="AR1251">
        <v>-128</v>
      </c>
      <c r="AZ1251">
        <v>1200</v>
      </c>
      <c r="BA1251">
        <v>1</v>
      </c>
      <c r="BB1251" t="str">
        <f t="shared" si="304"/>
        <v xml:space="preserve">N379DH  </v>
      </c>
      <c r="BC1251">
        <v>1</v>
      </c>
      <c r="BE1251">
        <v>0</v>
      </c>
      <c r="BF1251">
        <v>0</v>
      </c>
      <c r="BG1251">
        <v>0</v>
      </c>
      <c r="BH1251">
        <v>1075</v>
      </c>
      <c r="BI1251">
        <v>1</v>
      </c>
      <c r="BJ1251">
        <v>0</v>
      </c>
      <c r="BK1251">
        <v>0</v>
      </c>
      <c r="BL1251">
        <v>0</v>
      </c>
      <c r="BO1251">
        <v>0</v>
      </c>
      <c r="BP1251">
        <v>0</v>
      </c>
      <c r="BW1251" t="str">
        <f>"21:54:55.507"</f>
        <v>21:54:55.507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5</v>
      </c>
      <c r="CP1251" t="s">
        <v>119</v>
      </c>
      <c r="CQ1251">
        <v>259</v>
      </c>
      <c r="CR1251">
        <v>0</v>
      </c>
      <c r="CW1251">
        <v>3063020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"08/10/2022 21:54:55.724"</f>
        <v>08/10/2022 21:54:55.724</v>
      </c>
      <c r="C1252" t="str">
        <f t="shared" si="303"/>
        <v>FFDFD3C0</v>
      </c>
      <c r="D1252" t="s">
        <v>611</v>
      </c>
      <c r="E1252">
        <v>10</v>
      </c>
      <c r="H1252">
        <v>37</v>
      </c>
      <c r="I1252" t="s">
        <v>612</v>
      </c>
      <c r="J1252" t="s">
        <v>613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315"/>
        <v>21:54:55.398</v>
      </c>
      <c r="T1252" t="str">
        <f t="shared" si="315"/>
        <v>21:54:55.398</v>
      </c>
      <c r="U1252" t="str">
        <f t="shared" si="302"/>
        <v>A4558D</v>
      </c>
      <c r="V1252">
        <v>0</v>
      </c>
      <c r="W1252">
        <v>0</v>
      </c>
      <c r="X1252">
        <v>2</v>
      </c>
      <c r="Z1252">
        <v>1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0</v>
      </c>
      <c r="AI1252" t="s">
        <v>1121</v>
      </c>
      <c r="AJ1252">
        <v>48.166144000000003</v>
      </c>
      <c r="AK1252" t="s">
        <v>1120</v>
      </c>
      <c r="AL1252">
        <v>-122.97421900000001</v>
      </c>
      <c r="AM1252">
        <v>25</v>
      </c>
      <c r="AN1252">
        <v>1100</v>
      </c>
      <c r="AO1252" t="s">
        <v>118</v>
      </c>
      <c r="AP1252">
        <v>1</v>
      </c>
      <c r="AQ1252">
        <v>-141</v>
      </c>
      <c r="AR1252">
        <v>-128</v>
      </c>
      <c r="AZ1252">
        <v>1200</v>
      </c>
      <c r="BA1252">
        <v>1</v>
      </c>
      <c r="BB1252" t="str">
        <f t="shared" si="304"/>
        <v xml:space="preserve">N379DH  </v>
      </c>
      <c r="BC1252">
        <v>1</v>
      </c>
      <c r="BE1252">
        <v>0</v>
      </c>
      <c r="BF1252">
        <v>0</v>
      </c>
      <c r="BG1252">
        <v>0</v>
      </c>
      <c r="BH1252">
        <v>1075</v>
      </c>
      <c r="BI1252">
        <v>1</v>
      </c>
      <c r="BJ1252">
        <v>0</v>
      </c>
      <c r="BK1252">
        <v>0</v>
      </c>
      <c r="BL1252">
        <v>0</v>
      </c>
      <c r="BO1252">
        <v>0</v>
      </c>
      <c r="BP1252">
        <v>0</v>
      </c>
      <c r="BW1252" t="str">
        <f>"21:54:55.507"</f>
        <v>21:54:55.507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5</v>
      </c>
      <c r="CP1252" t="s">
        <v>119</v>
      </c>
      <c r="CQ1252">
        <v>259</v>
      </c>
      <c r="CR1252">
        <v>0</v>
      </c>
      <c r="CW1252">
        <v>3063020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"08/10/2022 21:54:55.802"</f>
        <v>08/10/2022 21:54:55.802</v>
      </c>
      <c r="C1253" t="str">
        <f t="shared" si="303"/>
        <v>FFDFD3C0</v>
      </c>
      <c r="D1253" t="s">
        <v>113</v>
      </c>
      <c r="E1253">
        <v>6</v>
      </c>
      <c r="H1253">
        <v>174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si="315"/>
        <v>21:54:55.398</v>
      </c>
      <c r="T1253" t="str">
        <f t="shared" si="315"/>
        <v>21:54:55.398</v>
      </c>
      <c r="U1253" t="str">
        <f t="shared" si="302"/>
        <v>A4558D</v>
      </c>
      <c r="V1253">
        <v>0</v>
      </c>
      <c r="W1253">
        <v>0</v>
      </c>
      <c r="X1253">
        <v>2</v>
      </c>
      <c r="Z1253">
        <v>1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0</v>
      </c>
      <c r="AI1253" t="s">
        <v>1121</v>
      </c>
      <c r="AJ1253">
        <v>48.166144000000003</v>
      </c>
      <c r="AK1253" t="s">
        <v>1120</v>
      </c>
      <c r="AL1253">
        <v>-122.97421900000001</v>
      </c>
      <c r="AM1253">
        <v>25</v>
      </c>
      <c r="AN1253">
        <v>1100</v>
      </c>
      <c r="AO1253" t="s">
        <v>118</v>
      </c>
      <c r="AP1253">
        <v>1</v>
      </c>
      <c r="AQ1253">
        <v>-141</v>
      </c>
      <c r="AR1253">
        <v>-128</v>
      </c>
      <c r="AZ1253">
        <v>1200</v>
      </c>
      <c r="BA1253">
        <v>1</v>
      </c>
      <c r="BB1253" t="str">
        <f t="shared" si="304"/>
        <v xml:space="preserve">N379DH  </v>
      </c>
      <c r="BC1253">
        <v>1</v>
      </c>
      <c r="BE1253">
        <v>0</v>
      </c>
      <c r="BF1253">
        <v>0</v>
      </c>
      <c r="BG1253">
        <v>0</v>
      </c>
      <c r="BH1253">
        <v>1075</v>
      </c>
      <c r="BI1253">
        <v>1</v>
      </c>
      <c r="BJ1253">
        <v>0</v>
      </c>
      <c r="BK1253">
        <v>0</v>
      </c>
      <c r="BL1253">
        <v>0</v>
      </c>
      <c r="BO1253">
        <v>0</v>
      </c>
      <c r="BP1253">
        <v>0</v>
      </c>
      <c r="BW1253" t="str">
        <f>"21:54:55.507"</f>
        <v>21:54:55.507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5</v>
      </c>
      <c r="CP1253" t="s">
        <v>119</v>
      </c>
      <c r="CQ1253">
        <v>259</v>
      </c>
      <c r="CR1253">
        <v>0</v>
      </c>
      <c r="CW1253">
        <v>3063020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"08/10/2022 21:54:57.193"</f>
        <v>08/10/2022 21:54:57.193</v>
      </c>
      <c r="C1254" t="str">
        <f t="shared" si="303"/>
        <v>FFDFD3C0</v>
      </c>
      <c r="D1254" t="s">
        <v>113</v>
      </c>
      <c r="E1254">
        <v>6</v>
      </c>
      <c r="H1254">
        <v>174</v>
      </c>
      <c r="I1254" t="s">
        <v>114</v>
      </c>
      <c r="J1254" t="s">
        <v>115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ref="S1254:T1256" si="316">"21:54:56.797"</f>
        <v>21:54:56.797</v>
      </c>
      <c r="T1254" t="str">
        <f t="shared" si="316"/>
        <v>21:54:56.797</v>
      </c>
      <c r="U1254" t="str">
        <f t="shared" si="302"/>
        <v>A4558D</v>
      </c>
      <c r="V1254">
        <v>0</v>
      </c>
      <c r="W1254">
        <v>0</v>
      </c>
      <c r="X1254">
        <v>2</v>
      </c>
      <c r="Z1254">
        <v>1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0</v>
      </c>
      <c r="AI1254" t="s">
        <v>1122</v>
      </c>
      <c r="AJ1254">
        <v>48.165221000000003</v>
      </c>
      <c r="AK1254" t="s">
        <v>1120</v>
      </c>
      <c r="AL1254">
        <v>-122.97421900000001</v>
      </c>
      <c r="AM1254">
        <v>25</v>
      </c>
      <c r="AN1254">
        <v>1100</v>
      </c>
      <c r="AO1254" t="s">
        <v>118</v>
      </c>
      <c r="AP1254">
        <v>0</v>
      </c>
      <c r="AQ1254">
        <v>-140</v>
      </c>
      <c r="AR1254">
        <v>-192</v>
      </c>
      <c r="AZ1254">
        <v>1200</v>
      </c>
      <c r="BA1254">
        <v>1</v>
      </c>
      <c r="BB1254" t="str">
        <f t="shared" si="304"/>
        <v xml:space="preserve">N379DH  </v>
      </c>
      <c r="BC1254">
        <v>1</v>
      </c>
      <c r="BE1254">
        <v>0</v>
      </c>
      <c r="BF1254">
        <v>0</v>
      </c>
      <c r="BG1254">
        <v>0</v>
      </c>
      <c r="BH1254">
        <v>1050</v>
      </c>
      <c r="BI1254">
        <v>1</v>
      </c>
      <c r="BJ1254">
        <v>0</v>
      </c>
      <c r="BK1254">
        <v>0</v>
      </c>
      <c r="BL1254">
        <v>0</v>
      </c>
      <c r="BO1254">
        <v>0</v>
      </c>
      <c r="BP1254">
        <v>0</v>
      </c>
      <c r="BW1254" t="str">
        <f>"21:54:56.953"</f>
        <v>21:54:56.953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5</v>
      </c>
      <c r="CP1254" t="s">
        <v>119</v>
      </c>
      <c r="CQ1254">
        <v>259</v>
      </c>
      <c r="CR1254">
        <v>0</v>
      </c>
      <c r="CW1254">
        <v>3063188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"08/10/2022 21:54:57.193"</f>
        <v>08/10/2022 21:54:57.193</v>
      </c>
      <c r="C1255" t="str">
        <f t="shared" si="303"/>
        <v>FFDFD3C0</v>
      </c>
      <c r="D1255" t="s">
        <v>130</v>
      </c>
      <c r="E1255">
        <v>18</v>
      </c>
      <c r="F1255">
        <v>1018</v>
      </c>
      <c r="G1255" t="s">
        <v>114</v>
      </c>
      <c r="J1255" t="s">
        <v>131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316"/>
        <v>21:54:56.797</v>
      </c>
      <c r="T1255" t="str">
        <f t="shared" si="316"/>
        <v>21:54:56.797</v>
      </c>
      <c r="U1255" t="str">
        <f t="shared" si="302"/>
        <v>A4558D</v>
      </c>
      <c r="V1255">
        <v>0</v>
      </c>
      <c r="W1255">
        <v>0</v>
      </c>
      <c r="X1255">
        <v>2</v>
      </c>
      <c r="Z1255">
        <v>1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0</v>
      </c>
      <c r="AI1255" t="s">
        <v>1122</v>
      </c>
      <c r="AJ1255">
        <v>48.165221000000003</v>
      </c>
      <c r="AK1255" t="s">
        <v>1120</v>
      </c>
      <c r="AL1255">
        <v>-122.97421900000001</v>
      </c>
      <c r="AM1255">
        <v>25</v>
      </c>
      <c r="AN1255">
        <v>1100</v>
      </c>
      <c r="AO1255" t="s">
        <v>118</v>
      </c>
      <c r="AP1255">
        <v>0</v>
      </c>
      <c r="AQ1255">
        <v>-140</v>
      </c>
      <c r="AR1255">
        <v>-192</v>
      </c>
      <c r="AZ1255">
        <v>1200</v>
      </c>
      <c r="BA1255">
        <v>1</v>
      </c>
      <c r="BB1255" t="str">
        <f t="shared" si="304"/>
        <v xml:space="preserve">N379DH  </v>
      </c>
      <c r="BC1255">
        <v>1</v>
      </c>
      <c r="BE1255">
        <v>0</v>
      </c>
      <c r="BF1255">
        <v>0</v>
      </c>
      <c r="BG1255">
        <v>0</v>
      </c>
      <c r="BH1255">
        <v>1050</v>
      </c>
      <c r="BI1255">
        <v>1</v>
      </c>
      <c r="BJ1255">
        <v>0</v>
      </c>
      <c r="BK1255">
        <v>0</v>
      </c>
      <c r="BL1255">
        <v>0</v>
      </c>
      <c r="BO1255">
        <v>0</v>
      </c>
      <c r="BP1255">
        <v>0</v>
      </c>
      <c r="BW1255" t="str">
        <f>"21:54:56.953"</f>
        <v>21:54:56.953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5</v>
      </c>
      <c r="CP1255" t="s">
        <v>119</v>
      </c>
      <c r="CQ1255">
        <v>259</v>
      </c>
      <c r="CR1255">
        <v>0</v>
      </c>
      <c r="CW1255">
        <v>3063188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"08/10/2022 21:54:57.193"</f>
        <v>08/10/2022 21:54:57.193</v>
      </c>
      <c r="C1256" t="str">
        <f t="shared" si="303"/>
        <v>FFDFD3C0</v>
      </c>
      <c r="D1256" t="s">
        <v>611</v>
      </c>
      <c r="E1256">
        <v>10</v>
      </c>
      <c r="H1256">
        <v>37</v>
      </c>
      <c r="I1256" t="s">
        <v>612</v>
      </c>
      <c r="J1256" t="s">
        <v>613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si="316"/>
        <v>21:54:56.797</v>
      </c>
      <c r="T1256" t="str">
        <f t="shared" si="316"/>
        <v>21:54:56.797</v>
      </c>
      <c r="U1256" t="str">
        <f t="shared" si="302"/>
        <v>A4558D</v>
      </c>
      <c r="V1256">
        <v>0</v>
      </c>
      <c r="W1256">
        <v>0</v>
      </c>
      <c r="X1256">
        <v>2</v>
      </c>
      <c r="Z1256">
        <v>1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0</v>
      </c>
      <c r="AI1256" t="s">
        <v>1122</v>
      </c>
      <c r="AJ1256">
        <v>48.165221000000003</v>
      </c>
      <c r="AK1256" t="s">
        <v>1120</v>
      </c>
      <c r="AL1256">
        <v>-122.97421900000001</v>
      </c>
      <c r="AM1256">
        <v>25</v>
      </c>
      <c r="AN1256">
        <v>1100</v>
      </c>
      <c r="AO1256" t="s">
        <v>118</v>
      </c>
      <c r="AP1256">
        <v>0</v>
      </c>
      <c r="AQ1256">
        <v>-140</v>
      </c>
      <c r="AR1256">
        <v>-192</v>
      </c>
      <c r="AZ1256">
        <v>1200</v>
      </c>
      <c r="BA1256">
        <v>1</v>
      </c>
      <c r="BB1256" t="str">
        <f t="shared" si="304"/>
        <v xml:space="preserve">N379DH  </v>
      </c>
      <c r="BC1256">
        <v>1</v>
      </c>
      <c r="BE1256">
        <v>0</v>
      </c>
      <c r="BF1256">
        <v>0</v>
      </c>
      <c r="BG1256">
        <v>0</v>
      </c>
      <c r="BH1256">
        <v>1050</v>
      </c>
      <c r="BI1256">
        <v>1</v>
      </c>
      <c r="BJ1256">
        <v>0</v>
      </c>
      <c r="BK1256">
        <v>0</v>
      </c>
      <c r="BL1256">
        <v>0</v>
      </c>
      <c r="BO1256">
        <v>0</v>
      </c>
      <c r="BP1256">
        <v>0</v>
      </c>
      <c r="BW1256" t="str">
        <f>"21:54:56.953"</f>
        <v>21:54:56.953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5</v>
      </c>
      <c r="CP1256" t="s">
        <v>119</v>
      </c>
      <c r="CQ1256">
        <v>259</v>
      </c>
      <c r="CR1256">
        <v>0</v>
      </c>
      <c r="CW1256">
        <v>3063188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"08/10/2022 21:54:58.287"</f>
        <v>08/10/2022 21:54:58.287</v>
      </c>
      <c r="C1257" t="str">
        <f t="shared" si="303"/>
        <v>FFDFD3C0</v>
      </c>
      <c r="D1257" t="s">
        <v>130</v>
      </c>
      <c r="E1257">
        <v>18</v>
      </c>
      <c r="F1257">
        <v>1018</v>
      </c>
      <c r="G1257" t="s">
        <v>114</v>
      </c>
      <c r="J1257" t="s">
        <v>131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ref="S1257:T1259" si="317">"21:54:57.797"</f>
        <v>21:54:57.797</v>
      </c>
      <c r="T1257" t="str">
        <f t="shared" si="317"/>
        <v>21:54:57.797</v>
      </c>
      <c r="U1257" t="str">
        <f t="shared" si="302"/>
        <v>A4558D</v>
      </c>
      <c r="V1257">
        <v>0</v>
      </c>
      <c r="W1257">
        <v>0</v>
      </c>
      <c r="X1257">
        <v>2</v>
      </c>
      <c r="Z1257">
        <v>1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0</v>
      </c>
      <c r="AI1257" t="s">
        <v>1123</v>
      </c>
      <c r="AJ1257">
        <v>48.164577000000001</v>
      </c>
      <c r="AK1257" t="s">
        <v>1120</v>
      </c>
      <c r="AL1257">
        <v>-122.97421900000001</v>
      </c>
      <c r="AM1257">
        <v>25</v>
      </c>
      <c r="AN1257">
        <v>1100</v>
      </c>
      <c r="AO1257" t="s">
        <v>118</v>
      </c>
      <c r="AP1257">
        <v>-1</v>
      </c>
      <c r="AQ1257">
        <v>-140</v>
      </c>
      <c r="AR1257">
        <v>-128</v>
      </c>
      <c r="AZ1257">
        <v>1200</v>
      </c>
      <c r="BA1257">
        <v>1</v>
      </c>
      <c r="BB1257" t="str">
        <f t="shared" si="304"/>
        <v xml:space="preserve">N379DH  </v>
      </c>
      <c r="BC1257">
        <v>1</v>
      </c>
      <c r="BE1257">
        <v>0</v>
      </c>
      <c r="BF1257">
        <v>0</v>
      </c>
      <c r="BG1257">
        <v>0</v>
      </c>
      <c r="BH1257">
        <v>1050</v>
      </c>
      <c r="BI1257">
        <v>1</v>
      </c>
      <c r="BJ1257">
        <v>0</v>
      </c>
      <c r="BK1257">
        <v>0</v>
      </c>
      <c r="BL1257">
        <v>0</v>
      </c>
      <c r="BO1257">
        <v>0</v>
      </c>
      <c r="BP1257">
        <v>0</v>
      </c>
      <c r="BW1257" t="str">
        <f>"21:54:57.973"</f>
        <v>21:54:57.973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5</v>
      </c>
      <c r="CP1257" t="s">
        <v>119</v>
      </c>
      <c r="CQ1257">
        <v>259</v>
      </c>
      <c r="CR1257">
        <v>0</v>
      </c>
      <c r="CW1257">
        <v>3063311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"08/10/2022 21:54:58.287"</f>
        <v>08/10/2022 21:54:58.287</v>
      </c>
      <c r="C1258" t="str">
        <f t="shared" si="303"/>
        <v>FFDFD3C0</v>
      </c>
      <c r="D1258" t="s">
        <v>611</v>
      </c>
      <c r="E1258">
        <v>10</v>
      </c>
      <c r="H1258">
        <v>37</v>
      </c>
      <c r="I1258" t="s">
        <v>612</v>
      </c>
      <c r="J1258" t="s">
        <v>613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si="317"/>
        <v>21:54:57.797</v>
      </c>
      <c r="T1258" t="str">
        <f t="shared" si="317"/>
        <v>21:54:57.797</v>
      </c>
      <c r="U1258" t="str">
        <f t="shared" si="302"/>
        <v>A4558D</v>
      </c>
      <c r="V1258">
        <v>0</v>
      </c>
      <c r="W1258">
        <v>0</v>
      </c>
      <c r="X1258">
        <v>2</v>
      </c>
      <c r="Z1258">
        <v>1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1123</v>
      </c>
      <c r="AJ1258">
        <v>48.164577000000001</v>
      </c>
      <c r="AK1258" t="s">
        <v>1120</v>
      </c>
      <c r="AL1258">
        <v>-122.97421900000001</v>
      </c>
      <c r="AM1258">
        <v>25</v>
      </c>
      <c r="AN1258">
        <v>1100</v>
      </c>
      <c r="AO1258" t="s">
        <v>118</v>
      </c>
      <c r="AP1258">
        <v>-1</v>
      </c>
      <c r="AQ1258">
        <v>-140</v>
      </c>
      <c r="AR1258">
        <v>-128</v>
      </c>
      <c r="AZ1258">
        <v>1200</v>
      </c>
      <c r="BA1258">
        <v>1</v>
      </c>
      <c r="BB1258" t="str">
        <f t="shared" si="304"/>
        <v xml:space="preserve">N379DH  </v>
      </c>
      <c r="BC1258">
        <v>1</v>
      </c>
      <c r="BE1258">
        <v>0</v>
      </c>
      <c r="BF1258">
        <v>0</v>
      </c>
      <c r="BG1258">
        <v>0</v>
      </c>
      <c r="BH1258">
        <v>1050</v>
      </c>
      <c r="BI1258">
        <v>1</v>
      </c>
      <c r="BJ1258">
        <v>0</v>
      </c>
      <c r="BK1258">
        <v>0</v>
      </c>
      <c r="BL1258">
        <v>0</v>
      </c>
      <c r="BO1258">
        <v>0</v>
      </c>
      <c r="BP1258">
        <v>0</v>
      </c>
      <c r="BW1258" t="str">
        <f>"21:54:57.973"</f>
        <v>21:54:57.973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5</v>
      </c>
      <c r="CP1258" t="s">
        <v>119</v>
      </c>
      <c r="CQ1258">
        <v>259</v>
      </c>
      <c r="CR1258">
        <v>0</v>
      </c>
      <c r="CW1258">
        <v>3063311</v>
      </c>
      <c r="CY1258">
        <v>0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"08/10/2022 21:54:58.287"</f>
        <v>08/10/2022 21:54:58.287</v>
      </c>
      <c r="C1259" t="str">
        <f t="shared" si="303"/>
        <v>FFDFD3C0</v>
      </c>
      <c r="D1259" t="s">
        <v>113</v>
      </c>
      <c r="E1259">
        <v>6</v>
      </c>
      <c r="H1259">
        <v>174</v>
      </c>
      <c r="I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si="317"/>
        <v>21:54:57.797</v>
      </c>
      <c r="T1259" t="str">
        <f t="shared" si="317"/>
        <v>21:54:57.797</v>
      </c>
      <c r="U1259" t="str">
        <f t="shared" si="302"/>
        <v>A4558D</v>
      </c>
      <c r="V1259">
        <v>0</v>
      </c>
      <c r="W1259">
        <v>0</v>
      </c>
      <c r="X1259">
        <v>2</v>
      </c>
      <c r="Z1259">
        <v>1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1123</v>
      </c>
      <c r="AJ1259">
        <v>48.164577000000001</v>
      </c>
      <c r="AK1259" t="s">
        <v>1120</v>
      </c>
      <c r="AL1259">
        <v>-122.97421900000001</v>
      </c>
      <c r="AM1259">
        <v>25</v>
      </c>
      <c r="AN1259">
        <v>1100</v>
      </c>
      <c r="AO1259" t="s">
        <v>118</v>
      </c>
      <c r="AP1259">
        <v>-1</v>
      </c>
      <c r="AQ1259">
        <v>-140</v>
      </c>
      <c r="AR1259">
        <v>-128</v>
      </c>
      <c r="AZ1259">
        <v>1200</v>
      </c>
      <c r="BA1259">
        <v>1</v>
      </c>
      <c r="BB1259" t="str">
        <f t="shared" si="304"/>
        <v xml:space="preserve">N379DH  </v>
      </c>
      <c r="BC1259">
        <v>1</v>
      </c>
      <c r="BE1259">
        <v>0</v>
      </c>
      <c r="BF1259">
        <v>0</v>
      </c>
      <c r="BG1259">
        <v>0</v>
      </c>
      <c r="BH1259">
        <v>1050</v>
      </c>
      <c r="BI1259">
        <v>1</v>
      </c>
      <c r="BJ1259">
        <v>0</v>
      </c>
      <c r="BK1259">
        <v>0</v>
      </c>
      <c r="BL1259">
        <v>0</v>
      </c>
      <c r="BO1259">
        <v>0</v>
      </c>
      <c r="BP1259">
        <v>0</v>
      </c>
      <c r="BW1259" t="str">
        <f>"21:54:57.973"</f>
        <v>21:54:57.973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5</v>
      </c>
      <c r="CP1259" t="s">
        <v>119</v>
      </c>
      <c r="CQ1259">
        <v>259</v>
      </c>
      <c r="CR1259">
        <v>0</v>
      </c>
      <c r="CW1259">
        <v>3063311</v>
      </c>
      <c r="CY1259">
        <v>0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"08/10/2022 21:54:58.999"</f>
        <v>08/10/2022 21:54:58.999</v>
      </c>
      <c r="C1260" t="str">
        <f t="shared" si="303"/>
        <v>FFDFD3C0</v>
      </c>
      <c r="D1260" t="s">
        <v>130</v>
      </c>
      <c r="E1260">
        <v>18</v>
      </c>
      <c r="F1260">
        <v>1018</v>
      </c>
      <c r="G1260" t="s">
        <v>114</v>
      </c>
      <c r="J1260" t="s">
        <v>131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ref="S1260:T1262" si="318">"21:54:58.797"</f>
        <v>21:54:58.797</v>
      </c>
      <c r="T1260" t="str">
        <f t="shared" si="318"/>
        <v>21:54:58.797</v>
      </c>
      <c r="U1260" t="str">
        <f t="shared" si="302"/>
        <v>A4558D</v>
      </c>
      <c r="V1260">
        <v>0</v>
      </c>
      <c r="W1260">
        <v>0</v>
      </c>
      <c r="X1260">
        <v>2</v>
      </c>
      <c r="Z1260">
        <v>1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1124</v>
      </c>
      <c r="AJ1260">
        <v>48.163933999999998</v>
      </c>
      <c r="AK1260" t="s">
        <v>1120</v>
      </c>
      <c r="AL1260">
        <v>-122.97421900000001</v>
      </c>
      <c r="AM1260">
        <v>25</v>
      </c>
      <c r="AN1260">
        <v>1100</v>
      </c>
      <c r="AO1260" t="s">
        <v>118</v>
      </c>
      <c r="AP1260">
        <v>-1</v>
      </c>
      <c r="AQ1260">
        <v>-140</v>
      </c>
      <c r="AR1260">
        <v>-192</v>
      </c>
      <c r="AZ1260">
        <v>1200</v>
      </c>
      <c r="BA1260">
        <v>1</v>
      </c>
      <c r="BB1260" t="str">
        <f t="shared" si="304"/>
        <v xml:space="preserve">N379DH  </v>
      </c>
      <c r="BC1260">
        <v>1</v>
      </c>
      <c r="BE1260">
        <v>0</v>
      </c>
      <c r="BF1260">
        <v>0</v>
      </c>
      <c r="BG1260">
        <v>0</v>
      </c>
      <c r="BH1260">
        <v>1050</v>
      </c>
      <c r="BI1260">
        <v>1</v>
      </c>
      <c r="BJ1260">
        <v>0</v>
      </c>
      <c r="BK1260">
        <v>0</v>
      </c>
      <c r="BL1260">
        <v>0</v>
      </c>
      <c r="BO1260">
        <v>0</v>
      </c>
      <c r="BP1260">
        <v>0</v>
      </c>
      <c r="BW1260" t="str">
        <f>"21:54:58.819"</f>
        <v>21:54:58.819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5</v>
      </c>
      <c r="CP1260" t="s">
        <v>119</v>
      </c>
      <c r="CQ1260">
        <v>259</v>
      </c>
      <c r="CR1260">
        <v>0</v>
      </c>
      <c r="CW1260">
        <v>3063409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"08/10/2022 21:54:59.052"</f>
        <v>08/10/2022 21:54:59.052</v>
      </c>
      <c r="C1261" t="str">
        <f t="shared" si="303"/>
        <v>FFDFD3C0</v>
      </c>
      <c r="D1261" t="s">
        <v>611</v>
      </c>
      <c r="E1261">
        <v>10</v>
      </c>
      <c r="H1261">
        <v>37</v>
      </c>
      <c r="I1261" t="s">
        <v>612</v>
      </c>
      <c r="J1261" t="s">
        <v>613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318"/>
        <v>21:54:58.797</v>
      </c>
      <c r="T1261" t="str">
        <f t="shared" si="318"/>
        <v>21:54:58.797</v>
      </c>
      <c r="U1261" t="str">
        <f t="shared" si="302"/>
        <v>A4558D</v>
      </c>
      <c r="V1261">
        <v>0</v>
      </c>
      <c r="W1261">
        <v>0</v>
      </c>
      <c r="X1261">
        <v>2</v>
      </c>
      <c r="Z1261">
        <v>1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1124</v>
      </c>
      <c r="AJ1261">
        <v>48.163933999999998</v>
      </c>
      <c r="AK1261" t="s">
        <v>1120</v>
      </c>
      <c r="AL1261">
        <v>-122.97421900000001</v>
      </c>
      <c r="AM1261">
        <v>25</v>
      </c>
      <c r="AN1261">
        <v>1100</v>
      </c>
      <c r="AO1261" t="s">
        <v>118</v>
      </c>
      <c r="AP1261">
        <v>-1</v>
      </c>
      <c r="AQ1261">
        <v>-140</v>
      </c>
      <c r="AR1261">
        <v>-192</v>
      </c>
      <c r="AZ1261">
        <v>1200</v>
      </c>
      <c r="BA1261">
        <v>1</v>
      </c>
      <c r="BB1261" t="str">
        <f t="shared" si="304"/>
        <v xml:space="preserve">N379DH  </v>
      </c>
      <c r="BC1261">
        <v>1</v>
      </c>
      <c r="BE1261">
        <v>0</v>
      </c>
      <c r="BF1261">
        <v>0</v>
      </c>
      <c r="BG1261">
        <v>0</v>
      </c>
      <c r="BH1261">
        <v>1050</v>
      </c>
      <c r="BI1261">
        <v>1</v>
      </c>
      <c r="BJ1261">
        <v>0</v>
      </c>
      <c r="BK1261">
        <v>0</v>
      </c>
      <c r="BL1261">
        <v>0</v>
      </c>
      <c r="BO1261">
        <v>0</v>
      </c>
      <c r="BP1261">
        <v>0</v>
      </c>
      <c r="BW1261" t="str">
        <f>"21:54:58.819"</f>
        <v>21:54:58.819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5</v>
      </c>
      <c r="CP1261" t="s">
        <v>119</v>
      </c>
      <c r="CQ1261">
        <v>259</v>
      </c>
      <c r="CR1261">
        <v>0</v>
      </c>
      <c r="CW1261">
        <v>3063409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"08/10/2022 21:54:59.193"</f>
        <v>08/10/2022 21:54:59.193</v>
      </c>
      <c r="C1262" t="str">
        <f t="shared" si="303"/>
        <v>FFDFD3C0</v>
      </c>
      <c r="D1262" t="s">
        <v>113</v>
      </c>
      <c r="E1262">
        <v>6</v>
      </c>
      <c r="H1262">
        <v>174</v>
      </c>
      <c r="I1262" t="s">
        <v>114</v>
      </c>
      <c r="J1262" t="s">
        <v>115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si="318"/>
        <v>21:54:58.797</v>
      </c>
      <c r="T1262" t="str">
        <f t="shared" si="318"/>
        <v>21:54:58.797</v>
      </c>
      <c r="U1262" t="str">
        <f t="shared" si="302"/>
        <v>A4558D</v>
      </c>
      <c r="V1262">
        <v>0</v>
      </c>
      <c r="W1262">
        <v>0</v>
      </c>
      <c r="X1262">
        <v>2</v>
      </c>
      <c r="Z1262">
        <v>1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1124</v>
      </c>
      <c r="AJ1262">
        <v>48.163933999999998</v>
      </c>
      <c r="AK1262" t="s">
        <v>1120</v>
      </c>
      <c r="AL1262">
        <v>-122.97421900000001</v>
      </c>
      <c r="AM1262">
        <v>25</v>
      </c>
      <c r="AN1262">
        <v>1100</v>
      </c>
      <c r="AO1262" t="s">
        <v>118</v>
      </c>
      <c r="AP1262">
        <v>-1</v>
      </c>
      <c r="AQ1262">
        <v>-140</v>
      </c>
      <c r="AR1262">
        <v>-192</v>
      </c>
      <c r="AZ1262">
        <v>1200</v>
      </c>
      <c r="BA1262">
        <v>1</v>
      </c>
      <c r="BB1262" t="str">
        <f t="shared" si="304"/>
        <v xml:space="preserve">N379DH  </v>
      </c>
      <c r="BC1262">
        <v>1</v>
      </c>
      <c r="BE1262">
        <v>0</v>
      </c>
      <c r="BF1262">
        <v>0</v>
      </c>
      <c r="BG1262">
        <v>0</v>
      </c>
      <c r="BH1262">
        <v>1050</v>
      </c>
      <c r="BI1262">
        <v>1</v>
      </c>
      <c r="BJ1262">
        <v>0</v>
      </c>
      <c r="BK1262">
        <v>0</v>
      </c>
      <c r="BL1262">
        <v>0</v>
      </c>
      <c r="BO1262">
        <v>0</v>
      </c>
      <c r="BP1262">
        <v>0</v>
      </c>
      <c r="BW1262" t="str">
        <f>"21:54:58.819"</f>
        <v>21:54:58.819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5</v>
      </c>
      <c r="CP1262" t="s">
        <v>119</v>
      </c>
      <c r="CQ1262">
        <v>259</v>
      </c>
      <c r="CR1262">
        <v>0</v>
      </c>
      <c r="CW1262">
        <v>3063409</v>
      </c>
      <c r="CY1262">
        <v>0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"08/10/2022 21:54:59.552"</f>
        <v>08/10/2022 21:54:59.552</v>
      </c>
      <c r="C1263" t="str">
        <f t="shared" si="303"/>
        <v>FFDFD3C0</v>
      </c>
      <c r="D1263" t="s">
        <v>113</v>
      </c>
      <c r="E1263">
        <v>6</v>
      </c>
      <c r="H1263">
        <v>174</v>
      </c>
      <c r="I1263" t="s">
        <v>114</v>
      </c>
      <c r="J1263" t="s">
        <v>115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ref="S1263:T1265" si="319">"21:54:59.195"</f>
        <v>21:54:59.195</v>
      </c>
      <c r="T1263" t="str">
        <f t="shared" si="319"/>
        <v>21:54:59.195</v>
      </c>
      <c r="U1263" t="str">
        <f t="shared" si="302"/>
        <v>A4558D</v>
      </c>
      <c r="V1263">
        <v>0</v>
      </c>
      <c r="W1263">
        <v>0</v>
      </c>
      <c r="X1263">
        <v>2</v>
      </c>
      <c r="Z1263">
        <v>1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1125</v>
      </c>
      <c r="AJ1263">
        <v>48.163676000000002</v>
      </c>
      <c r="AK1263" t="s">
        <v>1120</v>
      </c>
      <c r="AL1263">
        <v>-122.97421900000001</v>
      </c>
      <c r="AM1263">
        <v>25</v>
      </c>
      <c r="AN1263">
        <v>1100</v>
      </c>
      <c r="AO1263" t="s">
        <v>118</v>
      </c>
      <c r="AP1263">
        <v>-2</v>
      </c>
      <c r="AQ1263">
        <v>-139</v>
      </c>
      <c r="AR1263">
        <v>-192</v>
      </c>
      <c r="AZ1263">
        <v>1200</v>
      </c>
      <c r="BA1263">
        <v>1</v>
      </c>
      <c r="BB1263" t="str">
        <f t="shared" si="304"/>
        <v xml:space="preserve">N379DH  </v>
      </c>
      <c r="BC1263">
        <v>1</v>
      </c>
      <c r="BE1263">
        <v>0</v>
      </c>
      <c r="BF1263">
        <v>0</v>
      </c>
      <c r="BG1263">
        <v>0</v>
      </c>
      <c r="BH1263">
        <v>1050</v>
      </c>
      <c r="BI1263">
        <v>1</v>
      </c>
      <c r="BJ1263">
        <v>0</v>
      </c>
      <c r="BK1263">
        <v>0</v>
      </c>
      <c r="BL1263">
        <v>0</v>
      </c>
      <c r="BO1263">
        <v>0</v>
      </c>
      <c r="BP1263">
        <v>0</v>
      </c>
      <c r="BW1263" t="str">
        <f>"21:54:59.224"</f>
        <v>21:54:59.224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5</v>
      </c>
      <c r="CP1263" t="s">
        <v>119</v>
      </c>
      <c r="CQ1263">
        <v>259</v>
      </c>
      <c r="CR1263">
        <v>0</v>
      </c>
      <c r="CW1263">
        <v>3063454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"08/10/2022 21:54:59.552"</f>
        <v>08/10/2022 21:54:59.552</v>
      </c>
      <c r="C1264" t="str">
        <f t="shared" si="303"/>
        <v>FFDFD3C0</v>
      </c>
      <c r="D1264" t="s">
        <v>611</v>
      </c>
      <c r="E1264">
        <v>10</v>
      </c>
      <c r="H1264">
        <v>37</v>
      </c>
      <c r="I1264" t="s">
        <v>612</v>
      </c>
      <c r="J1264" t="s">
        <v>613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319"/>
        <v>21:54:59.195</v>
      </c>
      <c r="T1264" t="str">
        <f t="shared" si="319"/>
        <v>21:54:59.195</v>
      </c>
      <c r="U1264" t="str">
        <f t="shared" si="302"/>
        <v>A4558D</v>
      </c>
      <c r="V1264">
        <v>0</v>
      </c>
      <c r="W1264">
        <v>0</v>
      </c>
      <c r="X1264">
        <v>2</v>
      </c>
      <c r="Z1264">
        <v>1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1125</v>
      </c>
      <c r="AJ1264">
        <v>48.163676000000002</v>
      </c>
      <c r="AK1264" t="s">
        <v>1120</v>
      </c>
      <c r="AL1264">
        <v>-122.97421900000001</v>
      </c>
      <c r="AM1264">
        <v>25</v>
      </c>
      <c r="AN1264">
        <v>1100</v>
      </c>
      <c r="AO1264" t="s">
        <v>118</v>
      </c>
      <c r="AP1264">
        <v>-2</v>
      </c>
      <c r="AQ1264">
        <v>-139</v>
      </c>
      <c r="AR1264">
        <v>-192</v>
      </c>
      <c r="AZ1264">
        <v>1200</v>
      </c>
      <c r="BA1264">
        <v>1</v>
      </c>
      <c r="BB1264" t="str">
        <f t="shared" si="304"/>
        <v xml:space="preserve">N379DH  </v>
      </c>
      <c r="BC1264">
        <v>1</v>
      </c>
      <c r="BE1264">
        <v>0</v>
      </c>
      <c r="BF1264">
        <v>0</v>
      </c>
      <c r="BG1264">
        <v>0</v>
      </c>
      <c r="BH1264">
        <v>1050</v>
      </c>
      <c r="BI1264">
        <v>1</v>
      </c>
      <c r="BJ1264">
        <v>0</v>
      </c>
      <c r="BK1264">
        <v>0</v>
      </c>
      <c r="BL1264">
        <v>0</v>
      </c>
      <c r="BO1264">
        <v>0</v>
      </c>
      <c r="BP1264">
        <v>0</v>
      </c>
      <c r="BW1264" t="str">
        <f>"21:54:59.224"</f>
        <v>21:54:59.224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5</v>
      </c>
      <c r="CP1264" t="s">
        <v>119</v>
      </c>
      <c r="CQ1264">
        <v>259</v>
      </c>
      <c r="CR1264">
        <v>0</v>
      </c>
      <c r="CW1264">
        <v>3063454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"08/10/2022 21:54:59.584"</f>
        <v>08/10/2022 21:54:59.584</v>
      </c>
      <c r="C1265" t="str">
        <f t="shared" si="303"/>
        <v>FFDFD3C0</v>
      </c>
      <c r="D1265" t="s">
        <v>130</v>
      </c>
      <c r="E1265">
        <v>18</v>
      </c>
      <c r="F1265">
        <v>1018</v>
      </c>
      <c r="G1265" t="s">
        <v>114</v>
      </c>
      <c r="J1265" t="s">
        <v>131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si="319"/>
        <v>21:54:59.195</v>
      </c>
      <c r="T1265" t="str">
        <f t="shared" si="319"/>
        <v>21:54:59.195</v>
      </c>
      <c r="U1265" t="str">
        <f t="shared" si="302"/>
        <v>A4558D</v>
      </c>
      <c r="V1265">
        <v>0</v>
      </c>
      <c r="W1265">
        <v>0</v>
      </c>
      <c r="X1265">
        <v>2</v>
      </c>
      <c r="Z1265">
        <v>1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1125</v>
      </c>
      <c r="AJ1265">
        <v>48.163676000000002</v>
      </c>
      <c r="AK1265" t="s">
        <v>1120</v>
      </c>
      <c r="AL1265">
        <v>-122.97421900000001</v>
      </c>
      <c r="AM1265">
        <v>25</v>
      </c>
      <c r="AN1265">
        <v>1100</v>
      </c>
      <c r="AO1265" t="s">
        <v>118</v>
      </c>
      <c r="AP1265">
        <v>-2</v>
      </c>
      <c r="AQ1265">
        <v>-139</v>
      </c>
      <c r="AR1265">
        <v>-192</v>
      </c>
      <c r="AZ1265">
        <v>1200</v>
      </c>
      <c r="BA1265">
        <v>1</v>
      </c>
      <c r="BB1265" t="str">
        <f t="shared" si="304"/>
        <v xml:space="preserve">N379DH  </v>
      </c>
      <c r="BC1265">
        <v>1</v>
      </c>
      <c r="BE1265">
        <v>0</v>
      </c>
      <c r="BF1265">
        <v>0</v>
      </c>
      <c r="BG1265">
        <v>0</v>
      </c>
      <c r="BH1265">
        <v>1050</v>
      </c>
      <c r="BI1265">
        <v>1</v>
      </c>
      <c r="BJ1265">
        <v>0</v>
      </c>
      <c r="BK1265">
        <v>0</v>
      </c>
      <c r="BL1265">
        <v>0</v>
      </c>
      <c r="BO1265">
        <v>0</v>
      </c>
      <c r="BP1265">
        <v>0</v>
      </c>
      <c r="BW1265" t="str">
        <f>"21:54:59.224"</f>
        <v>21:54:59.224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5</v>
      </c>
      <c r="CP1265" t="s">
        <v>119</v>
      </c>
      <c r="CQ1265">
        <v>259</v>
      </c>
      <c r="CR1265">
        <v>0</v>
      </c>
      <c r="CW1265">
        <v>3063454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"08/10/2022 21:55:01.094"</f>
        <v>08/10/2022 21:55:01.094</v>
      </c>
      <c r="C1266" t="str">
        <f t="shared" si="303"/>
        <v>FFDFD3C0</v>
      </c>
      <c r="D1266" t="s">
        <v>113</v>
      </c>
      <c r="E1266">
        <v>6</v>
      </c>
      <c r="H1266">
        <v>174</v>
      </c>
      <c r="I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ref="S1266:T1268" si="320">"21:55:00.797"</f>
        <v>21:55:00.797</v>
      </c>
      <c r="T1266" t="str">
        <f t="shared" si="320"/>
        <v>21:55:00.797</v>
      </c>
      <c r="U1266" t="str">
        <f t="shared" si="302"/>
        <v>A4558D</v>
      </c>
      <c r="V1266">
        <v>0</v>
      </c>
      <c r="W1266">
        <v>0</v>
      </c>
      <c r="X1266">
        <v>2</v>
      </c>
      <c r="Z1266">
        <v>1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0</v>
      </c>
      <c r="AI1266" t="s">
        <v>1126</v>
      </c>
      <c r="AJ1266">
        <v>48.162646000000002</v>
      </c>
      <c r="AK1266" t="s">
        <v>1117</v>
      </c>
      <c r="AL1266">
        <v>-122.97424100000001</v>
      </c>
      <c r="AM1266">
        <v>25</v>
      </c>
      <c r="AN1266">
        <v>1100</v>
      </c>
      <c r="AO1266" t="s">
        <v>118</v>
      </c>
      <c r="AP1266">
        <v>-2</v>
      </c>
      <c r="AQ1266">
        <v>-139</v>
      </c>
      <c r="AR1266">
        <v>-128</v>
      </c>
      <c r="AZ1266">
        <v>1200</v>
      </c>
      <c r="BA1266">
        <v>1</v>
      </c>
      <c r="BB1266" t="str">
        <f t="shared" si="304"/>
        <v xml:space="preserve">N379DH  </v>
      </c>
      <c r="BC1266">
        <v>1</v>
      </c>
      <c r="BE1266">
        <v>0</v>
      </c>
      <c r="BF1266">
        <v>0</v>
      </c>
      <c r="BG1266">
        <v>0</v>
      </c>
      <c r="BH1266">
        <v>1050</v>
      </c>
      <c r="BI1266">
        <v>1</v>
      </c>
      <c r="BJ1266">
        <v>0</v>
      </c>
      <c r="BK1266">
        <v>0</v>
      </c>
      <c r="BL1266">
        <v>0</v>
      </c>
      <c r="BO1266">
        <v>0</v>
      </c>
      <c r="BP1266">
        <v>0</v>
      </c>
      <c r="BW1266" t="str">
        <f>"21:55:00.870"</f>
        <v>21:55:00.870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5</v>
      </c>
      <c r="CP1266" t="s">
        <v>119</v>
      </c>
      <c r="CQ1266">
        <v>259</v>
      </c>
      <c r="CR1266">
        <v>0</v>
      </c>
      <c r="CW1266">
        <v>3063654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"08/10/2022 21:55:01.094"</f>
        <v>08/10/2022 21:55:01.094</v>
      </c>
      <c r="C1267" t="str">
        <f t="shared" si="303"/>
        <v>FFDFD3C0</v>
      </c>
      <c r="D1267" t="s">
        <v>611</v>
      </c>
      <c r="E1267">
        <v>10</v>
      </c>
      <c r="H1267">
        <v>37</v>
      </c>
      <c r="I1267" t="s">
        <v>612</v>
      </c>
      <c r="J1267" t="s">
        <v>613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320"/>
        <v>21:55:00.797</v>
      </c>
      <c r="T1267" t="str">
        <f t="shared" si="320"/>
        <v>21:55:00.797</v>
      </c>
      <c r="U1267" t="str">
        <f t="shared" si="302"/>
        <v>A4558D</v>
      </c>
      <c r="V1267">
        <v>0</v>
      </c>
      <c r="W1267">
        <v>0</v>
      </c>
      <c r="X1267">
        <v>2</v>
      </c>
      <c r="Z1267">
        <v>1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0</v>
      </c>
      <c r="AI1267" t="s">
        <v>1126</v>
      </c>
      <c r="AJ1267">
        <v>48.162646000000002</v>
      </c>
      <c r="AK1267" t="s">
        <v>1117</v>
      </c>
      <c r="AL1267">
        <v>-122.97424100000001</v>
      </c>
      <c r="AM1267">
        <v>25</v>
      </c>
      <c r="AN1267">
        <v>1100</v>
      </c>
      <c r="AO1267" t="s">
        <v>118</v>
      </c>
      <c r="AP1267">
        <v>-2</v>
      </c>
      <c r="AQ1267">
        <v>-139</v>
      </c>
      <c r="AR1267">
        <v>-128</v>
      </c>
      <c r="AZ1267">
        <v>1200</v>
      </c>
      <c r="BA1267">
        <v>1</v>
      </c>
      <c r="BB1267" t="str">
        <f t="shared" si="304"/>
        <v xml:space="preserve">N379DH  </v>
      </c>
      <c r="BC1267">
        <v>1</v>
      </c>
      <c r="BE1267">
        <v>0</v>
      </c>
      <c r="BF1267">
        <v>0</v>
      </c>
      <c r="BG1267">
        <v>0</v>
      </c>
      <c r="BH1267">
        <v>1050</v>
      </c>
      <c r="BI1267">
        <v>1</v>
      </c>
      <c r="BJ1267">
        <v>0</v>
      </c>
      <c r="BK1267">
        <v>0</v>
      </c>
      <c r="BL1267">
        <v>0</v>
      </c>
      <c r="BO1267">
        <v>0</v>
      </c>
      <c r="BP1267">
        <v>0</v>
      </c>
      <c r="BW1267" t="str">
        <f>"21:55:00.870"</f>
        <v>21:55:00.870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5</v>
      </c>
      <c r="CP1267" t="s">
        <v>119</v>
      </c>
      <c r="CQ1267">
        <v>259</v>
      </c>
      <c r="CR1267">
        <v>0</v>
      </c>
      <c r="CW1267">
        <v>3063654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"08/10/2022 21:55:01.095"</f>
        <v>08/10/2022 21:55:01.095</v>
      </c>
      <c r="C1268" t="str">
        <f t="shared" si="303"/>
        <v>FFDFD3C0</v>
      </c>
      <c r="D1268" t="s">
        <v>130</v>
      </c>
      <c r="E1268">
        <v>18</v>
      </c>
      <c r="F1268">
        <v>1018</v>
      </c>
      <c r="G1268" t="s">
        <v>114</v>
      </c>
      <c r="J1268" t="s">
        <v>131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si="320"/>
        <v>21:55:00.797</v>
      </c>
      <c r="T1268" t="str">
        <f t="shared" si="320"/>
        <v>21:55:00.797</v>
      </c>
      <c r="U1268" t="str">
        <f t="shared" si="302"/>
        <v>A4558D</v>
      </c>
      <c r="V1268">
        <v>0</v>
      </c>
      <c r="W1268">
        <v>0</v>
      </c>
      <c r="X1268">
        <v>2</v>
      </c>
      <c r="Z1268">
        <v>1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0</v>
      </c>
      <c r="AI1268" t="s">
        <v>1126</v>
      </c>
      <c r="AJ1268">
        <v>48.162646000000002</v>
      </c>
      <c r="AK1268" t="s">
        <v>1117</v>
      </c>
      <c r="AL1268">
        <v>-122.97424100000001</v>
      </c>
      <c r="AM1268">
        <v>25</v>
      </c>
      <c r="AN1268">
        <v>1100</v>
      </c>
      <c r="AO1268" t="s">
        <v>118</v>
      </c>
      <c r="AP1268">
        <v>-2</v>
      </c>
      <c r="AQ1268">
        <v>-139</v>
      </c>
      <c r="AR1268">
        <v>-128</v>
      </c>
      <c r="AZ1268">
        <v>1200</v>
      </c>
      <c r="BA1268">
        <v>1</v>
      </c>
      <c r="BB1268" t="str">
        <f t="shared" si="304"/>
        <v xml:space="preserve">N379DH  </v>
      </c>
      <c r="BC1268">
        <v>1</v>
      </c>
      <c r="BE1268">
        <v>0</v>
      </c>
      <c r="BF1268">
        <v>0</v>
      </c>
      <c r="BG1268">
        <v>0</v>
      </c>
      <c r="BH1268">
        <v>1050</v>
      </c>
      <c r="BI1268">
        <v>1</v>
      </c>
      <c r="BJ1268">
        <v>0</v>
      </c>
      <c r="BK1268">
        <v>0</v>
      </c>
      <c r="BL1268">
        <v>0</v>
      </c>
      <c r="BO1268">
        <v>0</v>
      </c>
      <c r="BP1268">
        <v>0</v>
      </c>
      <c r="BW1268" t="str">
        <f>"21:55:00.870"</f>
        <v>21:55:00.870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5</v>
      </c>
      <c r="CP1268" t="s">
        <v>119</v>
      </c>
      <c r="CQ1268">
        <v>259</v>
      </c>
      <c r="CR1268">
        <v>0</v>
      </c>
      <c r="CW1268">
        <v>3063654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"08/10/2022 21:55:01.728"</f>
        <v>08/10/2022 21:55:01.728</v>
      </c>
      <c r="C1269" t="str">
        <f t="shared" si="303"/>
        <v>FFDFD3C0</v>
      </c>
      <c r="D1269" t="s">
        <v>611</v>
      </c>
      <c r="E1269">
        <v>10</v>
      </c>
      <c r="H1269">
        <v>37</v>
      </c>
      <c r="I1269" t="s">
        <v>612</v>
      </c>
      <c r="J1269" t="s">
        <v>613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ref="S1269:T1271" si="321">"21:55:01.398"</f>
        <v>21:55:01.398</v>
      </c>
      <c r="T1269" t="str">
        <f t="shared" si="321"/>
        <v>21:55:01.398</v>
      </c>
      <c r="U1269" t="str">
        <f t="shared" si="302"/>
        <v>A4558D</v>
      </c>
      <c r="V1269">
        <v>0</v>
      </c>
      <c r="W1269">
        <v>0</v>
      </c>
      <c r="X1269">
        <v>2</v>
      </c>
      <c r="Z1269">
        <v>1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0</v>
      </c>
      <c r="AI1269" t="s">
        <v>1127</v>
      </c>
      <c r="AJ1269">
        <v>48.162260000000003</v>
      </c>
      <c r="AK1269" t="s">
        <v>1115</v>
      </c>
      <c r="AL1269">
        <v>-122.974262</v>
      </c>
      <c r="AM1269">
        <v>25</v>
      </c>
      <c r="AN1269">
        <v>1100</v>
      </c>
      <c r="AO1269" t="s">
        <v>118</v>
      </c>
      <c r="AP1269">
        <v>-3</v>
      </c>
      <c r="AQ1269">
        <v>-139</v>
      </c>
      <c r="AR1269">
        <v>-128</v>
      </c>
      <c r="AZ1269">
        <v>1200</v>
      </c>
      <c r="BA1269">
        <v>1</v>
      </c>
      <c r="BB1269" t="str">
        <f t="shared" si="304"/>
        <v xml:space="preserve">N379DH  </v>
      </c>
      <c r="BC1269">
        <v>1</v>
      </c>
      <c r="BE1269">
        <v>0</v>
      </c>
      <c r="BF1269">
        <v>0</v>
      </c>
      <c r="BG1269">
        <v>0</v>
      </c>
      <c r="BH1269">
        <v>1050</v>
      </c>
      <c r="BI1269">
        <v>1</v>
      </c>
      <c r="BJ1269">
        <v>0</v>
      </c>
      <c r="BK1269">
        <v>0</v>
      </c>
      <c r="BL1269">
        <v>0</v>
      </c>
      <c r="BO1269">
        <v>0</v>
      </c>
      <c r="BP1269">
        <v>0</v>
      </c>
      <c r="BW1269" t="str">
        <f>"21:55:01.484"</f>
        <v>21:55:01.484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5</v>
      </c>
      <c r="CP1269" t="s">
        <v>119</v>
      </c>
      <c r="CQ1269">
        <v>259</v>
      </c>
      <c r="CR1269">
        <v>0</v>
      </c>
      <c r="CW1269">
        <v>3063736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"08/10/2022 21:55:01.760"</f>
        <v>08/10/2022 21:55:01.760</v>
      </c>
      <c r="C1270" t="str">
        <f t="shared" si="303"/>
        <v>FFDFD3C0</v>
      </c>
      <c r="D1270" t="s">
        <v>130</v>
      </c>
      <c r="E1270">
        <v>18</v>
      </c>
      <c r="F1270">
        <v>1018</v>
      </c>
      <c r="G1270" t="s">
        <v>114</v>
      </c>
      <c r="J1270" t="s">
        <v>131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321"/>
        <v>21:55:01.398</v>
      </c>
      <c r="T1270" t="str">
        <f t="shared" si="321"/>
        <v>21:55:01.398</v>
      </c>
      <c r="U1270" t="str">
        <f t="shared" si="302"/>
        <v>A4558D</v>
      </c>
      <c r="V1270">
        <v>0</v>
      </c>
      <c r="W1270">
        <v>0</v>
      </c>
      <c r="X1270">
        <v>2</v>
      </c>
      <c r="Z1270">
        <v>1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0</v>
      </c>
      <c r="AI1270" t="s">
        <v>1127</v>
      </c>
      <c r="AJ1270">
        <v>48.162260000000003</v>
      </c>
      <c r="AK1270" t="s">
        <v>1115</v>
      </c>
      <c r="AL1270">
        <v>-122.974262</v>
      </c>
      <c r="AM1270">
        <v>25</v>
      </c>
      <c r="AN1270">
        <v>1100</v>
      </c>
      <c r="AO1270" t="s">
        <v>118</v>
      </c>
      <c r="AP1270">
        <v>-3</v>
      </c>
      <c r="AQ1270">
        <v>-139</v>
      </c>
      <c r="AR1270">
        <v>-128</v>
      </c>
      <c r="AZ1270">
        <v>1200</v>
      </c>
      <c r="BA1270">
        <v>1</v>
      </c>
      <c r="BB1270" t="str">
        <f t="shared" si="304"/>
        <v xml:space="preserve">N379DH  </v>
      </c>
      <c r="BC1270">
        <v>1</v>
      </c>
      <c r="BE1270">
        <v>0</v>
      </c>
      <c r="BF1270">
        <v>0</v>
      </c>
      <c r="BG1270">
        <v>0</v>
      </c>
      <c r="BH1270">
        <v>1050</v>
      </c>
      <c r="BI1270">
        <v>1</v>
      </c>
      <c r="BJ1270">
        <v>0</v>
      </c>
      <c r="BK1270">
        <v>0</v>
      </c>
      <c r="BL1270">
        <v>0</v>
      </c>
      <c r="BO1270">
        <v>0</v>
      </c>
      <c r="BP1270">
        <v>0</v>
      </c>
      <c r="BW1270" t="str">
        <f>"21:55:01.484"</f>
        <v>21:55:01.484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5</v>
      </c>
      <c r="CP1270" t="s">
        <v>119</v>
      </c>
      <c r="CQ1270">
        <v>259</v>
      </c>
      <c r="CR1270">
        <v>0</v>
      </c>
      <c r="CW1270">
        <v>3063736</v>
      </c>
      <c r="CY1270">
        <v>0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"08/10/2022 21:55:01.760"</f>
        <v>08/10/2022 21:55:01.760</v>
      </c>
      <c r="C1271" t="str">
        <f t="shared" si="303"/>
        <v>FFDFD3C0</v>
      </c>
      <c r="D1271" t="s">
        <v>113</v>
      </c>
      <c r="E1271">
        <v>6</v>
      </c>
      <c r="H1271">
        <v>174</v>
      </c>
      <c r="I1271" t="s">
        <v>114</v>
      </c>
      <c r="J1271" t="s">
        <v>115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si="321"/>
        <v>21:55:01.398</v>
      </c>
      <c r="T1271" t="str">
        <f t="shared" si="321"/>
        <v>21:55:01.398</v>
      </c>
      <c r="U1271" t="str">
        <f t="shared" si="302"/>
        <v>A4558D</v>
      </c>
      <c r="V1271">
        <v>0</v>
      </c>
      <c r="W1271">
        <v>0</v>
      </c>
      <c r="X1271">
        <v>2</v>
      </c>
      <c r="Z1271">
        <v>1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0</v>
      </c>
      <c r="AI1271" t="s">
        <v>1127</v>
      </c>
      <c r="AJ1271">
        <v>48.162260000000003</v>
      </c>
      <c r="AK1271" t="s">
        <v>1115</v>
      </c>
      <c r="AL1271">
        <v>-122.974262</v>
      </c>
      <c r="AM1271">
        <v>25</v>
      </c>
      <c r="AN1271">
        <v>1100</v>
      </c>
      <c r="AO1271" t="s">
        <v>118</v>
      </c>
      <c r="AP1271">
        <v>-3</v>
      </c>
      <c r="AQ1271">
        <v>-139</v>
      </c>
      <c r="AR1271">
        <v>-128</v>
      </c>
      <c r="AZ1271">
        <v>1200</v>
      </c>
      <c r="BA1271">
        <v>1</v>
      </c>
      <c r="BB1271" t="str">
        <f t="shared" si="304"/>
        <v xml:space="preserve">N379DH  </v>
      </c>
      <c r="BC1271">
        <v>1</v>
      </c>
      <c r="BE1271">
        <v>0</v>
      </c>
      <c r="BF1271">
        <v>0</v>
      </c>
      <c r="BG1271">
        <v>0</v>
      </c>
      <c r="BH1271">
        <v>1050</v>
      </c>
      <c r="BI1271">
        <v>1</v>
      </c>
      <c r="BJ1271">
        <v>0</v>
      </c>
      <c r="BK1271">
        <v>0</v>
      </c>
      <c r="BL1271">
        <v>0</v>
      </c>
      <c r="BO1271">
        <v>0</v>
      </c>
      <c r="BP1271">
        <v>0</v>
      </c>
      <c r="BW1271" t="str">
        <f>"21:55:01.484"</f>
        <v>21:55:01.484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5</v>
      </c>
      <c r="CP1271" t="s">
        <v>119</v>
      </c>
      <c r="CQ1271">
        <v>259</v>
      </c>
      <c r="CR1271">
        <v>0</v>
      </c>
      <c r="CW1271">
        <v>3063736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"08/10/2022 21:55:02.510"</f>
        <v>08/10/2022 21:55:02.510</v>
      </c>
      <c r="C1272" t="str">
        <f t="shared" si="303"/>
        <v>FFDFD3C0</v>
      </c>
      <c r="D1272" t="s">
        <v>130</v>
      </c>
      <c r="E1272">
        <v>18</v>
      </c>
      <c r="F1272">
        <v>1018</v>
      </c>
      <c r="G1272" t="s">
        <v>114</v>
      </c>
      <c r="J1272" t="s">
        <v>131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ref="S1272:T1274" si="322">"21:55:02.195"</f>
        <v>21:55:02.195</v>
      </c>
      <c r="T1272" t="str">
        <f t="shared" si="322"/>
        <v>21:55:02.195</v>
      </c>
      <c r="U1272" t="str">
        <f t="shared" si="302"/>
        <v>A4558D</v>
      </c>
      <c r="V1272">
        <v>0</v>
      </c>
      <c r="W1272">
        <v>0</v>
      </c>
      <c r="X1272">
        <v>2</v>
      </c>
      <c r="Z1272">
        <v>1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0</v>
      </c>
      <c r="AI1272" t="s">
        <v>1128</v>
      </c>
      <c r="AJ1272">
        <v>48.161745000000003</v>
      </c>
      <c r="AK1272" t="s">
        <v>1115</v>
      </c>
      <c r="AL1272">
        <v>-122.974262</v>
      </c>
      <c r="AM1272">
        <v>25</v>
      </c>
      <c r="AN1272">
        <v>1100</v>
      </c>
      <c r="AO1272" t="s">
        <v>118</v>
      </c>
      <c r="AP1272">
        <v>-3</v>
      </c>
      <c r="AQ1272">
        <v>-138</v>
      </c>
      <c r="AR1272">
        <v>-128</v>
      </c>
      <c r="AZ1272">
        <v>1200</v>
      </c>
      <c r="BA1272">
        <v>1</v>
      </c>
      <c r="BB1272" t="str">
        <f t="shared" si="304"/>
        <v xml:space="preserve">N379DH  </v>
      </c>
      <c r="BC1272">
        <v>1</v>
      </c>
      <c r="BE1272">
        <v>0</v>
      </c>
      <c r="BF1272">
        <v>0</v>
      </c>
      <c r="BG1272">
        <v>0</v>
      </c>
      <c r="BH1272">
        <v>1050</v>
      </c>
      <c r="BI1272">
        <v>1</v>
      </c>
      <c r="BJ1272">
        <v>0</v>
      </c>
      <c r="BK1272">
        <v>0</v>
      </c>
      <c r="BL1272">
        <v>0</v>
      </c>
      <c r="BO1272">
        <v>0</v>
      </c>
      <c r="BP1272">
        <v>0</v>
      </c>
      <c r="BW1272" t="str">
        <f>"21:55:02.330"</f>
        <v>21:55:02.330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5</v>
      </c>
      <c r="CP1272" t="s">
        <v>119</v>
      </c>
      <c r="CQ1272">
        <v>259</v>
      </c>
      <c r="CR1272">
        <v>0</v>
      </c>
      <c r="CW1272">
        <v>3063820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"08/10/2022 21:55:02.510"</f>
        <v>08/10/2022 21:55:02.510</v>
      </c>
      <c r="C1273" t="str">
        <f t="shared" si="303"/>
        <v>FFDFD3C0</v>
      </c>
      <c r="D1273" t="s">
        <v>611</v>
      </c>
      <c r="E1273">
        <v>10</v>
      </c>
      <c r="H1273">
        <v>37</v>
      </c>
      <c r="I1273" t="s">
        <v>612</v>
      </c>
      <c r="J1273" t="s">
        <v>613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322"/>
        <v>21:55:02.195</v>
      </c>
      <c r="T1273" t="str">
        <f t="shared" si="322"/>
        <v>21:55:02.195</v>
      </c>
      <c r="U1273" t="str">
        <f t="shared" si="302"/>
        <v>A4558D</v>
      </c>
      <c r="V1273">
        <v>0</v>
      </c>
      <c r="W1273">
        <v>0</v>
      </c>
      <c r="X1273">
        <v>2</v>
      </c>
      <c r="Z1273">
        <v>1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0</v>
      </c>
      <c r="AI1273" t="s">
        <v>1128</v>
      </c>
      <c r="AJ1273">
        <v>48.161745000000003</v>
      </c>
      <c r="AK1273" t="s">
        <v>1115</v>
      </c>
      <c r="AL1273">
        <v>-122.974262</v>
      </c>
      <c r="AM1273">
        <v>25</v>
      </c>
      <c r="AN1273">
        <v>1100</v>
      </c>
      <c r="AO1273" t="s">
        <v>118</v>
      </c>
      <c r="AP1273">
        <v>-3</v>
      </c>
      <c r="AQ1273">
        <v>-138</v>
      </c>
      <c r="AR1273">
        <v>-128</v>
      </c>
      <c r="AZ1273">
        <v>1200</v>
      </c>
      <c r="BA1273">
        <v>1</v>
      </c>
      <c r="BB1273" t="str">
        <f t="shared" si="304"/>
        <v xml:space="preserve">N379DH  </v>
      </c>
      <c r="BC1273">
        <v>1</v>
      </c>
      <c r="BE1273">
        <v>0</v>
      </c>
      <c r="BF1273">
        <v>0</v>
      </c>
      <c r="BG1273">
        <v>0</v>
      </c>
      <c r="BH1273">
        <v>1050</v>
      </c>
      <c r="BI1273">
        <v>1</v>
      </c>
      <c r="BJ1273">
        <v>0</v>
      </c>
      <c r="BK1273">
        <v>0</v>
      </c>
      <c r="BL1273">
        <v>0</v>
      </c>
      <c r="BO1273">
        <v>0</v>
      </c>
      <c r="BP1273">
        <v>0</v>
      </c>
      <c r="BW1273" t="str">
        <f>"21:55:02.330"</f>
        <v>21:55:02.330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5</v>
      </c>
      <c r="CP1273" t="s">
        <v>119</v>
      </c>
      <c r="CQ1273">
        <v>259</v>
      </c>
      <c r="CR1273">
        <v>0</v>
      </c>
      <c r="CW1273">
        <v>3063820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"08/10/2022 21:55:02.619"</f>
        <v>08/10/2022 21:55:02.619</v>
      </c>
      <c r="C1274" t="str">
        <f t="shared" si="303"/>
        <v>FFDFD3C0</v>
      </c>
      <c r="D1274" t="s">
        <v>113</v>
      </c>
      <c r="E1274">
        <v>6</v>
      </c>
      <c r="H1274">
        <v>174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si="322"/>
        <v>21:55:02.195</v>
      </c>
      <c r="T1274" t="str">
        <f t="shared" si="322"/>
        <v>21:55:02.195</v>
      </c>
      <c r="U1274" t="str">
        <f t="shared" si="302"/>
        <v>A4558D</v>
      </c>
      <c r="V1274">
        <v>0</v>
      </c>
      <c r="W1274">
        <v>0</v>
      </c>
      <c r="X1274">
        <v>2</v>
      </c>
      <c r="Z1274">
        <v>1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0</v>
      </c>
      <c r="AI1274" t="s">
        <v>1128</v>
      </c>
      <c r="AJ1274">
        <v>48.161745000000003</v>
      </c>
      <c r="AK1274" t="s">
        <v>1115</v>
      </c>
      <c r="AL1274">
        <v>-122.974262</v>
      </c>
      <c r="AM1274">
        <v>25</v>
      </c>
      <c r="AN1274">
        <v>1100</v>
      </c>
      <c r="AO1274" t="s">
        <v>118</v>
      </c>
      <c r="AP1274">
        <v>-3</v>
      </c>
      <c r="AQ1274">
        <v>-138</v>
      </c>
      <c r="AR1274">
        <v>-128</v>
      </c>
      <c r="AZ1274">
        <v>1200</v>
      </c>
      <c r="BA1274">
        <v>1</v>
      </c>
      <c r="BB1274" t="str">
        <f t="shared" si="304"/>
        <v xml:space="preserve">N379DH  </v>
      </c>
      <c r="BC1274">
        <v>1</v>
      </c>
      <c r="BE1274">
        <v>0</v>
      </c>
      <c r="BF1274">
        <v>0</v>
      </c>
      <c r="BG1274">
        <v>0</v>
      </c>
      <c r="BH1274">
        <v>1050</v>
      </c>
      <c r="BI1274">
        <v>1</v>
      </c>
      <c r="BJ1274">
        <v>0</v>
      </c>
      <c r="BK1274">
        <v>0</v>
      </c>
      <c r="BL1274">
        <v>0</v>
      </c>
      <c r="BO1274">
        <v>0</v>
      </c>
      <c r="BP1274">
        <v>0</v>
      </c>
      <c r="BW1274" t="str">
        <f>"21:55:02.330"</f>
        <v>21:55:02.330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5</v>
      </c>
      <c r="CP1274" t="s">
        <v>119</v>
      </c>
      <c r="CQ1274">
        <v>259</v>
      </c>
      <c r="CR1274">
        <v>0</v>
      </c>
      <c r="CW1274">
        <v>3063820</v>
      </c>
      <c r="CY1274">
        <v>0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"08/10/2022 21:55:05.259"</f>
        <v>08/10/2022 21:55:05.259</v>
      </c>
      <c r="C1275" t="str">
        <f t="shared" si="303"/>
        <v>FFDFD3C0</v>
      </c>
      <c r="D1275" t="s">
        <v>113</v>
      </c>
      <c r="E1275">
        <v>6</v>
      </c>
      <c r="H1275">
        <v>174</v>
      </c>
      <c r="I1275" t="s">
        <v>114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ref="S1275:T1277" si="323">"21:55:04.797"</f>
        <v>21:55:04.797</v>
      </c>
      <c r="T1275" t="str">
        <f t="shared" si="323"/>
        <v>21:55:04.797</v>
      </c>
      <c r="U1275" t="str">
        <f t="shared" si="302"/>
        <v>A4558D</v>
      </c>
      <c r="V1275">
        <v>0</v>
      </c>
      <c r="W1275">
        <v>0</v>
      </c>
      <c r="X1275">
        <v>2</v>
      </c>
      <c r="Z1275">
        <v>1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0</v>
      </c>
      <c r="AI1275" t="s">
        <v>1129</v>
      </c>
      <c r="AJ1275">
        <v>48.160093000000003</v>
      </c>
      <c r="AK1275" t="s">
        <v>1111</v>
      </c>
      <c r="AL1275">
        <v>-122.974327</v>
      </c>
      <c r="AM1275">
        <v>25</v>
      </c>
      <c r="AN1275">
        <v>1100</v>
      </c>
      <c r="AO1275" t="s">
        <v>118</v>
      </c>
      <c r="AP1275">
        <v>-4</v>
      </c>
      <c r="AQ1275">
        <v>-137</v>
      </c>
      <c r="AR1275">
        <v>-192</v>
      </c>
      <c r="AZ1275">
        <v>1200</v>
      </c>
      <c r="BA1275">
        <v>1</v>
      </c>
      <c r="BB1275" t="str">
        <f t="shared" si="304"/>
        <v xml:space="preserve">N379DH  </v>
      </c>
      <c r="BC1275">
        <v>1</v>
      </c>
      <c r="BE1275">
        <v>0</v>
      </c>
      <c r="BF1275">
        <v>0</v>
      </c>
      <c r="BG1275">
        <v>0</v>
      </c>
      <c r="BH1275">
        <v>1050</v>
      </c>
      <c r="BI1275">
        <v>1</v>
      </c>
      <c r="BJ1275">
        <v>0</v>
      </c>
      <c r="BK1275">
        <v>0</v>
      </c>
      <c r="BL1275">
        <v>0</v>
      </c>
      <c r="BO1275">
        <v>0</v>
      </c>
      <c r="BP1275">
        <v>0</v>
      </c>
      <c r="BW1275" t="str">
        <f>"21:55:04.974"</f>
        <v>21:55:04.974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5</v>
      </c>
      <c r="CP1275" t="s">
        <v>119</v>
      </c>
      <c r="CQ1275">
        <v>259</v>
      </c>
      <c r="CR1275">
        <v>0</v>
      </c>
      <c r="CW1275">
        <v>3064134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"08/10/2022 21:55:05.259"</f>
        <v>08/10/2022 21:55:05.259</v>
      </c>
      <c r="C1276" t="str">
        <f t="shared" si="303"/>
        <v>FFDFD3C0</v>
      </c>
      <c r="D1276" t="s">
        <v>130</v>
      </c>
      <c r="E1276">
        <v>18</v>
      </c>
      <c r="F1276">
        <v>1018</v>
      </c>
      <c r="G1276" t="s">
        <v>114</v>
      </c>
      <c r="J1276" t="s">
        <v>131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323"/>
        <v>21:55:04.797</v>
      </c>
      <c r="T1276" t="str">
        <f t="shared" si="323"/>
        <v>21:55:04.797</v>
      </c>
      <c r="U1276" t="str">
        <f t="shared" si="302"/>
        <v>A4558D</v>
      </c>
      <c r="V1276">
        <v>0</v>
      </c>
      <c r="W1276">
        <v>0</v>
      </c>
      <c r="X1276">
        <v>2</v>
      </c>
      <c r="Z1276">
        <v>1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1129</v>
      </c>
      <c r="AJ1276">
        <v>48.160093000000003</v>
      </c>
      <c r="AK1276" t="s">
        <v>1111</v>
      </c>
      <c r="AL1276">
        <v>-122.974327</v>
      </c>
      <c r="AM1276">
        <v>25</v>
      </c>
      <c r="AN1276">
        <v>1100</v>
      </c>
      <c r="AO1276" t="s">
        <v>118</v>
      </c>
      <c r="AP1276">
        <v>-4</v>
      </c>
      <c r="AQ1276">
        <v>-137</v>
      </c>
      <c r="AR1276">
        <v>-192</v>
      </c>
      <c r="AZ1276">
        <v>1200</v>
      </c>
      <c r="BA1276">
        <v>1</v>
      </c>
      <c r="BB1276" t="str">
        <f t="shared" si="304"/>
        <v xml:space="preserve">N379DH  </v>
      </c>
      <c r="BC1276">
        <v>1</v>
      </c>
      <c r="BE1276">
        <v>0</v>
      </c>
      <c r="BF1276">
        <v>0</v>
      </c>
      <c r="BG1276">
        <v>0</v>
      </c>
      <c r="BH1276">
        <v>1050</v>
      </c>
      <c r="BI1276">
        <v>1</v>
      </c>
      <c r="BJ1276">
        <v>0</v>
      </c>
      <c r="BK1276">
        <v>0</v>
      </c>
      <c r="BL1276">
        <v>0</v>
      </c>
      <c r="BO1276">
        <v>0</v>
      </c>
      <c r="BP1276">
        <v>0</v>
      </c>
      <c r="BW1276" t="str">
        <f>"21:55:04.974"</f>
        <v>21:55:04.974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5</v>
      </c>
      <c r="CP1276" t="s">
        <v>119</v>
      </c>
      <c r="CQ1276">
        <v>259</v>
      </c>
      <c r="CR1276">
        <v>0</v>
      </c>
      <c r="CW1276">
        <v>3064134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"08/10/2022 21:55:05.275"</f>
        <v>08/10/2022 21:55:05.275</v>
      </c>
      <c r="C1277" t="str">
        <f t="shared" si="303"/>
        <v>FFDFD3C0</v>
      </c>
      <c r="D1277" t="s">
        <v>611</v>
      </c>
      <c r="E1277">
        <v>10</v>
      </c>
      <c r="H1277">
        <v>37</v>
      </c>
      <c r="I1277" t="s">
        <v>612</v>
      </c>
      <c r="J1277" t="s">
        <v>613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323"/>
        <v>21:55:04.797</v>
      </c>
      <c r="T1277" t="str">
        <f t="shared" si="323"/>
        <v>21:55:04.797</v>
      </c>
      <c r="U1277" t="str">
        <f t="shared" si="302"/>
        <v>A4558D</v>
      </c>
      <c r="V1277">
        <v>0</v>
      </c>
      <c r="W1277">
        <v>0</v>
      </c>
      <c r="X1277">
        <v>2</v>
      </c>
      <c r="Z1277">
        <v>1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1129</v>
      </c>
      <c r="AJ1277">
        <v>48.160093000000003</v>
      </c>
      <c r="AK1277" t="s">
        <v>1111</v>
      </c>
      <c r="AL1277">
        <v>-122.974327</v>
      </c>
      <c r="AM1277">
        <v>25</v>
      </c>
      <c r="AN1277">
        <v>1100</v>
      </c>
      <c r="AO1277" t="s">
        <v>118</v>
      </c>
      <c r="AP1277">
        <v>-4</v>
      </c>
      <c r="AQ1277">
        <v>-137</v>
      </c>
      <c r="AR1277">
        <v>-192</v>
      </c>
      <c r="AZ1277">
        <v>1200</v>
      </c>
      <c r="BA1277">
        <v>1</v>
      </c>
      <c r="BB1277" t="str">
        <f t="shared" si="304"/>
        <v xml:space="preserve">N379DH  </v>
      </c>
      <c r="BC1277">
        <v>1</v>
      </c>
      <c r="BE1277">
        <v>0</v>
      </c>
      <c r="BF1277">
        <v>0</v>
      </c>
      <c r="BG1277">
        <v>0</v>
      </c>
      <c r="BH1277">
        <v>1050</v>
      </c>
      <c r="BI1277">
        <v>1</v>
      </c>
      <c r="BJ1277">
        <v>0</v>
      </c>
      <c r="BK1277">
        <v>0</v>
      </c>
      <c r="BL1277">
        <v>0</v>
      </c>
      <c r="BO1277">
        <v>0</v>
      </c>
      <c r="BP1277">
        <v>0</v>
      </c>
      <c r="BW1277" t="str">
        <f>"21:55:04.974"</f>
        <v>21:55:04.974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5</v>
      </c>
      <c r="CP1277" t="s">
        <v>119</v>
      </c>
      <c r="CQ1277">
        <v>259</v>
      </c>
      <c r="CR1277">
        <v>0</v>
      </c>
      <c r="CW1277">
        <v>3064134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"08/10/2022 21:55:05.806"</f>
        <v>08/10/2022 21:55:05.806</v>
      </c>
      <c r="C1278" t="str">
        <f t="shared" si="303"/>
        <v>FFDFD3C0</v>
      </c>
      <c r="D1278" t="s">
        <v>611</v>
      </c>
      <c r="E1278">
        <v>10</v>
      </c>
      <c r="H1278">
        <v>37</v>
      </c>
      <c r="I1278" t="s">
        <v>612</v>
      </c>
      <c r="J1278" t="s">
        <v>613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ref="S1278:T1280" si="324">"21:55:05.398"</f>
        <v>21:55:05.398</v>
      </c>
      <c r="T1278" t="str">
        <f t="shared" si="324"/>
        <v>21:55:05.398</v>
      </c>
      <c r="U1278" t="str">
        <f t="shared" si="302"/>
        <v>A4558D</v>
      </c>
      <c r="V1278">
        <v>0</v>
      </c>
      <c r="W1278">
        <v>0</v>
      </c>
      <c r="X1278">
        <v>2</v>
      </c>
      <c r="Z1278">
        <v>1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1130</v>
      </c>
      <c r="AJ1278">
        <v>48.159706999999997</v>
      </c>
      <c r="AK1278" t="s">
        <v>1131</v>
      </c>
      <c r="AL1278">
        <v>-122.97434800000001</v>
      </c>
      <c r="AM1278">
        <v>25</v>
      </c>
      <c r="AN1278">
        <v>1100</v>
      </c>
      <c r="AO1278" t="s">
        <v>118</v>
      </c>
      <c r="AP1278">
        <v>-4</v>
      </c>
      <c r="AQ1278">
        <v>-137</v>
      </c>
      <c r="AR1278">
        <v>-128</v>
      </c>
      <c r="AZ1278">
        <v>1200</v>
      </c>
      <c r="BA1278">
        <v>1</v>
      </c>
      <c r="BB1278" t="str">
        <f t="shared" si="304"/>
        <v xml:space="preserve">N379DH  </v>
      </c>
      <c r="BC1278">
        <v>1</v>
      </c>
      <c r="BE1278">
        <v>0</v>
      </c>
      <c r="BF1278">
        <v>0</v>
      </c>
      <c r="BG1278">
        <v>0</v>
      </c>
      <c r="BH1278">
        <v>1050</v>
      </c>
      <c r="BI1278">
        <v>1</v>
      </c>
      <c r="BJ1278">
        <v>0</v>
      </c>
      <c r="BK1278">
        <v>0</v>
      </c>
      <c r="BL1278">
        <v>0</v>
      </c>
      <c r="BO1278">
        <v>0</v>
      </c>
      <c r="BP1278">
        <v>0</v>
      </c>
      <c r="BW1278" t="str">
        <f>"21:55:05.558"</f>
        <v>21:55:05.558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5</v>
      </c>
      <c r="CP1278" t="s">
        <v>119</v>
      </c>
      <c r="CQ1278">
        <v>259</v>
      </c>
      <c r="CR1278">
        <v>0</v>
      </c>
      <c r="CW1278">
        <v>3064209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"08/10/2022 21:55:05.806"</f>
        <v>08/10/2022 21:55:05.806</v>
      </c>
      <c r="C1279" t="str">
        <f t="shared" si="303"/>
        <v>FFDFD3C0</v>
      </c>
      <c r="D1279" t="s">
        <v>113</v>
      </c>
      <c r="E1279">
        <v>6</v>
      </c>
      <c r="H1279">
        <v>174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324"/>
        <v>21:55:05.398</v>
      </c>
      <c r="T1279" t="str">
        <f t="shared" si="324"/>
        <v>21:55:05.398</v>
      </c>
      <c r="U1279" t="str">
        <f t="shared" si="302"/>
        <v>A4558D</v>
      </c>
      <c r="V1279">
        <v>0</v>
      </c>
      <c r="W1279">
        <v>0</v>
      </c>
      <c r="X1279">
        <v>2</v>
      </c>
      <c r="Z1279">
        <v>1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1130</v>
      </c>
      <c r="AJ1279">
        <v>48.159706999999997</v>
      </c>
      <c r="AK1279" t="s">
        <v>1131</v>
      </c>
      <c r="AL1279">
        <v>-122.97434800000001</v>
      </c>
      <c r="AM1279">
        <v>25</v>
      </c>
      <c r="AN1279">
        <v>1100</v>
      </c>
      <c r="AO1279" t="s">
        <v>118</v>
      </c>
      <c r="AP1279">
        <v>-4</v>
      </c>
      <c r="AQ1279">
        <v>-137</v>
      </c>
      <c r="AR1279">
        <v>-128</v>
      </c>
      <c r="AZ1279">
        <v>1200</v>
      </c>
      <c r="BA1279">
        <v>1</v>
      </c>
      <c r="BB1279" t="str">
        <f t="shared" si="304"/>
        <v xml:space="preserve">N379DH  </v>
      </c>
      <c r="BC1279">
        <v>1</v>
      </c>
      <c r="BE1279">
        <v>0</v>
      </c>
      <c r="BF1279">
        <v>0</v>
      </c>
      <c r="BG1279">
        <v>0</v>
      </c>
      <c r="BH1279">
        <v>1050</v>
      </c>
      <c r="BI1279">
        <v>1</v>
      </c>
      <c r="BJ1279">
        <v>0</v>
      </c>
      <c r="BK1279">
        <v>0</v>
      </c>
      <c r="BL1279">
        <v>0</v>
      </c>
      <c r="BO1279">
        <v>0</v>
      </c>
      <c r="BP1279">
        <v>0</v>
      </c>
      <c r="BW1279" t="str">
        <f>"21:55:05.558"</f>
        <v>21:55:05.558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5</v>
      </c>
      <c r="CP1279" t="s">
        <v>119</v>
      </c>
      <c r="CQ1279">
        <v>259</v>
      </c>
      <c r="CR1279">
        <v>0</v>
      </c>
      <c r="CW1279">
        <v>3064209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"08/10/2022 21:55:05.806"</f>
        <v>08/10/2022 21:55:05.806</v>
      </c>
      <c r="C1280" t="str">
        <f t="shared" si="303"/>
        <v>FFDFD3C0</v>
      </c>
      <c r="D1280" t="s">
        <v>130</v>
      </c>
      <c r="E1280">
        <v>18</v>
      </c>
      <c r="F1280">
        <v>1018</v>
      </c>
      <c r="G1280" t="s">
        <v>114</v>
      </c>
      <c r="J1280" t="s">
        <v>131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si="324"/>
        <v>21:55:05.398</v>
      </c>
      <c r="T1280" t="str">
        <f t="shared" si="324"/>
        <v>21:55:05.398</v>
      </c>
      <c r="U1280" t="str">
        <f t="shared" si="302"/>
        <v>A4558D</v>
      </c>
      <c r="V1280">
        <v>0</v>
      </c>
      <c r="W1280">
        <v>0</v>
      </c>
      <c r="X1280">
        <v>2</v>
      </c>
      <c r="Z1280">
        <v>1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1130</v>
      </c>
      <c r="AJ1280">
        <v>48.159706999999997</v>
      </c>
      <c r="AK1280" t="s">
        <v>1131</v>
      </c>
      <c r="AL1280">
        <v>-122.97434800000001</v>
      </c>
      <c r="AM1280">
        <v>25</v>
      </c>
      <c r="AN1280">
        <v>1100</v>
      </c>
      <c r="AO1280" t="s">
        <v>118</v>
      </c>
      <c r="AP1280">
        <v>-4</v>
      </c>
      <c r="AQ1280">
        <v>-137</v>
      </c>
      <c r="AR1280">
        <v>-128</v>
      </c>
      <c r="AZ1280">
        <v>1200</v>
      </c>
      <c r="BA1280">
        <v>1</v>
      </c>
      <c r="BB1280" t="str">
        <f t="shared" si="304"/>
        <v xml:space="preserve">N379DH  </v>
      </c>
      <c r="BC1280">
        <v>1</v>
      </c>
      <c r="BE1280">
        <v>0</v>
      </c>
      <c r="BF1280">
        <v>0</v>
      </c>
      <c r="BG1280">
        <v>0</v>
      </c>
      <c r="BH1280">
        <v>1050</v>
      </c>
      <c r="BI1280">
        <v>1</v>
      </c>
      <c r="BJ1280">
        <v>0</v>
      </c>
      <c r="BK1280">
        <v>0</v>
      </c>
      <c r="BL1280">
        <v>0</v>
      </c>
      <c r="BO1280">
        <v>0</v>
      </c>
      <c r="BP1280">
        <v>0</v>
      </c>
      <c r="BW1280" t="str">
        <f>"21:55:05.558"</f>
        <v>21:55:05.558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5</v>
      </c>
      <c r="CP1280" t="s">
        <v>119</v>
      </c>
      <c r="CQ1280">
        <v>259</v>
      </c>
      <c r="CR1280">
        <v>0</v>
      </c>
      <c r="CW1280">
        <v>3064209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"08/10/2022 21:55:06.822"</f>
        <v>08/10/2022 21:55:06.822</v>
      </c>
      <c r="C1281" t="str">
        <f t="shared" si="303"/>
        <v>FFDFD3C0</v>
      </c>
      <c r="D1281" t="s">
        <v>130</v>
      </c>
      <c r="E1281">
        <v>18</v>
      </c>
      <c r="F1281">
        <v>1018</v>
      </c>
      <c r="G1281" t="s">
        <v>114</v>
      </c>
      <c r="J1281" t="s">
        <v>131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ref="S1281:T1283" si="325">"21:55:06.594"</f>
        <v>21:55:06.594</v>
      </c>
      <c r="T1281" t="str">
        <f t="shared" si="325"/>
        <v>21:55:06.594</v>
      </c>
      <c r="U1281" t="str">
        <f t="shared" si="302"/>
        <v>A4558D</v>
      </c>
      <c r="V1281">
        <v>0</v>
      </c>
      <c r="W1281">
        <v>0</v>
      </c>
      <c r="X1281">
        <v>2</v>
      </c>
      <c r="Z1281">
        <v>1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1132</v>
      </c>
      <c r="AJ1281">
        <v>48.158956000000003</v>
      </c>
      <c r="AK1281" t="s">
        <v>1109</v>
      </c>
      <c r="AL1281">
        <v>-122.97436999999999</v>
      </c>
      <c r="AM1281">
        <v>25</v>
      </c>
      <c r="AN1281">
        <v>1100</v>
      </c>
      <c r="AO1281" t="s">
        <v>118</v>
      </c>
      <c r="AP1281">
        <v>-4</v>
      </c>
      <c r="AQ1281">
        <v>-137</v>
      </c>
      <c r="AR1281">
        <v>-192</v>
      </c>
      <c r="AZ1281">
        <v>1200</v>
      </c>
      <c r="BA1281">
        <v>1</v>
      </c>
      <c r="BB1281" t="str">
        <f t="shared" si="304"/>
        <v xml:space="preserve">N379DH  </v>
      </c>
      <c r="BC1281">
        <v>1</v>
      </c>
      <c r="BE1281">
        <v>0</v>
      </c>
      <c r="BF1281">
        <v>0</v>
      </c>
      <c r="BG1281">
        <v>0</v>
      </c>
      <c r="BH1281">
        <v>1050</v>
      </c>
      <c r="BI1281">
        <v>1</v>
      </c>
      <c r="BJ1281">
        <v>0</v>
      </c>
      <c r="BK1281">
        <v>0</v>
      </c>
      <c r="BL1281">
        <v>0</v>
      </c>
      <c r="BO1281">
        <v>0</v>
      </c>
      <c r="BP1281">
        <v>0</v>
      </c>
      <c r="BW1281" t="str">
        <f>"21:55:06.603"</f>
        <v>21:55:06.603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5</v>
      </c>
      <c r="CP1281" t="s">
        <v>119</v>
      </c>
      <c r="CQ1281">
        <v>259</v>
      </c>
      <c r="CR1281">
        <v>0</v>
      </c>
      <c r="CW1281">
        <v>3064333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"08/10/2022 21:55:06.837"</f>
        <v>08/10/2022 21:55:06.837</v>
      </c>
      <c r="C1282" t="str">
        <f t="shared" si="303"/>
        <v>FFDFD3C0</v>
      </c>
      <c r="D1282" t="s">
        <v>113</v>
      </c>
      <c r="E1282">
        <v>6</v>
      </c>
      <c r="H1282">
        <v>174</v>
      </c>
      <c r="I1282" t="s">
        <v>114</v>
      </c>
      <c r="J1282" t="s">
        <v>115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si="325"/>
        <v>21:55:06.594</v>
      </c>
      <c r="T1282" t="str">
        <f t="shared" si="325"/>
        <v>21:55:06.594</v>
      </c>
      <c r="U1282" t="str">
        <f t="shared" ref="U1282:U1345" si="326">"A4558D"</f>
        <v>A4558D</v>
      </c>
      <c r="V1282">
        <v>0</v>
      </c>
      <c r="W1282">
        <v>0</v>
      </c>
      <c r="X1282">
        <v>2</v>
      </c>
      <c r="Z1282">
        <v>1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1132</v>
      </c>
      <c r="AJ1282">
        <v>48.158956000000003</v>
      </c>
      <c r="AK1282" t="s">
        <v>1109</v>
      </c>
      <c r="AL1282">
        <v>-122.97436999999999</v>
      </c>
      <c r="AM1282">
        <v>25</v>
      </c>
      <c r="AN1282">
        <v>1100</v>
      </c>
      <c r="AO1282" t="s">
        <v>118</v>
      </c>
      <c r="AP1282">
        <v>-4</v>
      </c>
      <c r="AQ1282">
        <v>-137</v>
      </c>
      <c r="AR1282">
        <v>-192</v>
      </c>
      <c r="AZ1282">
        <v>1200</v>
      </c>
      <c r="BA1282">
        <v>1</v>
      </c>
      <c r="BB1282" t="str">
        <f t="shared" si="304"/>
        <v xml:space="preserve">N379DH  </v>
      </c>
      <c r="BC1282">
        <v>1</v>
      </c>
      <c r="BE1282">
        <v>0</v>
      </c>
      <c r="BF1282">
        <v>0</v>
      </c>
      <c r="BG1282">
        <v>0</v>
      </c>
      <c r="BH1282">
        <v>1050</v>
      </c>
      <c r="BI1282">
        <v>1</v>
      </c>
      <c r="BJ1282">
        <v>0</v>
      </c>
      <c r="BK1282">
        <v>0</v>
      </c>
      <c r="BL1282">
        <v>0</v>
      </c>
      <c r="BO1282">
        <v>0</v>
      </c>
      <c r="BP1282">
        <v>0</v>
      </c>
      <c r="BW1282" t="str">
        <f>"21:55:06.603"</f>
        <v>21:55:06.603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5</v>
      </c>
      <c r="CP1282" t="s">
        <v>119</v>
      </c>
      <c r="CQ1282">
        <v>259</v>
      </c>
      <c r="CR1282">
        <v>0</v>
      </c>
      <c r="CW1282">
        <v>3064333</v>
      </c>
      <c r="CY1282">
        <v>0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"08/10/2022 21:55:06.868"</f>
        <v>08/10/2022 21:55:06.868</v>
      </c>
      <c r="C1283" t="str">
        <f t="shared" ref="C1283:C1346" si="327">"FFDFD3C0"</f>
        <v>FFDFD3C0</v>
      </c>
      <c r="D1283" t="s">
        <v>611</v>
      </c>
      <c r="E1283">
        <v>10</v>
      </c>
      <c r="H1283">
        <v>37</v>
      </c>
      <c r="I1283" t="s">
        <v>612</v>
      </c>
      <c r="J1283" t="s">
        <v>613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si="325"/>
        <v>21:55:06.594</v>
      </c>
      <c r="T1283" t="str">
        <f t="shared" si="325"/>
        <v>21:55:06.594</v>
      </c>
      <c r="U1283" t="str">
        <f t="shared" si="326"/>
        <v>A4558D</v>
      </c>
      <c r="V1283">
        <v>0</v>
      </c>
      <c r="W1283">
        <v>0</v>
      </c>
      <c r="X1283">
        <v>2</v>
      </c>
      <c r="Z1283">
        <v>1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1132</v>
      </c>
      <c r="AJ1283">
        <v>48.158956000000003</v>
      </c>
      <c r="AK1283" t="s">
        <v>1109</v>
      </c>
      <c r="AL1283">
        <v>-122.97436999999999</v>
      </c>
      <c r="AM1283">
        <v>25</v>
      </c>
      <c r="AN1283">
        <v>1100</v>
      </c>
      <c r="AO1283" t="s">
        <v>118</v>
      </c>
      <c r="AP1283">
        <v>-4</v>
      </c>
      <c r="AQ1283">
        <v>-137</v>
      </c>
      <c r="AR1283">
        <v>-192</v>
      </c>
      <c r="AZ1283">
        <v>1200</v>
      </c>
      <c r="BA1283">
        <v>1</v>
      </c>
      <c r="BB1283" t="str">
        <f t="shared" ref="BB1283:BB1346" si="328">"N379DH  "</f>
        <v xml:space="preserve">N379DH  </v>
      </c>
      <c r="BC1283">
        <v>1</v>
      </c>
      <c r="BE1283">
        <v>0</v>
      </c>
      <c r="BF1283">
        <v>0</v>
      </c>
      <c r="BG1283">
        <v>0</v>
      </c>
      <c r="BH1283">
        <v>1050</v>
      </c>
      <c r="BI1283">
        <v>1</v>
      </c>
      <c r="BJ1283">
        <v>0</v>
      </c>
      <c r="BK1283">
        <v>0</v>
      </c>
      <c r="BL1283">
        <v>0</v>
      </c>
      <c r="BO1283">
        <v>0</v>
      </c>
      <c r="BP1283">
        <v>0</v>
      </c>
      <c r="BW1283" t="str">
        <f>"21:55:06.603"</f>
        <v>21:55:06.603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5</v>
      </c>
      <c r="CP1283" t="s">
        <v>119</v>
      </c>
      <c r="CQ1283">
        <v>259</v>
      </c>
      <c r="CR1283">
        <v>0</v>
      </c>
      <c r="CW1283">
        <v>3064333</v>
      </c>
      <c r="CY1283">
        <v>0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"08/10/2022 21:55:08.165"</f>
        <v>08/10/2022 21:55:08.165</v>
      </c>
      <c r="C1284" t="str">
        <f t="shared" si="327"/>
        <v>FFDFD3C0</v>
      </c>
      <c r="D1284" t="s">
        <v>611</v>
      </c>
      <c r="E1284">
        <v>10</v>
      </c>
      <c r="H1284">
        <v>37</v>
      </c>
      <c r="I1284" t="s">
        <v>612</v>
      </c>
      <c r="J1284" t="s">
        <v>613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ref="S1284:T1286" si="329">"21:55:07.797"</f>
        <v>21:55:07.797</v>
      </c>
      <c r="T1284" t="str">
        <f t="shared" si="329"/>
        <v>21:55:07.797</v>
      </c>
      <c r="U1284" t="str">
        <f t="shared" si="326"/>
        <v>A4558D</v>
      </c>
      <c r="V1284">
        <v>0</v>
      </c>
      <c r="W1284">
        <v>0</v>
      </c>
      <c r="X1284">
        <v>2</v>
      </c>
      <c r="Z1284">
        <v>1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1133</v>
      </c>
      <c r="AJ1284">
        <v>48.158183000000001</v>
      </c>
      <c r="AK1284" t="s">
        <v>1134</v>
      </c>
      <c r="AL1284">
        <v>-122.974412</v>
      </c>
      <c r="AM1284">
        <v>25</v>
      </c>
      <c r="AN1284">
        <v>1000</v>
      </c>
      <c r="AO1284" t="s">
        <v>118</v>
      </c>
      <c r="AP1284">
        <v>-5</v>
      </c>
      <c r="AQ1284">
        <v>-137</v>
      </c>
      <c r="AR1284">
        <v>-192</v>
      </c>
      <c r="AZ1284">
        <v>1200</v>
      </c>
      <c r="BA1284">
        <v>1</v>
      </c>
      <c r="BB1284" t="str">
        <f t="shared" si="328"/>
        <v xml:space="preserve">N379DH  </v>
      </c>
      <c r="BC1284">
        <v>1</v>
      </c>
      <c r="BE1284">
        <v>0</v>
      </c>
      <c r="BF1284">
        <v>0</v>
      </c>
      <c r="BG1284">
        <v>0</v>
      </c>
      <c r="BH1284">
        <v>1025</v>
      </c>
      <c r="BI1284">
        <v>1</v>
      </c>
      <c r="BJ1284">
        <v>0</v>
      </c>
      <c r="BK1284">
        <v>0</v>
      </c>
      <c r="BL1284">
        <v>0</v>
      </c>
      <c r="BO1284">
        <v>0</v>
      </c>
      <c r="BP1284">
        <v>0</v>
      </c>
      <c r="BW1284" t="str">
        <f>"21:55:07.972"</f>
        <v>21:55:07.972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4</v>
      </c>
      <c r="CP1284" t="s">
        <v>119</v>
      </c>
      <c r="CQ1284">
        <v>259</v>
      </c>
      <c r="CR1284">
        <v>0</v>
      </c>
      <c r="CW1284">
        <v>3064489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"08/10/2022 21:55:08.212"</f>
        <v>08/10/2022 21:55:08.212</v>
      </c>
      <c r="C1285" t="str">
        <f t="shared" si="327"/>
        <v>FFDFD3C0</v>
      </c>
      <c r="D1285" t="s">
        <v>130</v>
      </c>
      <c r="E1285">
        <v>18</v>
      </c>
      <c r="F1285">
        <v>1018</v>
      </c>
      <c r="G1285" t="s">
        <v>114</v>
      </c>
      <c r="J1285" t="s">
        <v>131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329"/>
        <v>21:55:07.797</v>
      </c>
      <c r="T1285" t="str">
        <f t="shared" si="329"/>
        <v>21:55:07.797</v>
      </c>
      <c r="U1285" t="str">
        <f t="shared" si="326"/>
        <v>A4558D</v>
      </c>
      <c r="V1285">
        <v>0</v>
      </c>
      <c r="W1285">
        <v>0</v>
      </c>
      <c r="X1285">
        <v>2</v>
      </c>
      <c r="Z1285">
        <v>1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1133</v>
      </c>
      <c r="AJ1285">
        <v>48.158183000000001</v>
      </c>
      <c r="AK1285" t="s">
        <v>1134</v>
      </c>
      <c r="AL1285">
        <v>-122.974412</v>
      </c>
      <c r="AM1285">
        <v>25</v>
      </c>
      <c r="AN1285">
        <v>1000</v>
      </c>
      <c r="AO1285" t="s">
        <v>118</v>
      </c>
      <c r="AP1285">
        <v>-5</v>
      </c>
      <c r="AQ1285">
        <v>-137</v>
      </c>
      <c r="AR1285">
        <v>-192</v>
      </c>
      <c r="AZ1285">
        <v>1200</v>
      </c>
      <c r="BA1285">
        <v>1</v>
      </c>
      <c r="BB1285" t="str">
        <f t="shared" si="328"/>
        <v xml:space="preserve">N379DH  </v>
      </c>
      <c r="BC1285">
        <v>1</v>
      </c>
      <c r="BE1285">
        <v>0</v>
      </c>
      <c r="BF1285">
        <v>0</v>
      </c>
      <c r="BG1285">
        <v>0</v>
      </c>
      <c r="BH1285">
        <v>1025</v>
      </c>
      <c r="BI1285">
        <v>1</v>
      </c>
      <c r="BJ1285">
        <v>0</v>
      </c>
      <c r="BK1285">
        <v>0</v>
      </c>
      <c r="BL1285">
        <v>0</v>
      </c>
      <c r="BO1285">
        <v>0</v>
      </c>
      <c r="BP1285">
        <v>0</v>
      </c>
      <c r="BW1285" t="str">
        <f>"21:55:07.972"</f>
        <v>21:55:07.972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4</v>
      </c>
      <c r="CP1285" t="s">
        <v>119</v>
      </c>
      <c r="CQ1285">
        <v>259</v>
      </c>
      <c r="CR1285">
        <v>0</v>
      </c>
      <c r="CW1285">
        <v>3064489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"08/10/2022 21:55:08.228"</f>
        <v>08/10/2022 21:55:08.228</v>
      </c>
      <c r="C1286" t="str">
        <f t="shared" si="327"/>
        <v>FFDFD3C0</v>
      </c>
      <c r="D1286" t="s">
        <v>113</v>
      </c>
      <c r="E1286">
        <v>6</v>
      </c>
      <c r="H1286">
        <v>174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329"/>
        <v>21:55:07.797</v>
      </c>
      <c r="T1286" t="str">
        <f t="shared" si="329"/>
        <v>21:55:07.797</v>
      </c>
      <c r="U1286" t="str">
        <f t="shared" si="326"/>
        <v>A4558D</v>
      </c>
      <c r="V1286">
        <v>0</v>
      </c>
      <c r="W1286">
        <v>0</v>
      </c>
      <c r="X1286">
        <v>2</v>
      </c>
      <c r="Z1286">
        <v>1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1133</v>
      </c>
      <c r="AJ1286">
        <v>48.158183000000001</v>
      </c>
      <c r="AK1286" t="s">
        <v>1134</v>
      </c>
      <c r="AL1286">
        <v>-122.974412</v>
      </c>
      <c r="AM1286">
        <v>25</v>
      </c>
      <c r="AN1286">
        <v>1000</v>
      </c>
      <c r="AO1286" t="s">
        <v>118</v>
      </c>
      <c r="AP1286">
        <v>-5</v>
      </c>
      <c r="AQ1286">
        <v>-137</v>
      </c>
      <c r="AR1286">
        <v>-192</v>
      </c>
      <c r="AZ1286">
        <v>1200</v>
      </c>
      <c r="BA1286">
        <v>1</v>
      </c>
      <c r="BB1286" t="str">
        <f t="shared" si="328"/>
        <v xml:space="preserve">N379DH  </v>
      </c>
      <c r="BC1286">
        <v>1</v>
      </c>
      <c r="BE1286">
        <v>0</v>
      </c>
      <c r="BF1286">
        <v>0</v>
      </c>
      <c r="BG1286">
        <v>0</v>
      </c>
      <c r="BH1286">
        <v>1025</v>
      </c>
      <c r="BI1286">
        <v>1</v>
      </c>
      <c r="BJ1286">
        <v>0</v>
      </c>
      <c r="BK1286">
        <v>0</v>
      </c>
      <c r="BL1286">
        <v>0</v>
      </c>
      <c r="BO1286">
        <v>0</v>
      </c>
      <c r="BP1286">
        <v>0</v>
      </c>
      <c r="BW1286" t="str">
        <f>"21:55:07.972"</f>
        <v>21:55:07.972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4</v>
      </c>
      <c r="CP1286" t="s">
        <v>119</v>
      </c>
      <c r="CQ1286">
        <v>259</v>
      </c>
      <c r="CR1286">
        <v>0</v>
      </c>
      <c r="CW1286">
        <v>3064489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"08/10/2022 21:55:08.681"</f>
        <v>08/10/2022 21:55:08.681</v>
      </c>
      <c r="C1287" t="str">
        <f t="shared" si="327"/>
        <v>FFDFD3C0</v>
      </c>
      <c r="D1287" t="s">
        <v>130</v>
      </c>
      <c r="E1287">
        <v>18</v>
      </c>
      <c r="F1287">
        <v>1018</v>
      </c>
      <c r="G1287" t="s">
        <v>114</v>
      </c>
      <c r="J1287" t="s">
        <v>131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ref="S1287:T1289" si="330">"21:55:08.398"</f>
        <v>21:55:08.398</v>
      </c>
      <c r="T1287" t="str">
        <f t="shared" si="330"/>
        <v>21:55:08.398</v>
      </c>
      <c r="U1287" t="str">
        <f t="shared" si="326"/>
        <v>A4558D</v>
      </c>
      <c r="V1287">
        <v>0</v>
      </c>
      <c r="W1287">
        <v>0</v>
      </c>
      <c r="X1287">
        <v>2</v>
      </c>
      <c r="Z1287">
        <v>1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1135</v>
      </c>
      <c r="AJ1287">
        <v>48.157817999999999</v>
      </c>
      <c r="AK1287" t="s">
        <v>1107</v>
      </c>
      <c r="AL1287">
        <v>-122.974434</v>
      </c>
      <c r="AM1287">
        <v>25</v>
      </c>
      <c r="AN1287">
        <v>1100</v>
      </c>
      <c r="AO1287" t="s">
        <v>118</v>
      </c>
      <c r="AP1287">
        <v>-5</v>
      </c>
      <c r="AQ1287">
        <v>-137</v>
      </c>
      <c r="AR1287">
        <v>-192</v>
      </c>
      <c r="AZ1287">
        <v>1200</v>
      </c>
      <c r="BA1287">
        <v>1</v>
      </c>
      <c r="BB1287" t="str">
        <f t="shared" si="328"/>
        <v xml:space="preserve">N379DH  </v>
      </c>
      <c r="BC1287">
        <v>1</v>
      </c>
      <c r="BE1287">
        <v>0</v>
      </c>
      <c r="BF1287">
        <v>0</v>
      </c>
      <c r="BG1287">
        <v>0</v>
      </c>
      <c r="BH1287">
        <v>1025</v>
      </c>
      <c r="BI1287">
        <v>1</v>
      </c>
      <c r="BJ1287">
        <v>0</v>
      </c>
      <c r="BK1287">
        <v>0</v>
      </c>
      <c r="BL1287">
        <v>0</v>
      </c>
      <c r="BO1287">
        <v>0</v>
      </c>
      <c r="BP1287">
        <v>0</v>
      </c>
      <c r="BW1287" t="str">
        <f>"21:55:08.417"</f>
        <v>21:55:08.417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4</v>
      </c>
      <c r="CP1287" t="s">
        <v>119</v>
      </c>
      <c r="CQ1287">
        <v>259</v>
      </c>
      <c r="CR1287">
        <v>0</v>
      </c>
      <c r="CW1287">
        <v>3064541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"08/10/2022 21:55:08.681"</f>
        <v>08/10/2022 21:55:08.681</v>
      </c>
      <c r="C1288" t="str">
        <f t="shared" si="327"/>
        <v>FFDFD3C0</v>
      </c>
      <c r="D1288" t="s">
        <v>113</v>
      </c>
      <c r="E1288">
        <v>6</v>
      </c>
      <c r="H1288">
        <v>174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si="330"/>
        <v>21:55:08.398</v>
      </c>
      <c r="T1288" t="str">
        <f t="shared" si="330"/>
        <v>21:55:08.398</v>
      </c>
      <c r="U1288" t="str">
        <f t="shared" si="326"/>
        <v>A4558D</v>
      </c>
      <c r="V1288">
        <v>0</v>
      </c>
      <c r="W1288">
        <v>0</v>
      </c>
      <c r="X1288">
        <v>2</v>
      </c>
      <c r="Z1288">
        <v>1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1135</v>
      </c>
      <c r="AJ1288">
        <v>48.157817999999999</v>
      </c>
      <c r="AK1288" t="s">
        <v>1107</v>
      </c>
      <c r="AL1288">
        <v>-122.974434</v>
      </c>
      <c r="AM1288">
        <v>25</v>
      </c>
      <c r="AN1288">
        <v>1100</v>
      </c>
      <c r="AO1288" t="s">
        <v>118</v>
      </c>
      <c r="AP1288">
        <v>-5</v>
      </c>
      <c r="AQ1288">
        <v>-137</v>
      </c>
      <c r="AR1288">
        <v>-192</v>
      </c>
      <c r="AZ1288">
        <v>1200</v>
      </c>
      <c r="BA1288">
        <v>1</v>
      </c>
      <c r="BB1288" t="str">
        <f t="shared" si="328"/>
        <v xml:space="preserve">N379DH  </v>
      </c>
      <c r="BC1288">
        <v>1</v>
      </c>
      <c r="BE1288">
        <v>0</v>
      </c>
      <c r="BF1288">
        <v>0</v>
      </c>
      <c r="BG1288">
        <v>0</v>
      </c>
      <c r="BH1288">
        <v>1025</v>
      </c>
      <c r="BI1288">
        <v>1</v>
      </c>
      <c r="BJ1288">
        <v>0</v>
      </c>
      <c r="BK1288">
        <v>0</v>
      </c>
      <c r="BL1288">
        <v>0</v>
      </c>
      <c r="BO1288">
        <v>0</v>
      </c>
      <c r="BP1288">
        <v>0</v>
      </c>
      <c r="BW1288" t="str">
        <f>"21:55:08.417"</f>
        <v>21:55:08.417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4</v>
      </c>
      <c r="CP1288" t="s">
        <v>119</v>
      </c>
      <c r="CQ1288">
        <v>259</v>
      </c>
      <c r="CR1288">
        <v>0</v>
      </c>
      <c r="CW1288">
        <v>3064541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"08/10/2022 21:55:08.759"</f>
        <v>08/10/2022 21:55:08.759</v>
      </c>
      <c r="C1289" t="str">
        <f t="shared" si="327"/>
        <v>FFDFD3C0</v>
      </c>
      <c r="D1289" t="s">
        <v>611</v>
      </c>
      <c r="E1289">
        <v>10</v>
      </c>
      <c r="H1289">
        <v>37</v>
      </c>
      <c r="I1289" t="s">
        <v>612</v>
      </c>
      <c r="J1289" t="s">
        <v>613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si="330"/>
        <v>21:55:08.398</v>
      </c>
      <c r="T1289" t="str">
        <f t="shared" si="330"/>
        <v>21:55:08.398</v>
      </c>
      <c r="U1289" t="str">
        <f t="shared" si="326"/>
        <v>A4558D</v>
      </c>
      <c r="V1289">
        <v>0</v>
      </c>
      <c r="W1289">
        <v>0</v>
      </c>
      <c r="X1289">
        <v>2</v>
      </c>
      <c r="Z1289">
        <v>1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1135</v>
      </c>
      <c r="AJ1289">
        <v>48.157817999999999</v>
      </c>
      <c r="AK1289" t="s">
        <v>1107</v>
      </c>
      <c r="AL1289">
        <v>-122.974434</v>
      </c>
      <c r="AM1289">
        <v>25</v>
      </c>
      <c r="AN1289">
        <v>1100</v>
      </c>
      <c r="AO1289" t="s">
        <v>118</v>
      </c>
      <c r="AP1289">
        <v>-5</v>
      </c>
      <c r="AQ1289">
        <v>-137</v>
      </c>
      <c r="AR1289">
        <v>-192</v>
      </c>
      <c r="AZ1289">
        <v>1200</v>
      </c>
      <c r="BA1289">
        <v>1</v>
      </c>
      <c r="BB1289" t="str">
        <f t="shared" si="328"/>
        <v xml:space="preserve">N379DH  </v>
      </c>
      <c r="BC1289">
        <v>1</v>
      </c>
      <c r="BE1289">
        <v>0</v>
      </c>
      <c r="BF1289">
        <v>0</v>
      </c>
      <c r="BG1289">
        <v>0</v>
      </c>
      <c r="BH1289">
        <v>1025</v>
      </c>
      <c r="BI1289">
        <v>1</v>
      </c>
      <c r="BJ1289">
        <v>0</v>
      </c>
      <c r="BK1289">
        <v>0</v>
      </c>
      <c r="BL1289">
        <v>0</v>
      </c>
      <c r="BO1289">
        <v>0</v>
      </c>
      <c r="BP1289">
        <v>0</v>
      </c>
      <c r="BW1289" t="str">
        <f>"21:55:08.417"</f>
        <v>21:55:08.417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4</v>
      </c>
      <c r="CP1289" t="s">
        <v>119</v>
      </c>
      <c r="CQ1289">
        <v>259</v>
      </c>
      <c r="CR1289">
        <v>0</v>
      </c>
      <c r="CW1289">
        <v>3064541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"08/10/2022 21:55:09.615"</f>
        <v>08/10/2022 21:55:09.615</v>
      </c>
      <c r="C1290" t="str">
        <f t="shared" si="327"/>
        <v>FFDFD3C0</v>
      </c>
      <c r="D1290" t="s">
        <v>113</v>
      </c>
      <c r="E1290">
        <v>6</v>
      </c>
      <c r="H1290">
        <v>174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ref="S1290:T1292" si="331">"21:55:09.195"</f>
        <v>21:55:09.195</v>
      </c>
      <c r="T1290" t="str">
        <f t="shared" si="331"/>
        <v>21:55:09.195</v>
      </c>
      <c r="U1290" t="str">
        <f t="shared" si="326"/>
        <v>A4558D</v>
      </c>
      <c r="V1290">
        <v>0</v>
      </c>
      <c r="W1290">
        <v>0</v>
      </c>
      <c r="X1290">
        <v>2</v>
      </c>
      <c r="Z1290">
        <v>1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1136</v>
      </c>
      <c r="AJ1290">
        <v>48.157302999999999</v>
      </c>
      <c r="AK1290" t="s">
        <v>1137</v>
      </c>
      <c r="AL1290">
        <v>-122.97447699999999</v>
      </c>
      <c r="AM1290">
        <v>25</v>
      </c>
      <c r="AN1290">
        <v>1000</v>
      </c>
      <c r="AO1290" t="s">
        <v>118</v>
      </c>
      <c r="AP1290">
        <v>-6</v>
      </c>
      <c r="AQ1290">
        <v>-136</v>
      </c>
      <c r="AR1290">
        <v>-192</v>
      </c>
      <c r="AZ1290">
        <v>1200</v>
      </c>
      <c r="BA1290">
        <v>1</v>
      </c>
      <c r="BB1290" t="str">
        <f t="shared" si="328"/>
        <v xml:space="preserve">N379DH  </v>
      </c>
      <c r="BC1290">
        <v>1</v>
      </c>
      <c r="BE1290">
        <v>0</v>
      </c>
      <c r="BF1290">
        <v>0</v>
      </c>
      <c r="BG1290">
        <v>0</v>
      </c>
      <c r="BH1290">
        <v>1025</v>
      </c>
      <c r="BI1290">
        <v>1</v>
      </c>
      <c r="BJ1290">
        <v>0</v>
      </c>
      <c r="BK1290">
        <v>0</v>
      </c>
      <c r="BL1290">
        <v>0</v>
      </c>
      <c r="BO1290">
        <v>0</v>
      </c>
      <c r="BP1290">
        <v>0</v>
      </c>
      <c r="BW1290" t="str">
        <f>"21:55:09.371"</f>
        <v>21:55:09.371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5</v>
      </c>
      <c r="CP1290" t="s">
        <v>119</v>
      </c>
      <c r="CQ1290">
        <v>259</v>
      </c>
      <c r="CR1290">
        <v>0</v>
      </c>
      <c r="CW1290">
        <v>3064653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"08/10/2022 21:55:09.693"</f>
        <v>08/10/2022 21:55:09.693</v>
      </c>
      <c r="C1291" t="str">
        <f t="shared" si="327"/>
        <v>FFDFD3C0</v>
      </c>
      <c r="D1291" t="s">
        <v>611</v>
      </c>
      <c r="E1291">
        <v>10</v>
      </c>
      <c r="H1291">
        <v>37</v>
      </c>
      <c r="I1291" t="s">
        <v>612</v>
      </c>
      <c r="J1291" t="s">
        <v>613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331"/>
        <v>21:55:09.195</v>
      </c>
      <c r="T1291" t="str">
        <f t="shared" si="331"/>
        <v>21:55:09.195</v>
      </c>
      <c r="U1291" t="str">
        <f t="shared" si="326"/>
        <v>A4558D</v>
      </c>
      <c r="V1291">
        <v>0</v>
      </c>
      <c r="W1291">
        <v>0</v>
      </c>
      <c r="X1291">
        <v>2</v>
      </c>
      <c r="Z1291">
        <v>1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1136</v>
      </c>
      <c r="AJ1291">
        <v>48.157302999999999</v>
      </c>
      <c r="AK1291" t="s">
        <v>1137</v>
      </c>
      <c r="AL1291">
        <v>-122.97447699999999</v>
      </c>
      <c r="AM1291">
        <v>25</v>
      </c>
      <c r="AN1291">
        <v>1000</v>
      </c>
      <c r="AO1291" t="s">
        <v>118</v>
      </c>
      <c r="AP1291">
        <v>-6</v>
      </c>
      <c r="AQ1291">
        <v>-136</v>
      </c>
      <c r="AR1291">
        <v>-192</v>
      </c>
      <c r="AZ1291">
        <v>1200</v>
      </c>
      <c r="BA1291">
        <v>1</v>
      </c>
      <c r="BB1291" t="str">
        <f t="shared" si="328"/>
        <v xml:space="preserve">N379DH  </v>
      </c>
      <c r="BC1291">
        <v>1</v>
      </c>
      <c r="BE1291">
        <v>0</v>
      </c>
      <c r="BF1291">
        <v>0</v>
      </c>
      <c r="BG1291">
        <v>0</v>
      </c>
      <c r="BH1291">
        <v>1025</v>
      </c>
      <c r="BI1291">
        <v>1</v>
      </c>
      <c r="BJ1291">
        <v>0</v>
      </c>
      <c r="BK1291">
        <v>0</v>
      </c>
      <c r="BL1291">
        <v>0</v>
      </c>
      <c r="BO1291">
        <v>0</v>
      </c>
      <c r="BP1291">
        <v>0</v>
      </c>
      <c r="BW1291" t="str">
        <f>"21:55:09.371"</f>
        <v>21:55:09.371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5</v>
      </c>
      <c r="CP1291" t="s">
        <v>119</v>
      </c>
      <c r="CQ1291">
        <v>259</v>
      </c>
      <c r="CR1291">
        <v>0</v>
      </c>
      <c r="CW1291">
        <v>3064653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"08/10/2022 21:55:09.725"</f>
        <v>08/10/2022 21:55:09.725</v>
      </c>
      <c r="C1292" t="str">
        <f t="shared" si="327"/>
        <v>FFDFD3C0</v>
      </c>
      <c r="D1292" t="s">
        <v>130</v>
      </c>
      <c r="E1292">
        <v>18</v>
      </c>
      <c r="F1292">
        <v>1018</v>
      </c>
      <c r="G1292" t="s">
        <v>114</v>
      </c>
      <c r="J1292" t="s">
        <v>131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si="331"/>
        <v>21:55:09.195</v>
      </c>
      <c r="T1292" t="str">
        <f t="shared" si="331"/>
        <v>21:55:09.195</v>
      </c>
      <c r="U1292" t="str">
        <f t="shared" si="326"/>
        <v>A4558D</v>
      </c>
      <c r="V1292">
        <v>0</v>
      </c>
      <c r="W1292">
        <v>0</v>
      </c>
      <c r="X1292">
        <v>2</v>
      </c>
      <c r="Z1292">
        <v>1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1136</v>
      </c>
      <c r="AJ1292">
        <v>48.157302999999999</v>
      </c>
      <c r="AK1292" t="s">
        <v>1137</v>
      </c>
      <c r="AL1292">
        <v>-122.97447699999999</v>
      </c>
      <c r="AM1292">
        <v>25</v>
      </c>
      <c r="AN1292">
        <v>1000</v>
      </c>
      <c r="AO1292" t="s">
        <v>118</v>
      </c>
      <c r="AP1292">
        <v>-6</v>
      </c>
      <c r="AQ1292">
        <v>-136</v>
      </c>
      <c r="AR1292">
        <v>-192</v>
      </c>
      <c r="AZ1292">
        <v>1200</v>
      </c>
      <c r="BA1292">
        <v>1</v>
      </c>
      <c r="BB1292" t="str">
        <f t="shared" si="328"/>
        <v xml:space="preserve">N379DH  </v>
      </c>
      <c r="BC1292">
        <v>1</v>
      </c>
      <c r="BE1292">
        <v>0</v>
      </c>
      <c r="BF1292">
        <v>0</v>
      </c>
      <c r="BG1292">
        <v>0</v>
      </c>
      <c r="BH1292">
        <v>1025</v>
      </c>
      <c r="BI1292">
        <v>1</v>
      </c>
      <c r="BJ1292">
        <v>0</v>
      </c>
      <c r="BK1292">
        <v>0</v>
      </c>
      <c r="BL1292">
        <v>0</v>
      </c>
      <c r="BO1292">
        <v>0</v>
      </c>
      <c r="BP1292">
        <v>0</v>
      </c>
      <c r="BW1292" t="str">
        <f>"21:55:09.371"</f>
        <v>21:55:09.371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5</v>
      </c>
      <c r="CP1292" t="s">
        <v>119</v>
      </c>
      <c r="CQ1292">
        <v>259</v>
      </c>
      <c r="CR1292">
        <v>0</v>
      </c>
      <c r="CW1292">
        <v>3064653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"08/10/2022 21:55:10.537"</f>
        <v>08/10/2022 21:55:10.537</v>
      </c>
      <c r="C1293" t="str">
        <f t="shared" si="327"/>
        <v>FFDFD3C0</v>
      </c>
      <c r="D1293" t="s">
        <v>113</v>
      </c>
      <c r="E1293">
        <v>6</v>
      </c>
      <c r="H1293">
        <v>174</v>
      </c>
      <c r="I1293" t="s">
        <v>114</v>
      </c>
      <c r="J1293" t="s">
        <v>115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ref="S1293:T1295" si="332">"21:55:10.195"</f>
        <v>21:55:10.195</v>
      </c>
      <c r="T1293" t="str">
        <f t="shared" si="332"/>
        <v>21:55:10.195</v>
      </c>
      <c r="U1293" t="str">
        <f t="shared" si="326"/>
        <v>A4558D</v>
      </c>
      <c r="V1293">
        <v>0</v>
      </c>
      <c r="W1293">
        <v>0</v>
      </c>
      <c r="X1293">
        <v>2</v>
      </c>
      <c r="Z1293">
        <v>1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1138</v>
      </c>
      <c r="AJ1293">
        <v>48.156680999999999</v>
      </c>
      <c r="AK1293" t="s">
        <v>1139</v>
      </c>
      <c r="AL1293">
        <v>-122.97452</v>
      </c>
      <c r="AM1293">
        <v>25</v>
      </c>
      <c r="AN1293">
        <v>1000</v>
      </c>
      <c r="AO1293" t="s">
        <v>118</v>
      </c>
      <c r="AP1293">
        <v>-6</v>
      </c>
      <c r="AQ1293">
        <v>-136</v>
      </c>
      <c r="AR1293">
        <v>-128</v>
      </c>
      <c r="AZ1293">
        <v>1200</v>
      </c>
      <c r="BA1293">
        <v>1</v>
      </c>
      <c r="BB1293" t="str">
        <f t="shared" si="328"/>
        <v xml:space="preserve">N379DH  </v>
      </c>
      <c r="BC1293">
        <v>1</v>
      </c>
      <c r="BE1293">
        <v>0</v>
      </c>
      <c r="BF1293">
        <v>0</v>
      </c>
      <c r="BG1293">
        <v>0</v>
      </c>
      <c r="BH1293">
        <v>1025</v>
      </c>
      <c r="BI1293">
        <v>1</v>
      </c>
      <c r="BJ1293">
        <v>0</v>
      </c>
      <c r="BK1293">
        <v>0</v>
      </c>
      <c r="BL1293">
        <v>0</v>
      </c>
      <c r="BO1293">
        <v>0</v>
      </c>
      <c r="BP1293">
        <v>0</v>
      </c>
      <c r="BW1293" t="str">
        <f>"21:55:10.215"</f>
        <v>21:55:10.215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4</v>
      </c>
      <c r="CP1293" t="s">
        <v>119</v>
      </c>
      <c r="CQ1293">
        <v>259</v>
      </c>
      <c r="CR1293">
        <v>0</v>
      </c>
      <c r="CW1293">
        <v>3064751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"08/10/2022 21:55:10.600"</f>
        <v>08/10/2022 21:55:10.600</v>
      </c>
      <c r="C1294" t="str">
        <f t="shared" si="327"/>
        <v>FFDFD3C0</v>
      </c>
      <c r="D1294" t="s">
        <v>130</v>
      </c>
      <c r="E1294">
        <v>18</v>
      </c>
      <c r="F1294">
        <v>1018</v>
      </c>
      <c r="G1294" t="s">
        <v>114</v>
      </c>
      <c r="J1294" t="s">
        <v>131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332"/>
        <v>21:55:10.195</v>
      </c>
      <c r="T1294" t="str">
        <f t="shared" si="332"/>
        <v>21:55:10.195</v>
      </c>
      <c r="U1294" t="str">
        <f t="shared" si="326"/>
        <v>A4558D</v>
      </c>
      <c r="V1294">
        <v>0</v>
      </c>
      <c r="W1294">
        <v>0</v>
      </c>
      <c r="X1294">
        <v>2</v>
      </c>
      <c r="Z1294">
        <v>1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1138</v>
      </c>
      <c r="AJ1294">
        <v>48.156680999999999</v>
      </c>
      <c r="AK1294" t="s">
        <v>1139</v>
      </c>
      <c r="AL1294">
        <v>-122.97452</v>
      </c>
      <c r="AM1294">
        <v>25</v>
      </c>
      <c r="AN1294">
        <v>1000</v>
      </c>
      <c r="AO1294" t="s">
        <v>118</v>
      </c>
      <c r="AP1294">
        <v>-6</v>
      </c>
      <c r="AQ1294">
        <v>-136</v>
      </c>
      <c r="AR1294">
        <v>-128</v>
      </c>
      <c r="AZ1294">
        <v>1200</v>
      </c>
      <c r="BA1294">
        <v>1</v>
      </c>
      <c r="BB1294" t="str">
        <f t="shared" si="328"/>
        <v xml:space="preserve">N379DH  </v>
      </c>
      <c r="BC1294">
        <v>1</v>
      </c>
      <c r="BE1294">
        <v>0</v>
      </c>
      <c r="BF1294">
        <v>0</v>
      </c>
      <c r="BG1294">
        <v>0</v>
      </c>
      <c r="BH1294">
        <v>1025</v>
      </c>
      <c r="BI1294">
        <v>1</v>
      </c>
      <c r="BJ1294">
        <v>0</v>
      </c>
      <c r="BK1294">
        <v>0</v>
      </c>
      <c r="BL1294">
        <v>0</v>
      </c>
      <c r="BO1294">
        <v>0</v>
      </c>
      <c r="BP1294">
        <v>0</v>
      </c>
      <c r="BW1294" t="str">
        <f>"21:55:10.215"</f>
        <v>21:55:10.215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4</v>
      </c>
      <c r="CP1294" t="s">
        <v>119</v>
      </c>
      <c r="CQ1294">
        <v>259</v>
      </c>
      <c r="CR1294">
        <v>0</v>
      </c>
      <c r="CW1294">
        <v>3064751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"08/10/2022 21:55:10.600"</f>
        <v>08/10/2022 21:55:10.600</v>
      </c>
      <c r="C1295" t="str">
        <f t="shared" si="327"/>
        <v>FFDFD3C0</v>
      </c>
      <c r="D1295" t="s">
        <v>611</v>
      </c>
      <c r="E1295">
        <v>10</v>
      </c>
      <c r="H1295">
        <v>37</v>
      </c>
      <c r="I1295" t="s">
        <v>612</v>
      </c>
      <c r="J1295" t="s">
        <v>613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si="332"/>
        <v>21:55:10.195</v>
      </c>
      <c r="T1295" t="str">
        <f t="shared" si="332"/>
        <v>21:55:10.195</v>
      </c>
      <c r="U1295" t="str">
        <f t="shared" si="326"/>
        <v>A4558D</v>
      </c>
      <c r="V1295">
        <v>0</v>
      </c>
      <c r="W1295">
        <v>0</v>
      </c>
      <c r="X1295">
        <v>2</v>
      </c>
      <c r="Z1295">
        <v>1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1138</v>
      </c>
      <c r="AJ1295">
        <v>48.156680999999999</v>
      </c>
      <c r="AK1295" t="s">
        <v>1139</v>
      </c>
      <c r="AL1295">
        <v>-122.97452</v>
      </c>
      <c r="AM1295">
        <v>25</v>
      </c>
      <c r="AN1295">
        <v>1000</v>
      </c>
      <c r="AO1295" t="s">
        <v>118</v>
      </c>
      <c r="AP1295">
        <v>-6</v>
      </c>
      <c r="AQ1295">
        <v>-136</v>
      </c>
      <c r="AR1295">
        <v>-128</v>
      </c>
      <c r="AZ1295">
        <v>1200</v>
      </c>
      <c r="BA1295">
        <v>1</v>
      </c>
      <c r="BB1295" t="str">
        <f t="shared" si="328"/>
        <v xml:space="preserve">N379DH  </v>
      </c>
      <c r="BC1295">
        <v>1</v>
      </c>
      <c r="BE1295">
        <v>0</v>
      </c>
      <c r="BF1295">
        <v>0</v>
      </c>
      <c r="BG1295">
        <v>0</v>
      </c>
      <c r="BH1295">
        <v>1025</v>
      </c>
      <c r="BI1295">
        <v>1</v>
      </c>
      <c r="BJ1295">
        <v>0</v>
      </c>
      <c r="BK1295">
        <v>0</v>
      </c>
      <c r="BL1295">
        <v>0</v>
      </c>
      <c r="BO1295">
        <v>0</v>
      </c>
      <c r="BP1295">
        <v>0</v>
      </c>
      <c r="BW1295" t="str">
        <f>"21:55:10.215"</f>
        <v>21:55:10.215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4</v>
      </c>
      <c r="CP1295" t="s">
        <v>119</v>
      </c>
      <c r="CQ1295">
        <v>259</v>
      </c>
      <c r="CR1295">
        <v>0</v>
      </c>
      <c r="CW1295">
        <v>3064751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"08/10/2022 21:55:12.053"</f>
        <v>08/10/2022 21:55:12.053</v>
      </c>
      <c r="C1296" t="str">
        <f t="shared" si="327"/>
        <v>FFDFD3C0</v>
      </c>
      <c r="D1296" t="s">
        <v>130</v>
      </c>
      <c r="E1296">
        <v>18</v>
      </c>
      <c r="F1296">
        <v>1018</v>
      </c>
      <c r="G1296" t="s">
        <v>114</v>
      </c>
      <c r="J1296" t="s">
        <v>131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ref="S1296:T1298" si="333">"21:55:11.594"</f>
        <v>21:55:11.594</v>
      </c>
      <c r="T1296" t="str">
        <f t="shared" si="333"/>
        <v>21:55:11.594</v>
      </c>
      <c r="U1296" t="str">
        <f t="shared" si="326"/>
        <v>A4558D</v>
      </c>
      <c r="V1296">
        <v>0</v>
      </c>
      <c r="W1296">
        <v>0</v>
      </c>
      <c r="X1296">
        <v>2</v>
      </c>
      <c r="Z1296">
        <v>1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1140</v>
      </c>
      <c r="AJ1296">
        <v>48.155800999999997</v>
      </c>
      <c r="AK1296" t="s">
        <v>1141</v>
      </c>
      <c r="AL1296">
        <v>-122.97458399999999</v>
      </c>
      <c r="AM1296">
        <v>25</v>
      </c>
      <c r="AN1296">
        <v>1000</v>
      </c>
      <c r="AO1296" t="s">
        <v>118</v>
      </c>
      <c r="AP1296">
        <v>-7</v>
      </c>
      <c r="AQ1296">
        <v>-136</v>
      </c>
      <c r="AR1296">
        <v>-192</v>
      </c>
      <c r="AZ1296">
        <v>1200</v>
      </c>
      <c r="BA1296">
        <v>1</v>
      </c>
      <c r="BB1296" t="str">
        <f t="shared" si="328"/>
        <v xml:space="preserve">N379DH  </v>
      </c>
      <c r="BC1296">
        <v>1</v>
      </c>
      <c r="BE1296">
        <v>0</v>
      </c>
      <c r="BF1296">
        <v>0</v>
      </c>
      <c r="BG1296">
        <v>0</v>
      </c>
      <c r="BH1296">
        <v>1025</v>
      </c>
      <c r="BI1296">
        <v>1</v>
      </c>
      <c r="BJ1296">
        <v>0</v>
      </c>
      <c r="BK1296">
        <v>0</v>
      </c>
      <c r="BL1296">
        <v>0</v>
      </c>
      <c r="BO1296">
        <v>0</v>
      </c>
      <c r="BP1296">
        <v>0</v>
      </c>
      <c r="BW1296" t="str">
        <f>"21:55:11.754"</f>
        <v>21:55:11.754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4</v>
      </c>
      <c r="CP1296" t="s">
        <v>119</v>
      </c>
      <c r="CQ1296">
        <v>259</v>
      </c>
      <c r="CR1296">
        <v>0</v>
      </c>
      <c r="CW1296">
        <v>3064930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"08/10/2022 21:55:12.053"</f>
        <v>08/10/2022 21:55:12.053</v>
      </c>
      <c r="C1297" t="str">
        <f t="shared" si="327"/>
        <v>FFDFD3C0</v>
      </c>
      <c r="D1297" t="s">
        <v>611</v>
      </c>
      <c r="E1297">
        <v>10</v>
      </c>
      <c r="H1297">
        <v>37</v>
      </c>
      <c r="I1297" t="s">
        <v>612</v>
      </c>
      <c r="J1297" t="s">
        <v>613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333"/>
        <v>21:55:11.594</v>
      </c>
      <c r="T1297" t="str">
        <f t="shared" si="333"/>
        <v>21:55:11.594</v>
      </c>
      <c r="U1297" t="str">
        <f t="shared" si="326"/>
        <v>A4558D</v>
      </c>
      <c r="V1297">
        <v>0</v>
      </c>
      <c r="W1297">
        <v>0</v>
      </c>
      <c r="X1297">
        <v>2</v>
      </c>
      <c r="Z1297">
        <v>1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1140</v>
      </c>
      <c r="AJ1297">
        <v>48.155800999999997</v>
      </c>
      <c r="AK1297" t="s">
        <v>1141</v>
      </c>
      <c r="AL1297">
        <v>-122.97458399999999</v>
      </c>
      <c r="AM1297">
        <v>25</v>
      </c>
      <c r="AN1297">
        <v>1000</v>
      </c>
      <c r="AO1297" t="s">
        <v>118</v>
      </c>
      <c r="AP1297">
        <v>-7</v>
      </c>
      <c r="AQ1297">
        <v>-136</v>
      </c>
      <c r="AR1297">
        <v>-192</v>
      </c>
      <c r="AZ1297">
        <v>1200</v>
      </c>
      <c r="BA1297">
        <v>1</v>
      </c>
      <c r="BB1297" t="str">
        <f t="shared" si="328"/>
        <v xml:space="preserve">N379DH  </v>
      </c>
      <c r="BC1297">
        <v>1</v>
      </c>
      <c r="BE1297">
        <v>0</v>
      </c>
      <c r="BF1297">
        <v>0</v>
      </c>
      <c r="BG1297">
        <v>0</v>
      </c>
      <c r="BH1297">
        <v>1025</v>
      </c>
      <c r="BI1297">
        <v>1</v>
      </c>
      <c r="BJ1297">
        <v>0</v>
      </c>
      <c r="BK1297">
        <v>0</v>
      </c>
      <c r="BL1297">
        <v>0</v>
      </c>
      <c r="BO1297">
        <v>0</v>
      </c>
      <c r="BP1297">
        <v>0</v>
      </c>
      <c r="BW1297" t="str">
        <f>"21:55:11.754"</f>
        <v>21:55:11.754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4</v>
      </c>
      <c r="CP1297" t="s">
        <v>119</v>
      </c>
      <c r="CQ1297">
        <v>259</v>
      </c>
      <c r="CR1297">
        <v>0</v>
      </c>
      <c r="CW1297">
        <v>3064930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"08/10/2022 21:55:12.053"</f>
        <v>08/10/2022 21:55:12.053</v>
      </c>
      <c r="C1298" t="str">
        <f t="shared" si="327"/>
        <v>FFDFD3C0</v>
      </c>
      <c r="D1298" t="s">
        <v>113</v>
      </c>
      <c r="E1298">
        <v>6</v>
      </c>
      <c r="H1298">
        <v>174</v>
      </c>
      <c r="I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si="333"/>
        <v>21:55:11.594</v>
      </c>
      <c r="T1298" t="str">
        <f t="shared" si="333"/>
        <v>21:55:11.594</v>
      </c>
      <c r="U1298" t="str">
        <f t="shared" si="326"/>
        <v>A4558D</v>
      </c>
      <c r="V1298">
        <v>0</v>
      </c>
      <c r="W1298">
        <v>0</v>
      </c>
      <c r="X1298">
        <v>2</v>
      </c>
      <c r="Z1298">
        <v>1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1140</v>
      </c>
      <c r="AJ1298">
        <v>48.155800999999997</v>
      </c>
      <c r="AK1298" t="s">
        <v>1141</v>
      </c>
      <c r="AL1298">
        <v>-122.97458399999999</v>
      </c>
      <c r="AM1298">
        <v>25</v>
      </c>
      <c r="AN1298">
        <v>1000</v>
      </c>
      <c r="AO1298" t="s">
        <v>118</v>
      </c>
      <c r="AP1298">
        <v>-7</v>
      </c>
      <c r="AQ1298">
        <v>-136</v>
      </c>
      <c r="AR1298">
        <v>-192</v>
      </c>
      <c r="AZ1298">
        <v>1200</v>
      </c>
      <c r="BA1298">
        <v>1</v>
      </c>
      <c r="BB1298" t="str">
        <f t="shared" si="328"/>
        <v xml:space="preserve">N379DH  </v>
      </c>
      <c r="BC1298">
        <v>1</v>
      </c>
      <c r="BE1298">
        <v>0</v>
      </c>
      <c r="BF1298">
        <v>0</v>
      </c>
      <c r="BG1298">
        <v>0</v>
      </c>
      <c r="BH1298">
        <v>1025</v>
      </c>
      <c r="BI1298">
        <v>1</v>
      </c>
      <c r="BJ1298">
        <v>0</v>
      </c>
      <c r="BK1298">
        <v>0</v>
      </c>
      <c r="BL1298">
        <v>0</v>
      </c>
      <c r="BO1298">
        <v>0</v>
      </c>
      <c r="BP1298">
        <v>0</v>
      </c>
      <c r="BW1298" t="str">
        <f>"21:55:11.754"</f>
        <v>21:55:11.754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4</v>
      </c>
      <c r="CP1298" t="s">
        <v>119</v>
      </c>
      <c r="CQ1298">
        <v>259</v>
      </c>
      <c r="CR1298">
        <v>0</v>
      </c>
      <c r="CW1298">
        <v>3064930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"08/10/2022 21:55:13.084"</f>
        <v>08/10/2022 21:55:13.084</v>
      </c>
      <c r="C1299" t="str">
        <f t="shared" si="327"/>
        <v>FFDFD3C0</v>
      </c>
      <c r="D1299" t="s">
        <v>113</v>
      </c>
      <c r="E1299">
        <v>6</v>
      </c>
      <c r="H1299">
        <v>174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ref="S1299:T1301" si="334">"21:55:12.594"</f>
        <v>21:55:12.594</v>
      </c>
      <c r="T1299" t="str">
        <f t="shared" si="334"/>
        <v>21:55:12.594</v>
      </c>
      <c r="U1299" t="str">
        <f t="shared" si="326"/>
        <v>A4558D</v>
      </c>
      <c r="V1299">
        <v>0</v>
      </c>
      <c r="W1299">
        <v>0</v>
      </c>
      <c r="X1299">
        <v>2</v>
      </c>
      <c r="Z1299">
        <v>1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1142</v>
      </c>
      <c r="AJ1299">
        <v>48.155178999999997</v>
      </c>
      <c r="AK1299" t="s">
        <v>1143</v>
      </c>
      <c r="AL1299">
        <v>-122.974627</v>
      </c>
      <c r="AM1299">
        <v>25</v>
      </c>
      <c r="AN1299">
        <v>1000</v>
      </c>
      <c r="AO1299" t="s">
        <v>118</v>
      </c>
      <c r="AP1299">
        <v>-7</v>
      </c>
      <c r="AQ1299">
        <v>-136</v>
      </c>
      <c r="AR1299">
        <v>-256</v>
      </c>
      <c r="AZ1299">
        <v>1200</v>
      </c>
      <c r="BA1299">
        <v>1</v>
      </c>
      <c r="BB1299" t="str">
        <f t="shared" si="328"/>
        <v xml:space="preserve">N379DH  </v>
      </c>
      <c r="BC1299">
        <v>1</v>
      </c>
      <c r="BE1299">
        <v>0</v>
      </c>
      <c r="BF1299">
        <v>0</v>
      </c>
      <c r="BG1299">
        <v>0</v>
      </c>
      <c r="BH1299">
        <v>1025</v>
      </c>
      <c r="BI1299">
        <v>1</v>
      </c>
      <c r="BJ1299">
        <v>0</v>
      </c>
      <c r="BK1299">
        <v>0</v>
      </c>
      <c r="BL1299">
        <v>0</v>
      </c>
      <c r="BO1299">
        <v>0</v>
      </c>
      <c r="BP1299">
        <v>0</v>
      </c>
      <c r="BW1299" t="str">
        <f>"21:55:12.797"</f>
        <v>21:55:12.797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4</v>
      </c>
      <c r="CP1299" t="s">
        <v>119</v>
      </c>
      <c r="CQ1299">
        <v>259</v>
      </c>
      <c r="CR1299">
        <v>0</v>
      </c>
      <c r="CW1299">
        <v>3065064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"08/10/2022 21:55:13.084"</f>
        <v>08/10/2022 21:55:13.084</v>
      </c>
      <c r="C1300" t="str">
        <f t="shared" si="327"/>
        <v>FFDFD3C0</v>
      </c>
      <c r="D1300" t="s">
        <v>130</v>
      </c>
      <c r="E1300">
        <v>18</v>
      </c>
      <c r="F1300">
        <v>1018</v>
      </c>
      <c r="G1300" t="s">
        <v>114</v>
      </c>
      <c r="J1300" t="s">
        <v>131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334"/>
        <v>21:55:12.594</v>
      </c>
      <c r="T1300" t="str">
        <f t="shared" si="334"/>
        <v>21:55:12.594</v>
      </c>
      <c r="U1300" t="str">
        <f t="shared" si="326"/>
        <v>A4558D</v>
      </c>
      <c r="V1300">
        <v>0</v>
      </c>
      <c r="W1300">
        <v>0</v>
      </c>
      <c r="X1300">
        <v>2</v>
      </c>
      <c r="Z1300">
        <v>1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1142</v>
      </c>
      <c r="AJ1300">
        <v>48.155178999999997</v>
      </c>
      <c r="AK1300" t="s">
        <v>1143</v>
      </c>
      <c r="AL1300">
        <v>-122.974627</v>
      </c>
      <c r="AM1300">
        <v>25</v>
      </c>
      <c r="AN1300">
        <v>1000</v>
      </c>
      <c r="AO1300" t="s">
        <v>118</v>
      </c>
      <c r="AP1300">
        <v>-7</v>
      </c>
      <c r="AQ1300">
        <v>-136</v>
      </c>
      <c r="AR1300">
        <v>-256</v>
      </c>
      <c r="AZ1300">
        <v>1200</v>
      </c>
      <c r="BA1300">
        <v>1</v>
      </c>
      <c r="BB1300" t="str">
        <f t="shared" si="328"/>
        <v xml:space="preserve">N379DH  </v>
      </c>
      <c r="BC1300">
        <v>1</v>
      </c>
      <c r="BE1300">
        <v>0</v>
      </c>
      <c r="BF1300">
        <v>0</v>
      </c>
      <c r="BG1300">
        <v>0</v>
      </c>
      <c r="BH1300">
        <v>1025</v>
      </c>
      <c r="BI1300">
        <v>1</v>
      </c>
      <c r="BJ1300">
        <v>0</v>
      </c>
      <c r="BK1300">
        <v>0</v>
      </c>
      <c r="BL1300">
        <v>0</v>
      </c>
      <c r="BO1300">
        <v>0</v>
      </c>
      <c r="BP1300">
        <v>0</v>
      </c>
      <c r="BW1300" t="str">
        <f>"21:55:12.797"</f>
        <v>21:55:12.797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4</v>
      </c>
      <c r="CP1300" t="s">
        <v>119</v>
      </c>
      <c r="CQ1300">
        <v>259</v>
      </c>
      <c r="CR1300">
        <v>0</v>
      </c>
      <c r="CW1300">
        <v>3065064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"08/10/2022 21:55:13.084"</f>
        <v>08/10/2022 21:55:13.084</v>
      </c>
      <c r="C1301" t="str">
        <f t="shared" si="327"/>
        <v>FFDFD3C0</v>
      </c>
      <c r="D1301" t="s">
        <v>611</v>
      </c>
      <c r="E1301">
        <v>10</v>
      </c>
      <c r="H1301">
        <v>37</v>
      </c>
      <c r="I1301" t="s">
        <v>612</v>
      </c>
      <c r="J1301" t="s">
        <v>613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334"/>
        <v>21:55:12.594</v>
      </c>
      <c r="T1301" t="str">
        <f t="shared" si="334"/>
        <v>21:55:12.594</v>
      </c>
      <c r="U1301" t="str">
        <f t="shared" si="326"/>
        <v>A4558D</v>
      </c>
      <c r="V1301">
        <v>0</v>
      </c>
      <c r="W1301">
        <v>0</v>
      </c>
      <c r="X1301">
        <v>2</v>
      </c>
      <c r="Z1301">
        <v>1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1142</v>
      </c>
      <c r="AJ1301">
        <v>48.155178999999997</v>
      </c>
      <c r="AK1301" t="s">
        <v>1143</v>
      </c>
      <c r="AL1301">
        <v>-122.974627</v>
      </c>
      <c r="AM1301">
        <v>25</v>
      </c>
      <c r="AN1301">
        <v>1000</v>
      </c>
      <c r="AO1301" t="s">
        <v>118</v>
      </c>
      <c r="AP1301">
        <v>-7</v>
      </c>
      <c r="AQ1301">
        <v>-136</v>
      </c>
      <c r="AR1301">
        <v>-256</v>
      </c>
      <c r="AZ1301">
        <v>1200</v>
      </c>
      <c r="BA1301">
        <v>1</v>
      </c>
      <c r="BB1301" t="str">
        <f t="shared" si="328"/>
        <v xml:space="preserve">N379DH  </v>
      </c>
      <c r="BC1301">
        <v>1</v>
      </c>
      <c r="BE1301">
        <v>0</v>
      </c>
      <c r="BF1301">
        <v>0</v>
      </c>
      <c r="BG1301">
        <v>0</v>
      </c>
      <c r="BH1301">
        <v>1025</v>
      </c>
      <c r="BI1301">
        <v>1</v>
      </c>
      <c r="BJ1301">
        <v>0</v>
      </c>
      <c r="BK1301">
        <v>0</v>
      </c>
      <c r="BL1301">
        <v>0</v>
      </c>
      <c r="BO1301">
        <v>0</v>
      </c>
      <c r="BP1301">
        <v>0</v>
      </c>
      <c r="BW1301" t="str">
        <f>"21:55:12.797"</f>
        <v>21:55:12.797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4</v>
      </c>
      <c r="CP1301" t="s">
        <v>119</v>
      </c>
      <c r="CQ1301">
        <v>259</v>
      </c>
      <c r="CR1301">
        <v>0</v>
      </c>
      <c r="CW1301">
        <v>3065064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"08/10/2022 21:55:13.803"</f>
        <v>08/10/2022 21:55:13.803</v>
      </c>
      <c r="C1302" t="str">
        <f t="shared" si="327"/>
        <v>FFDFD3C0</v>
      </c>
      <c r="D1302" t="s">
        <v>611</v>
      </c>
      <c r="E1302">
        <v>10</v>
      </c>
      <c r="H1302">
        <v>37</v>
      </c>
      <c r="I1302" t="s">
        <v>612</v>
      </c>
      <c r="J1302" t="s">
        <v>613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ref="S1302:T1304" si="335">"21:55:13.398"</f>
        <v>21:55:13.398</v>
      </c>
      <c r="T1302" t="str">
        <f t="shared" si="335"/>
        <v>21:55:13.398</v>
      </c>
      <c r="U1302" t="str">
        <f t="shared" si="326"/>
        <v>A4558D</v>
      </c>
      <c r="V1302">
        <v>0</v>
      </c>
      <c r="W1302">
        <v>0</v>
      </c>
      <c r="X1302">
        <v>2</v>
      </c>
      <c r="Z1302">
        <v>1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1144</v>
      </c>
      <c r="AJ1302">
        <v>48.154663999999997</v>
      </c>
      <c r="AK1302" t="s">
        <v>1145</v>
      </c>
      <c r="AL1302">
        <v>-122.97467</v>
      </c>
      <c r="AM1302">
        <v>25</v>
      </c>
      <c r="AN1302">
        <v>1000</v>
      </c>
      <c r="AO1302" t="s">
        <v>118</v>
      </c>
      <c r="AP1302">
        <v>-7</v>
      </c>
      <c r="AQ1302">
        <v>-136</v>
      </c>
      <c r="AR1302">
        <v>-256</v>
      </c>
      <c r="AZ1302">
        <v>1200</v>
      </c>
      <c r="BA1302">
        <v>1</v>
      </c>
      <c r="BB1302" t="str">
        <f t="shared" si="328"/>
        <v xml:space="preserve">N379DH  </v>
      </c>
      <c r="BC1302">
        <v>1</v>
      </c>
      <c r="BE1302">
        <v>0</v>
      </c>
      <c r="BF1302">
        <v>0</v>
      </c>
      <c r="BG1302">
        <v>0</v>
      </c>
      <c r="BH1302">
        <v>1000</v>
      </c>
      <c r="BI1302">
        <v>1</v>
      </c>
      <c r="BJ1302">
        <v>0</v>
      </c>
      <c r="BK1302">
        <v>0</v>
      </c>
      <c r="BL1302">
        <v>0</v>
      </c>
      <c r="BO1302">
        <v>0</v>
      </c>
      <c r="BP1302">
        <v>0</v>
      </c>
      <c r="BW1302" t="str">
        <f>"21:55:13.521"</f>
        <v>21:55:13.521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4</v>
      </c>
      <c r="CP1302" t="s">
        <v>119</v>
      </c>
      <c r="CQ1302">
        <v>259</v>
      </c>
      <c r="CR1302">
        <v>0</v>
      </c>
      <c r="CW1302">
        <v>3065148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"08/10/2022 21:55:13.803"</f>
        <v>08/10/2022 21:55:13.803</v>
      </c>
      <c r="C1303" t="str">
        <f t="shared" si="327"/>
        <v>FFDFD3C0</v>
      </c>
      <c r="D1303" t="s">
        <v>113</v>
      </c>
      <c r="E1303">
        <v>6</v>
      </c>
      <c r="H1303">
        <v>174</v>
      </c>
      <c r="I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si="335"/>
        <v>21:55:13.398</v>
      </c>
      <c r="T1303" t="str">
        <f t="shared" si="335"/>
        <v>21:55:13.398</v>
      </c>
      <c r="U1303" t="str">
        <f t="shared" si="326"/>
        <v>A4558D</v>
      </c>
      <c r="V1303">
        <v>0</v>
      </c>
      <c r="W1303">
        <v>0</v>
      </c>
      <c r="X1303">
        <v>2</v>
      </c>
      <c r="Z1303">
        <v>1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1144</v>
      </c>
      <c r="AJ1303">
        <v>48.154663999999997</v>
      </c>
      <c r="AK1303" t="s">
        <v>1145</v>
      </c>
      <c r="AL1303">
        <v>-122.97467</v>
      </c>
      <c r="AM1303">
        <v>25</v>
      </c>
      <c r="AN1303">
        <v>1000</v>
      </c>
      <c r="AO1303" t="s">
        <v>118</v>
      </c>
      <c r="AP1303">
        <v>-7</v>
      </c>
      <c r="AQ1303">
        <v>-136</v>
      </c>
      <c r="AR1303">
        <v>-256</v>
      </c>
      <c r="AZ1303">
        <v>1200</v>
      </c>
      <c r="BA1303">
        <v>1</v>
      </c>
      <c r="BB1303" t="str">
        <f t="shared" si="328"/>
        <v xml:space="preserve">N379DH  </v>
      </c>
      <c r="BC1303">
        <v>1</v>
      </c>
      <c r="BE1303">
        <v>0</v>
      </c>
      <c r="BF1303">
        <v>0</v>
      </c>
      <c r="BG1303">
        <v>0</v>
      </c>
      <c r="BH1303">
        <v>1000</v>
      </c>
      <c r="BI1303">
        <v>1</v>
      </c>
      <c r="BJ1303">
        <v>0</v>
      </c>
      <c r="BK1303">
        <v>0</v>
      </c>
      <c r="BL1303">
        <v>0</v>
      </c>
      <c r="BO1303">
        <v>0</v>
      </c>
      <c r="BP1303">
        <v>0</v>
      </c>
      <c r="BW1303" t="str">
        <f>"21:55:13.521"</f>
        <v>21:55:13.521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4</v>
      </c>
      <c r="CP1303" t="s">
        <v>119</v>
      </c>
      <c r="CQ1303">
        <v>259</v>
      </c>
      <c r="CR1303">
        <v>0</v>
      </c>
      <c r="CW1303">
        <v>3065148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"08/10/2022 21:55:13.881"</f>
        <v>08/10/2022 21:55:13.881</v>
      </c>
      <c r="C1304" t="str">
        <f t="shared" si="327"/>
        <v>FFDFD3C0</v>
      </c>
      <c r="D1304" t="s">
        <v>130</v>
      </c>
      <c r="E1304">
        <v>18</v>
      </c>
      <c r="F1304">
        <v>1018</v>
      </c>
      <c r="G1304" t="s">
        <v>114</v>
      </c>
      <c r="J1304" t="s">
        <v>131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si="335"/>
        <v>21:55:13.398</v>
      </c>
      <c r="T1304" t="str">
        <f t="shared" si="335"/>
        <v>21:55:13.398</v>
      </c>
      <c r="U1304" t="str">
        <f t="shared" si="326"/>
        <v>A4558D</v>
      </c>
      <c r="V1304">
        <v>0</v>
      </c>
      <c r="W1304">
        <v>0</v>
      </c>
      <c r="X1304">
        <v>2</v>
      </c>
      <c r="Z1304">
        <v>1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1144</v>
      </c>
      <c r="AJ1304">
        <v>48.154663999999997</v>
      </c>
      <c r="AK1304" t="s">
        <v>1145</v>
      </c>
      <c r="AL1304">
        <v>-122.97467</v>
      </c>
      <c r="AM1304">
        <v>25</v>
      </c>
      <c r="AN1304">
        <v>1000</v>
      </c>
      <c r="AO1304" t="s">
        <v>118</v>
      </c>
      <c r="AP1304">
        <v>-7</v>
      </c>
      <c r="AQ1304">
        <v>-136</v>
      </c>
      <c r="AR1304">
        <v>-256</v>
      </c>
      <c r="AZ1304">
        <v>1200</v>
      </c>
      <c r="BA1304">
        <v>1</v>
      </c>
      <c r="BB1304" t="str">
        <f t="shared" si="328"/>
        <v xml:space="preserve">N379DH  </v>
      </c>
      <c r="BC1304">
        <v>1</v>
      </c>
      <c r="BE1304">
        <v>0</v>
      </c>
      <c r="BF1304">
        <v>0</v>
      </c>
      <c r="BG1304">
        <v>0</v>
      </c>
      <c r="BH1304">
        <v>1000</v>
      </c>
      <c r="BI1304">
        <v>1</v>
      </c>
      <c r="BJ1304">
        <v>0</v>
      </c>
      <c r="BK1304">
        <v>0</v>
      </c>
      <c r="BL1304">
        <v>0</v>
      </c>
      <c r="BO1304">
        <v>0</v>
      </c>
      <c r="BP1304">
        <v>0</v>
      </c>
      <c r="BW1304" t="str">
        <f>"21:55:13.521"</f>
        <v>21:55:13.521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4</v>
      </c>
      <c r="CP1304" t="s">
        <v>119</v>
      </c>
      <c r="CQ1304">
        <v>259</v>
      </c>
      <c r="CR1304">
        <v>0</v>
      </c>
      <c r="CW1304">
        <v>3065148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"08/10/2022 21:55:15.007"</f>
        <v>08/10/2022 21:55:15.007</v>
      </c>
      <c r="C1305" t="str">
        <f t="shared" si="327"/>
        <v>FFDFD3C0</v>
      </c>
      <c r="D1305" t="s">
        <v>130</v>
      </c>
      <c r="E1305">
        <v>18</v>
      </c>
      <c r="F1305">
        <v>1018</v>
      </c>
      <c r="G1305" t="s">
        <v>114</v>
      </c>
      <c r="J1305" t="s">
        <v>131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ref="S1305:T1307" si="336">"21:55:14.594"</f>
        <v>21:55:14.594</v>
      </c>
      <c r="T1305" t="str">
        <f t="shared" si="336"/>
        <v>21:55:14.594</v>
      </c>
      <c r="U1305" t="str">
        <f t="shared" si="326"/>
        <v>A4558D</v>
      </c>
      <c r="V1305">
        <v>0</v>
      </c>
      <c r="W1305">
        <v>0</v>
      </c>
      <c r="X1305">
        <v>2</v>
      </c>
      <c r="Z1305">
        <v>1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1146</v>
      </c>
      <c r="AJ1305">
        <v>48.153913000000003</v>
      </c>
      <c r="AK1305" t="s">
        <v>1147</v>
      </c>
      <c r="AL1305">
        <v>-122.97471299999999</v>
      </c>
      <c r="AM1305">
        <v>25</v>
      </c>
      <c r="AN1305">
        <v>1000</v>
      </c>
      <c r="AO1305" t="s">
        <v>118</v>
      </c>
      <c r="AP1305">
        <v>-6</v>
      </c>
      <c r="AQ1305">
        <v>-136</v>
      </c>
      <c r="AR1305">
        <v>-256</v>
      </c>
      <c r="AZ1305">
        <v>1200</v>
      </c>
      <c r="BA1305">
        <v>1</v>
      </c>
      <c r="BB1305" t="str">
        <f t="shared" si="328"/>
        <v xml:space="preserve">N379DH  </v>
      </c>
      <c r="BC1305">
        <v>1</v>
      </c>
      <c r="BE1305">
        <v>0</v>
      </c>
      <c r="BF1305">
        <v>0</v>
      </c>
      <c r="BG1305">
        <v>0</v>
      </c>
      <c r="BH1305">
        <v>1000</v>
      </c>
      <c r="BI1305">
        <v>1</v>
      </c>
      <c r="BJ1305">
        <v>0</v>
      </c>
      <c r="BK1305">
        <v>0</v>
      </c>
      <c r="BL1305">
        <v>0</v>
      </c>
      <c r="BO1305">
        <v>0</v>
      </c>
      <c r="BP1305">
        <v>0</v>
      </c>
      <c r="BW1305" t="str">
        <f>"21:55:14.763"</f>
        <v>21:55:14.763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3</v>
      </c>
      <c r="CP1305" t="s">
        <v>119</v>
      </c>
      <c r="CQ1305">
        <v>259</v>
      </c>
      <c r="CR1305">
        <v>0</v>
      </c>
      <c r="CW1305">
        <v>3065298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"08/10/2022 21:55:15.007"</f>
        <v>08/10/2022 21:55:15.007</v>
      </c>
      <c r="C1306" t="str">
        <f t="shared" si="327"/>
        <v>FFDFD3C0</v>
      </c>
      <c r="D1306" t="s">
        <v>611</v>
      </c>
      <c r="E1306">
        <v>10</v>
      </c>
      <c r="H1306">
        <v>37</v>
      </c>
      <c r="I1306" t="s">
        <v>612</v>
      </c>
      <c r="J1306" t="s">
        <v>613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336"/>
        <v>21:55:14.594</v>
      </c>
      <c r="T1306" t="str">
        <f t="shared" si="336"/>
        <v>21:55:14.594</v>
      </c>
      <c r="U1306" t="str">
        <f t="shared" si="326"/>
        <v>A4558D</v>
      </c>
      <c r="V1306">
        <v>0</v>
      </c>
      <c r="W1306">
        <v>0</v>
      </c>
      <c r="X1306">
        <v>2</v>
      </c>
      <c r="Z1306">
        <v>1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1146</v>
      </c>
      <c r="AJ1306">
        <v>48.153913000000003</v>
      </c>
      <c r="AK1306" t="s">
        <v>1147</v>
      </c>
      <c r="AL1306">
        <v>-122.97471299999999</v>
      </c>
      <c r="AM1306">
        <v>25</v>
      </c>
      <c r="AN1306">
        <v>1000</v>
      </c>
      <c r="AO1306" t="s">
        <v>118</v>
      </c>
      <c r="AP1306">
        <v>-6</v>
      </c>
      <c r="AQ1306">
        <v>-136</v>
      </c>
      <c r="AR1306">
        <v>-256</v>
      </c>
      <c r="AZ1306">
        <v>1200</v>
      </c>
      <c r="BA1306">
        <v>1</v>
      </c>
      <c r="BB1306" t="str">
        <f t="shared" si="328"/>
        <v xml:space="preserve">N379DH  </v>
      </c>
      <c r="BC1306">
        <v>1</v>
      </c>
      <c r="BE1306">
        <v>0</v>
      </c>
      <c r="BF1306">
        <v>0</v>
      </c>
      <c r="BG1306">
        <v>0</v>
      </c>
      <c r="BH1306">
        <v>1000</v>
      </c>
      <c r="BI1306">
        <v>1</v>
      </c>
      <c r="BJ1306">
        <v>0</v>
      </c>
      <c r="BK1306">
        <v>0</v>
      </c>
      <c r="BL1306">
        <v>0</v>
      </c>
      <c r="BO1306">
        <v>0</v>
      </c>
      <c r="BP1306">
        <v>0</v>
      </c>
      <c r="BW1306" t="str">
        <f>"21:55:14.763"</f>
        <v>21:55:14.763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3</v>
      </c>
      <c r="CP1306" t="s">
        <v>119</v>
      </c>
      <c r="CQ1306">
        <v>259</v>
      </c>
      <c r="CR1306">
        <v>0</v>
      </c>
      <c r="CW1306">
        <v>3065298</v>
      </c>
      <c r="CY1306">
        <v>0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"08/10/2022 21:55:15.007"</f>
        <v>08/10/2022 21:55:15.007</v>
      </c>
      <c r="C1307" t="str">
        <f t="shared" si="327"/>
        <v>FFDFD3C0</v>
      </c>
      <c r="D1307" t="s">
        <v>113</v>
      </c>
      <c r="E1307">
        <v>6</v>
      </c>
      <c r="H1307">
        <v>174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si="336"/>
        <v>21:55:14.594</v>
      </c>
      <c r="T1307" t="str">
        <f t="shared" si="336"/>
        <v>21:55:14.594</v>
      </c>
      <c r="U1307" t="str">
        <f t="shared" si="326"/>
        <v>A4558D</v>
      </c>
      <c r="V1307">
        <v>0</v>
      </c>
      <c r="W1307">
        <v>0</v>
      </c>
      <c r="X1307">
        <v>2</v>
      </c>
      <c r="Z1307">
        <v>1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1146</v>
      </c>
      <c r="AJ1307">
        <v>48.153913000000003</v>
      </c>
      <c r="AK1307" t="s">
        <v>1147</v>
      </c>
      <c r="AL1307">
        <v>-122.97471299999999</v>
      </c>
      <c r="AM1307">
        <v>25</v>
      </c>
      <c r="AN1307">
        <v>1000</v>
      </c>
      <c r="AO1307" t="s">
        <v>118</v>
      </c>
      <c r="AP1307">
        <v>-6</v>
      </c>
      <c r="AQ1307">
        <v>-136</v>
      </c>
      <c r="AR1307">
        <v>-256</v>
      </c>
      <c r="AZ1307">
        <v>1200</v>
      </c>
      <c r="BA1307">
        <v>1</v>
      </c>
      <c r="BB1307" t="str">
        <f t="shared" si="328"/>
        <v xml:space="preserve">N379DH  </v>
      </c>
      <c r="BC1307">
        <v>1</v>
      </c>
      <c r="BE1307">
        <v>0</v>
      </c>
      <c r="BF1307">
        <v>0</v>
      </c>
      <c r="BG1307">
        <v>0</v>
      </c>
      <c r="BH1307">
        <v>1000</v>
      </c>
      <c r="BI1307">
        <v>1</v>
      </c>
      <c r="BJ1307">
        <v>0</v>
      </c>
      <c r="BK1307">
        <v>0</v>
      </c>
      <c r="BL1307">
        <v>0</v>
      </c>
      <c r="BO1307">
        <v>0</v>
      </c>
      <c r="BP1307">
        <v>0</v>
      </c>
      <c r="BW1307" t="str">
        <f>"21:55:14.763"</f>
        <v>21:55:14.763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3</v>
      </c>
      <c r="CP1307" t="s">
        <v>119</v>
      </c>
      <c r="CQ1307">
        <v>259</v>
      </c>
      <c r="CR1307">
        <v>0</v>
      </c>
      <c r="CW1307">
        <v>3065298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"08/10/2022 21:55:15.867"</f>
        <v>08/10/2022 21:55:15.867</v>
      </c>
      <c r="C1308" t="str">
        <f t="shared" si="327"/>
        <v>FFDFD3C0</v>
      </c>
      <c r="D1308" t="s">
        <v>130</v>
      </c>
      <c r="E1308">
        <v>18</v>
      </c>
      <c r="F1308">
        <v>1018</v>
      </c>
      <c r="G1308" t="s">
        <v>114</v>
      </c>
      <c r="J1308" t="s">
        <v>131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ref="S1308:T1310" si="337">"21:55:15.594"</f>
        <v>21:55:15.594</v>
      </c>
      <c r="T1308" t="str">
        <f t="shared" si="337"/>
        <v>21:55:15.594</v>
      </c>
      <c r="U1308" t="str">
        <f t="shared" si="326"/>
        <v>A4558D</v>
      </c>
      <c r="V1308">
        <v>0</v>
      </c>
      <c r="W1308">
        <v>0</v>
      </c>
      <c r="X1308">
        <v>2</v>
      </c>
      <c r="Z1308">
        <v>1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1148</v>
      </c>
      <c r="AJ1308">
        <v>48.153291000000003</v>
      </c>
      <c r="AK1308" t="s">
        <v>1149</v>
      </c>
      <c r="AL1308">
        <v>-122.974777</v>
      </c>
      <c r="AM1308">
        <v>25</v>
      </c>
      <c r="AN1308">
        <v>1000</v>
      </c>
      <c r="AO1308" t="s">
        <v>118</v>
      </c>
      <c r="AP1308">
        <v>-7</v>
      </c>
      <c r="AQ1308">
        <v>-136</v>
      </c>
      <c r="AR1308">
        <v>-192</v>
      </c>
      <c r="AZ1308">
        <v>1200</v>
      </c>
      <c r="BA1308">
        <v>1</v>
      </c>
      <c r="BB1308" t="str">
        <f t="shared" si="328"/>
        <v xml:space="preserve">N379DH  </v>
      </c>
      <c r="BC1308">
        <v>1</v>
      </c>
      <c r="BE1308">
        <v>0</v>
      </c>
      <c r="BF1308">
        <v>0</v>
      </c>
      <c r="BG1308">
        <v>0</v>
      </c>
      <c r="BH1308">
        <v>1000</v>
      </c>
      <c r="BI1308">
        <v>1</v>
      </c>
      <c r="BJ1308">
        <v>0</v>
      </c>
      <c r="BK1308">
        <v>0</v>
      </c>
      <c r="BL1308">
        <v>0</v>
      </c>
      <c r="BO1308">
        <v>0</v>
      </c>
      <c r="BP1308">
        <v>0</v>
      </c>
      <c r="BW1308" t="str">
        <f>"21:55:15.673"</f>
        <v>21:55:15.673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4</v>
      </c>
      <c r="CP1308" t="s">
        <v>119</v>
      </c>
      <c r="CQ1308">
        <v>259</v>
      </c>
      <c r="CR1308">
        <v>0</v>
      </c>
      <c r="CW1308">
        <v>3065418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"08/10/2022 21:55:15.929"</f>
        <v>08/10/2022 21:55:15.929</v>
      </c>
      <c r="C1309" t="str">
        <f t="shared" si="327"/>
        <v>FFDFD3C0</v>
      </c>
      <c r="D1309" t="s">
        <v>113</v>
      </c>
      <c r="E1309">
        <v>6</v>
      </c>
      <c r="H1309">
        <v>174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337"/>
        <v>21:55:15.594</v>
      </c>
      <c r="T1309" t="str">
        <f t="shared" si="337"/>
        <v>21:55:15.594</v>
      </c>
      <c r="U1309" t="str">
        <f t="shared" si="326"/>
        <v>A4558D</v>
      </c>
      <c r="V1309">
        <v>0</v>
      </c>
      <c r="W1309">
        <v>0</v>
      </c>
      <c r="X1309">
        <v>2</v>
      </c>
      <c r="Z1309">
        <v>1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1148</v>
      </c>
      <c r="AJ1309">
        <v>48.153291000000003</v>
      </c>
      <c r="AK1309" t="s">
        <v>1149</v>
      </c>
      <c r="AL1309">
        <v>-122.974777</v>
      </c>
      <c r="AM1309">
        <v>25</v>
      </c>
      <c r="AN1309">
        <v>1000</v>
      </c>
      <c r="AO1309" t="s">
        <v>118</v>
      </c>
      <c r="AP1309">
        <v>-7</v>
      </c>
      <c r="AQ1309">
        <v>-136</v>
      </c>
      <c r="AR1309">
        <v>-192</v>
      </c>
      <c r="AZ1309">
        <v>1200</v>
      </c>
      <c r="BA1309">
        <v>1</v>
      </c>
      <c r="BB1309" t="str">
        <f t="shared" si="328"/>
        <v xml:space="preserve">N379DH  </v>
      </c>
      <c r="BC1309">
        <v>1</v>
      </c>
      <c r="BE1309">
        <v>0</v>
      </c>
      <c r="BF1309">
        <v>0</v>
      </c>
      <c r="BG1309">
        <v>0</v>
      </c>
      <c r="BH1309">
        <v>1000</v>
      </c>
      <c r="BI1309">
        <v>1</v>
      </c>
      <c r="BJ1309">
        <v>0</v>
      </c>
      <c r="BK1309">
        <v>0</v>
      </c>
      <c r="BL1309">
        <v>0</v>
      </c>
      <c r="BO1309">
        <v>0</v>
      </c>
      <c r="BP1309">
        <v>0</v>
      </c>
      <c r="BW1309" t="str">
        <f>"21:55:15.673"</f>
        <v>21:55:15.673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4</v>
      </c>
      <c r="CP1309" t="s">
        <v>119</v>
      </c>
      <c r="CQ1309">
        <v>259</v>
      </c>
      <c r="CR1309">
        <v>0</v>
      </c>
      <c r="CW1309">
        <v>3065418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"08/10/2022 21:55:15.929"</f>
        <v>08/10/2022 21:55:15.929</v>
      </c>
      <c r="C1310" t="str">
        <f t="shared" si="327"/>
        <v>FFDFD3C0</v>
      </c>
      <c r="D1310" t="s">
        <v>611</v>
      </c>
      <c r="E1310">
        <v>10</v>
      </c>
      <c r="H1310">
        <v>37</v>
      </c>
      <c r="I1310" t="s">
        <v>612</v>
      </c>
      <c r="J1310" t="s">
        <v>613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si="337"/>
        <v>21:55:15.594</v>
      </c>
      <c r="T1310" t="str">
        <f t="shared" si="337"/>
        <v>21:55:15.594</v>
      </c>
      <c r="U1310" t="str">
        <f t="shared" si="326"/>
        <v>A4558D</v>
      </c>
      <c r="V1310">
        <v>0</v>
      </c>
      <c r="W1310">
        <v>0</v>
      </c>
      <c r="X1310">
        <v>2</v>
      </c>
      <c r="Z1310">
        <v>1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1148</v>
      </c>
      <c r="AJ1310">
        <v>48.153291000000003</v>
      </c>
      <c r="AK1310" t="s">
        <v>1149</v>
      </c>
      <c r="AL1310">
        <v>-122.974777</v>
      </c>
      <c r="AM1310">
        <v>25</v>
      </c>
      <c r="AN1310">
        <v>1000</v>
      </c>
      <c r="AO1310" t="s">
        <v>118</v>
      </c>
      <c r="AP1310">
        <v>-7</v>
      </c>
      <c r="AQ1310">
        <v>-136</v>
      </c>
      <c r="AR1310">
        <v>-192</v>
      </c>
      <c r="AZ1310">
        <v>1200</v>
      </c>
      <c r="BA1310">
        <v>1</v>
      </c>
      <c r="BB1310" t="str">
        <f t="shared" si="328"/>
        <v xml:space="preserve">N379DH  </v>
      </c>
      <c r="BC1310">
        <v>1</v>
      </c>
      <c r="BE1310">
        <v>0</v>
      </c>
      <c r="BF1310">
        <v>0</v>
      </c>
      <c r="BG1310">
        <v>0</v>
      </c>
      <c r="BH1310">
        <v>1000</v>
      </c>
      <c r="BI1310">
        <v>1</v>
      </c>
      <c r="BJ1310">
        <v>0</v>
      </c>
      <c r="BK1310">
        <v>0</v>
      </c>
      <c r="BL1310">
        <v>0</v>
      </c>
      <c r="BO1310">
        <v>0</v>
      </c>
      <c r="BP1310">
        <v>0</v>
      </c>
      <c r="BW1310" t="str">
        <f>"21:55:15.673"</f>
        <v>21:55:15.673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4</v>
      </c>
      <c r="CP1310" t="s">
        <v>119</v>
      </c>
      <c r="CQ1310">
        <v>259</v>
      </c>
      <c r="CR1310">
        <v>0</v>
      </c>
      <c r="CW1310">
        <v>3065418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"08/10/2022 21:55:16.945"</f>
        <v>08/10/2022 21:55:16.945</v>
      </c>
      <c r="C1311" t="str">
        <f t="shared" si="327"/>
        <v>FFDFD3C0</v>
      </c>
      <c r="D1311" t="s">
        <v>113</v>
      </c>
      <c r="E1311">
        <v>6</v>
      </c>
      <c r="H1311">
        <v>174</v>
      </c>
      <c r="I1311" t="s">
        <v>114</v>
      </c>
      <c r="J1311" t="s">
        <v>115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ref="S1311:T1313" si="338">"21:55:16.594"</f>
        <v>21:55:16.594</v>
      </c>
      <c r="T1311" t="str">
        <f t="shared" si="338"/>
        <v>21:55:16.594</v>
      </c>
      <c r="U1311" t="str">
        <f t="shared" si="326"/>
        <v>A4558D</v>
      </c>
      <c r="V1311">
        <v>0</v>
      </c>
      <c r="W1311">
        <v>0</v>
      </c>
      <c r="X1311">
        <v>2</v>
      </c>
      <c r="Z1311">
        <v>1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1150</v>
      </c>
      <c r="AJ1311">
        <v>48.152667999999998</v>
      </c>
      <c r="AK1311" t="s">
        <v>1151</v>
      </c>
      <c r="AL1311">
        <v>-122.97481999999999</v>
      </c>
      <c r="AM1311">
        <v>25</v>
      </c>
      <c r="AN1311">
        <v>1000</v>
      </c>
      <c r="AO1311" t="s">
        <v>118</v>
      </c>
      <c r="AP1311">
        <v>-7</v>
      </c>
      <c r="AQ1311">
        <v>-135</v>
      </c>
      <c r="AR1311">
        <v>-192</v>
      </c>
      <c r="AZ1311">
        <v>1200</v>
      </c>
      <c r="BA1311">
        <v>1</v>
      </c>
      <c r="BB1311" t="str">
        <f t="shared" si="328"/>
        <v xml:space="preserve">N379DH  </v>
      </c>
      <c r="BC1311">
        <v>1</v>
      </c>
      <c r="BE1311">
        <v>0</v>
      </c>
      <c r="BF1311">
        <v>0</v>
      </c>
      <c r="BG1311">
        <v>0</v>
      </c>
      <c r="BH1311">
        <v>1000</v>
      </c>
      <c r="BI1311">
        <v>1</v>
      </c>
      <c r="BJ1311">
        <v>0</v>
      </c>
      <c r="BK1311">
        <v>0</v>
      </c>
      <c r="BL1311">
        <v>0</v>
      </c>
      <c r="BO1311">
        <v>0</v>
      </c>
      <c r="BP1311">
        <v>0</v>
      </c>
      <c r="BW1311" t="str">
        <f>"21:55:16.714"</f>
        <v>21:55:16.714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3</v>
      </c>
      <c r="CP1311" t="s">
        <v>119</v>
      </c>
      <c r="CQ1311">
        <v>259</v>
      </c>
      <c r="CR1311">
        <v>0</v>
      </c>
      <c r="CW1311">
        <v>3065541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"08/10/2022 21:55:16.945"</f>
        <v>08/10/2022 21:55:16.945</v>
      </c>
      <c r="C1312" t="str">
        <f t="shared" si="327"/>
        <v>FFDFD3C0</v>
      </c>
      <c r="D1312" t="s">
        <v>611</v>
      </c>
      <c r="E1312">
        <v>10</v>
      </c>
      <c r="H1312">
        <v>37</v>
      </c>
      <c r="I1312" t="s">
        <v>612</v>
      </c>
      <c r="J1312" t="s">
        <v>613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338"/>
        <v>21:55:16.594</v>
      </c>
      <c r="T1312" t="str">
        <f t="shared" si="338"/>
        <v>21:55:16.594</v>
      </c>
      <c r="U1312" t="str">
        <f t="shared" si="326"/>
        <v>A4558D</v>
      </c>
      <c r="V1312">
        <v>0</v>
      </c>
      <c r="W1312">
        <v>0</v>
      </c>
      <c r="X1312">
        <v>2</v>
      </c>
      <c r="Z1312">
        <v>1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1150</v>
      </c>
      <c r="AJ1312">
        <v>48.152667999999998</v>
      </c>
      <c r="AK1312" t="s">
        <v>1151</v>
      </c>
      <c r="AL1312">
        <v>-122.97481999999999</v>
      </c>
      <c r="AM1312">
        <v>25</v>
      </c>
      <c r="AN1312">
        <v>1000</v>
      </c>
      <c r="AO1312" t="s">
        <v>118</v>
      </c>
      <c r="AP1312">
        <v>-7</v>
      </c>
      <c r="AQ1312">
        <v>-135</v>
      </c>
      <c r="AR1312">
        <v>-192</v>
      </c>
      <c r="AZ1312">
        <v>1200</v>
      </c>
      <c r="BA1312">
        <v>1</v>
      </c>
      <c r="BB1312" t="str">
        <f t="shared" si="328"/>
        <v xml:space="preserve">N379DH  </v>
      </c>
      <c r="BC1312">
        <v>1</v>
      </c>
      <c r="BE1312">
        <v>0</v>
      </c>
      <c r="BF1312">
        <v>0</v>
      </c>
      <c r="BG1312">
        <v>0</v>
      </c>
      <c r="BH1312">
        <v>1000</v>
      </c>
      <c r="BI1312">
        <v>1</v>
      </c>
      <c r="BJ1312">
        <v>0</v>
      </c>
      <c r="BK1312">
        <v>0</v>
      </c>
      <c r="BL1312">
        <v>0</v>
      </c>
      <c r="BO1312">
        <v>0</v>
      </c>
      <c r="BP1312">
        <v>0</v>
      </c>
      <c r="BW1312" t="str">
        <f>"21:55:16.714"</f>
        <v>21:55:16.714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3</v>
      </c>
      <c r="CP1312" t="s">
        <v>119</v>
      </c>
      <c r="CQ1312">
        <v>259</v>
      </c>
      <c r="CR1312">
        <v>0</v>
      </c>
      <c r="CW1312">
        <v>3065541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"08/10/2022 21:55:16.945"</f>
        <v>08/10/2022 21:55:16.945</v>
      </c>
      <c r="C1313" t="str">
        <f t="shared" si="327"/>
        <v>FFDFD3C0</v>
      </c>
      <c r="D1313" t="s">
        <v>130</v>
      </c>
      <c r="E1313">
        <v>18</v>
      </c>
      <c r="F1313">
        <v>1018</v>
      </c>
      <c r="G1313" t="s">
        <v>114</v>
      </c>
      <c r="J1313" t="s">
        <v>131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si="338"/>
        <v>21:55:16.594</v>
      </c>
      <c r="T1313" t="str">
        <f t="shared" si="338"/>
        <v>21:55:16.594</v>
      </c>
      <c r="U1313" t="str">
        <f t="shared" si="326"/>
        <v>A4558D</v>
      </c>
      <c r="V1313">
        <v>0</v>
      </c>
      <c r="W1313">
        <v>0</v>
      </c>
      <c r="X1313">
        <v>2</v>
      </c>
      <c r="Z1313">
        <v>1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1150</v>
      </c>
      <c r="AJ1313">
        <v>48.152667999999998</v>
      </c>
      <c r="AK1313" t="s">
        <v>1151</v>
      </c>
      <c r="AL1313">
        <v>-122.97481999999999</v>
      </c>
      <c r="AM1313">
        <v>25</v>
      </c>
      <c r="AN1313">
        <v>1000</v>
      </c>
      <c r="AO1313" t="s">
        <v>118</v>
      </c>
      <c r="AP1313">
        <v>-7</v>
      </c>
      <c r="AQ1313">
        <v>-135</v>
      </c>
      <c r="AR1313">
        <v>-192</v>
      </c>
      <c r="AZ1313">
        <v>1200</v>
      </c>
      <c r="BA1313">
        <v>1</v>
      </c>
      <c r="BB1313" t="str">
        <f t="shared" si="328"/>
        <v xml:space="preserve">N379DH  </v>
      </c>
      <c r="BC1313">
        <v>1</v>
      </c>
      <c r="BE1313">
        <v>0</v>
      </c>
      <c r="BF1313">
        <v>0</v>
      </c>
      <c r="BG1313">
        <v>0</v>
      </c>
      <c r="BH1313">
        <v>1000</v>
      </c>
      <c r="BI1313">
        <v>1</v>
      </c>
      <c r="BJ1313">
        <v>0</v>
      </c>
      <c r="BK1313">
        <v>0</v>
      </c>
      <c r="BL1313">
        <v>0</v>
      </c>
      <c r="BO1313">
        <v>0</v>
      </c>
      <c r="BP1313">
        <v>0</v>
      </c>
      <c r="BW1313" t="str">
        <f>"21:55:16.714"</f>
        <v>21:55:16.714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3</v>
      </c>
      <c r="CP1313" t="s">
        <v>119</v>
      </c>
      <c r="CQ1313">
        <v>259</v>
      </c>
      <c r="CR1313">
        <v>0</v>
      </c>
      <c r="CW1313">
        <v>3065541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"08/10/2022 21:55:17.632"</f>
        <v>08/10/2022 21:55:17.632</v>
      </c>
      <c r="C1314" t="str">
        <f t="shared" si="327"/>
        <v>FFDFD3C0</v>
      </c>
      <c r="D1314" t="s">
        <v>113</v>
      </c>
      <c r="E1314">
        <v>6</v>
      </c>
      <c r="H1314">
        <v>174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ref="S1314:T1316" si="339">"21:55:17.398"</f>
        <v>21:55:17.398</v>
      </c>
      <c r="T1314" t="str">
        <f t="shared" si="339"/>
        <v>21:55:17.398</v>
      </c>
      <c r="U1314" t="str">
        <f t="shared" si="326"/>
        <v>A4558D</v>
      </c>
      <c r="V1314">
        <v>0</v>
      </c>
      <c r="W1314">
        <v>0</v>
      </c>
      <c r="X1314">
        <v>2</v>
      </c>
      <c r="Z1314">
        <v>1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1152</v>
      </c>
      <c r="AJ1314">
        <v>48.152152999999998</v>
      </c>
      <c r="AK1314" t="s">
        <v>1153</v>
      </c>
      <c r="AL1314">
        <v>-122.974863</v>
      </c>
      <c r="AM1314">
        <v>25</v>
      </c>
      <c r="AN1314">
        <v>1000</v>
      </c>
      <c r="AO1314" t="s">
        <v>118</v>
      </c>
      <c r="AP1314">
        <v>-7</v>
      </c>
      <c r="AQ1314">
        <v>-135</v>
      </c>
      <c r="AR1314">
        <v>-192</v>
      </c>
      <c r="AZ1314">
        <v>1200</v>
      </c>
      <c r="BA1314">
        <v>1</v>
      </c>
      <c r="BB1314" t="str">
        <f t="shared" si="328"/>
        <v xml:space="preserve">N379DH  </v>
      </c>
      <c r="BC1314">
        <v>1</v>
      </c>
      <c r="BE1314">
        <v>0</v>
      </c>
      <c r="BF1314">
        <v>0</v>
      </c>
      <c r="BG1314">
        <v>0</v>
      </c>
      <c r="BH1314">
        <v>1000</v>
      </c>
      <c r="BI1314">
        <v>1</v>
      </c>
      <c r="BJ1314">
        <v>0</v>
      </c>
      <c r="BK1314">
        <v>0</v>
      </c>
      <c r="BL1314">
        <v>0</v>
      </c>
      <c r="BO1314">
        <v>0</v>
      </c>
      <c r="BP1314">
        <v>0</v>
      </c>
      <c r="BW1314" t="str">
        <f>"21:55:17.409"</f>
        <v>21:55:17.409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4</v>
      </c>
      <c r="CP1314" t="s">
        <v>119</v>
      </c>
      <c r="CQ1314">
        <v>259</v>
      </c>
      <c r="CR1314">
        <v>0</v>
      </c>
      <c r="CW1314">
        <v>3065606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"08/10/2022 21:55:17.632"</f>
        <v>08/10/2022 21:55:17.632</v>
      </c>
      <c r="C1315" t="str">
        <f t="shared" si="327"/>
        <v>FFDFD3C0</v>
      </c>
      <c r="D1315" t="s">
        <v>611</v>
      </c>
      <c r="E1315">
        <v>10</v>
      </c>
      <c r="H1315">
        <v>37</v>
      </c>
      <c r="I1315" t="s">
        <v>612</v>
      </c>
      <c r="J1315" t="s">
        <v>613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339"/>
        <v>21:55:17.398</v>
      </c>
      <c r="T1315" t="str">
        <f t="shared" si="339"/>
        <v>21:55:17.398</v>
      </c>
      <c r="U1315" t="str">
        <f t="shared" si="326"/>
        <v>A4558D</v>
      </c>
      <c r="V1315">
        <v>0</v>
      </c>
      <c r="W1315">
        <v>0</v>
      </c>
      <c r="X1315">
        <v>2</v>
      </c>
      <c r="Z1315">
        <v>1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1152</v>
      </c>
      <c r="AJ1315">
        <v>48.152152999999998</v>
      </c>
      <c r="AK1315" t="s">
        <v>1153</v>
      </c>
      <c r="AL1315">
        <v>-122.974863</v>
      </c>
      <c r="AM1315">
        <v>25</v>
      </c>
      <c r="AN1315">
        <v>1000</v>
      </c>
      <c r="AO1315" t="s">
        <v>118</v>
      </c>
      <c r="AP1315">
        <v>-7</v>
      </c>
      <c r="AQ1315">
        <v>-135</v>
      </c>
      <c r="AR1315">
        <v>-192</v>
      </c>
      <c r="AZ1315">
        <v>1200</v>
      </c>
      <c r="BA1315">
        <v>1</v>
      </c>
      <c r="BB1315" t="str">
        <f t="shared" si="328"/>
        <v xml:space="preserve">N379DH  </v>
      </c>
      <c r="BC1315">
        <v>1</v>
      </c>
      <c r="BE1315">
        <v>0</v>
      </c>
      <c r="BF1315">
        <v>0</v>
      </c>
      <c r="BG1315">
        <v>0</v>
      </c>
      <c r="BH1315">
        <v>1000</v>
      </c>
      <c r="BI1315">
        <v>1</v>
      </c>
      <c r="BJ1315">
        <v>0</v>
      </c>
      <c r="BK1315">
        <v>0</v>
      </c>
      <c r="BL1315">
        <v>0</v>
      </c>
      <c r="BO1315">
        <v>0</v>
      </c>
      <c r="BP1315">
        <v>0</v>
      </c>
      <c r="BW1315" t="str">
        <f>"21:55:17.409"</f>
        <v>21:55:17.409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4</v>
      </c>
      <c r="CP1315" t="s">
        <v>119</v>
      </c>
      <c r="CQ1315">
        <v>259</v>
      </c>
      <c r="CR1315">
        <v>0</v>
      </c>
      <c r="CW1315">
        <v>3065606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"08/10/2022 21:55:17.632"</f>
        <v>08/10/2022 21:55:17.632</v>
      </c>
      <c r="C1316" t="str">
        <f t="shared" si="327"/>
        <v>FFDFD3C0</v>
      </c>
      <c r="D1316" t="s">
        <v>130</v>
      </c>
      <c r="E1316">
        <v>18</v>
      </c>
      <c r="F1316">
        <v>1018</v>
      </c>
      <c r="G1316" t="s">
        <v>114</v>
      </c>
      <c r="J1316" t="s">
        <v>131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si="339"/>
        <v>21:55:17.398</v>
      </c>
      <c r="T1316" t="str">
        <f t="shared" si="339"/>
        <v>21:55:17.398</v>
      </c>
      <c r="U1316" t="str">
        <f t="shared" si="326"/>
        <v>A4558D</v>
      </c>
      <c r="V1316">
        <v>0</v>
      </c>
      <c r="W1316">
        <v>0</v>
      </c>
      <c r="X1316">
        <v>2</v>
      </c>
      <c r="Z1316">
        <v>1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1152</v>
      </c>
      <c r="AJ1316">
        <v>48.152152999999998</v>
      </c>
      <c r="AK1316" t="s">
        <v>1153</v>
      </c>
      <c r="AL1316">
        <v>-122.974863</v>
      </c>
      <c r="AM1316">
        <v>25</v>
      </c>
      <c r="AN1316">
        <v>1000</v>
      </c>
      <c r="AO1316" t="s">
        <v>118</v>
      </c>
      <c r="AP1316">
        <v>-7</v>
      </c>
      <c r="AQ1316">
        <v>-135</v>
      </c>
      <c r="AR1316">
        <v>-192</v>
      </c>
      <c r="AZ1316">
        <v>1200</v>
      </c>
      <c r="BA1316">
        <v>1</v>
      </c>
      <c r="BB1316" t="str">
        <f t="shared" si="328"/>
        <v xml:space="preserve">N379DH  </v>
      </c>
      <c r="BC1316">
        <v>1</v>
      </c>
      <c r="BE1316">
        <v>0</v>
      </c>
      <c r="BF1316">
        <v>0</v>
      </c>
      <c r="BG1316">
        <v>0</v>
      </c>
      <c r="BH1316">
        <v>1000</v>
      </c>
      <c r="BI1316">
        <v>1</v>
      </c>
      <c r="BJ1316">
        <v>0</v>
      </c>
      <c r="BK1316">
        <v>0</v>
      </c>
      <c r="BL1316">
        <v>0</v>
      </c>
      <c r="BO1316">
        <v>0</v>
      </c>
      <c r="BP1316">
        <v>0</v>
      </c>
      <c r="BW1316" t="str">
        <f>"21:55:17.409"</f>
        <v>21:55:17.409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4</v>
      </c>
      <c r="CP1316" t="s">
        <v>119</v>
      </c>
      <c r="CQ1316">
        <v>259</v>
      </c>
      <c r="CR1316">
        <v>0</v>
      </c>
      <c r="CW1316">
        <v>3065606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"08/10/2022 21:55:18.726"</f>
        <v>08/10/2022 21:55:18.726</v>
      </c>
      <c r="C1317" t="str">
        <f t="shared" si="327"/>
        <v>FFDFD3C0</v>
      </c>
      <c r="D1317" t="s">
        <v>113</v>
      </c>
      <c r="E1317">
        <v>6</v>
      </c>
      <c r="H1317">
        <v>174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ref="S1317:T1319" si="340">"21:55:18.398"</f>
        <v>21:55:18.398</v>
      </c>
      <c r="T1317" t="str">
        <f t="shared" si="340"/>
        <v>21:55:18.398</v>
      </c>
      <c r="U1317" t="str">
        <f t="shared" si="326"/>
        <v>A4558D</v>
      </c>
      <c r="V1317">
        <v>0</v>
      </c>
      <c r="W1317">
        <v>0</v>
      </c>
      <c r="X1317">
        <v>2</v>
      </c>
      <c r="Z1317">
        <v>1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1154</v>
      </c>
      <c r="AJ1317">
        <v>48.151530999999999</v>
      </c>
      <c r="AK1317" t="s">
        <v>1155</v>
      </c>
      <c r="AL1317">
        <v>-122.974906</v>
      </c>
      <c r="AM1317">
        <v>25</v>
      </c>
      <c r="AN1317">
        <v>1000</v>
      </c>
      <c r="AO1317" t="s">
        <v>118</v>
      </c>
      <c r="AP1317">
        <v>-7</v>
      </c>
      <c r="AQ1317">
        <v>-135</v>
      </c>
      <c r="AR1317">
        <v>-192</v>
      </c>
      <c r="AZ1317">
        <v>1200</v>
      </c>
      <c r="BA1317">
        <v>1</v>
      </c>
      <c r="BB1317" t="str">
        <f t="shared" si="328"/>
        <v xml:space="preserve">N379DH  </v>
      </c>
      <c r="BC1317">
        <v>1</v>
      </c>
      <c r="BE1317">
        <v>0</v>
      </c>
      <c r="BF1317">
        <v>0</v>
      </c>
      <c r="BG1317">
        <v>0</v>
      </c>
      <c r="BH1317">
        <v>1000</v>
      </c>
      <c r="BI1317">
        <v>1</v>
      </c>
      <c r="BJ1317">
        <v>0</v>
      </c>
      <c r="BK1317">
        <v>0</v>
      </c>
      <c r="BL1317">
        <v>0</v>
      </c>
      <c r="BO1317">
        <v>0</v>
      </c>
      <c r="BP1317">
        <v>0</v>
      </c>
      <c r="BW1317" t="str">
        <f>"21:55:18.448"</f>
        <v>21:55:18.448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4</v>
      </c>
      <c r="CP1317" t="s">
        <v>119</v>
      </c>
      <c r="CQ1317">
        <v>259</v>
      </c>
      <c r="CR1317">
        <v>0</v>
      </c>
      <c r="CW1317">
        <v>3065725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"08/10/2022 21:55:18.726"</f>
        <v>08/10/2022 21:55:18.726</v>
      </c>
      <c r="C1318" t="str">
        <f t="shared" si="327"/>
        <v>FFDFD3C0</v>
      </c>
      <c r="D1318" t="s">
        <v>130</v>
      </c>
      <c r="E1318">
        <v>18</v>
      </c>
      <c r="F1318">
        <v>1018</v>
      </c>
      <c r="G1318" t="s">
        <v>114</v>
      </c>
      <c r="J1318" t="s">
        <v>131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340"/>
        <v>21:55:18.398</v>
      </c>
      <c r="T1318" t="str">
        <f t="shared" si="340"/>
        <v>21:55:18.398</v>
      </c>
      <c r="U1318" t="str">
        <f t="shared" si="326"/>
        <v>A4558D</v>
      </c>
      <c r="V1318">
        <v>0</v>
      </c>
      <c r="W1318">
        <v>0</v>
      </c>
      <c r="X1318">
        <v>2</v>
      </c>
      <c r="Z1318">
        <v>1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1154</v>
      </c>
      <c r="AJ1318">
        <v>48.151530999999999</v>
      </c>
      <c r="AK1318" t="s">
        <v>1155</v>
      </c>
      <c r="AL1318">
        <v>-122.974906</v>
      </c>
      <c r="AM1318">
        <v>25</v>
      </c>
      <c r="AN1318">
        <v>1000</v>
      </c>
      <c r="AO1318" t="s">
        <v>118</v>
      </c>
      <c r="AP1318">
        <v>-7</v>
      </c>
      <c r="AQ1318">
        <v>-135</v>
      </c>
      <c r="AR1318">
        <v>-192</v>
      </c>
      <c r="AZ1318">
        <v>1200</v>
      </c>
      <c r="BA1318">
        <v>1</v>
      </c>
      <c r="BB1318" t="str">
        <f t="shared" si="328"/>
        <v xml:space="preserve">N379DH  </v>
      </c>
      <c r="BC1318">
        <v>1</v>
      </c>
      <c r="BE1318">
        <v>0</v>
      </c>
      <c r="BF1318">
        <v>0</v>
      </c>
      <c r="BG1318">
        <v>0</v>
      </c>
      <c r="BH1318">
        <v>1000</v>
      </c>
      <c r="BI1318">
        <v>1</v>
      </c>
      <c r="BJ1318">
        <v>0</v>
      </c>
      <c r="BK1318">
        <v>0</v>
      </c>
      <c r="BL1318">
        <v>0</v>
      </c>
      <c r="BO1318">
        <v>0</v>
      </c>
      <c r="BP1318">
        <v>0</v>
      </c>
      <c r="BW1318" t="str">
        <f>"21:55:18.448"</f>
        <v>21:55:18.448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4</v>
      </c>
      <c r="CP1318" t="s">
        <v>119</v>
      </c>
      <c r="CQ1318">
        <v>259</v>
      </c>
      <c r="CR1318">
        <v>0</v>
      </c>
      <c r="CW1318">
        <v>3065725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"08/10/2022 21:55:18.726"</f>
        <v>08/10/2022 21:55:18.726</v>
      </c>
      <c r="C1319" t="str">
        <f t="shared" si="327"/>
        <v>FFDFD3C0</v>
      </c>
      <c r="D1319" t="s">
        <v>611</v>
      </c>
      <c r="E1319">
        <v>10</v>
      </c>
      <c r="H1319">
        <v>37</v>
      </c>
      <c r="I1319" t="s">
        <v>612</v>
      </c>
      <c r="J1319" t="s">
        <v>613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si="340"/>
        <v>21:55:18.398</v>
      </c>
      <c r="T1319" t="str">
        <f t="shared" si="340"/>
        <v>21:55:18.398</v>
      </c>
      <c r="U1319" t="str">
        <f t="shared" si="326"/>
        <v>A4558D</v>
      </c>
      <c r="V1319">
        <v>0</v>
      </c>
      <c r="W1319">
        <v>0</v>
      </c>
      <c r="X1319">
        <v>2</v>
      </c>
      <c r="Z1319">
        <v>1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1154</v>
      </c>
      <c r="AJ1319">
        <v>48.151530999999999</v>
      </c>
      <c r="AK1319" t="s">
        <v>1155</v>
      </c>
      <c r="AL1319">
        <v>-122.974906</v>
      </c>
      <c r="AM1319">
        <v>25</v>
      </c>
      <c r="AN1319">
        <v>1000</v>
      </c>
      <c r="AO1319" t="s">
        <v>118</v>
      </c>
      <c r="AP1319">
        <v>-7</v>
      </c>
      <c r="AQ1319">
        <v>-135</v>
      </c>
      <c r="AR1319">
        <v>-192</v>
      </c>
      <c r="AZ1319">
        <v>1200</v>
      </c>
      <c r="BA1319">
        <v>1</v>
      </c>
      <c r="BB1319" t="str">
        <f t="shared" si="328"/>
        <v xml:space="preserve">N379DH  </v>
      </c>
      <c r="BC1319">
        <v>1</v>
      </c>
      <c r="BE1319">
        <v>0</v>
      </c>
      <c r="BF1319">
        <v>0</v>
      </c>
      <c r="BG1319">
        <v>0</v>
      </c>
      <c r="BH1319">
        <v>1000</v>
      </c>
      <c r="BI1319">
        <v>1</v>
      </c>
      <c r="BJ1319">
        <v>0</v>
      </c>
      <c r="BK1319">
        <v>0</v>
      </c>
      <c r="BL1319">
        <v>0</v>
      </c>
      <c r="BO1319">
        <v>0</v>
      </c>
      <c r="BP1319">
        <v>0</v>
      </c>
      <c r="BW1319" t="str">
        <f>"21:55:18.448"</f>
        <v>21:55:18.448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4</v>
      </c>
      <c r="CP1319" t="s">
        <v>119</v>
      </c>
      <c r="CQ1319">
        <v>259</v>
      </c>
      <c r="CR1319">
        <v>0</v>
      </c>
      <c r="CW1319">
        <v>3065725</v>
      </c>
      <c r="CY1319">
        <v>0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"08/10/2022 21:55:19.928"</f>
        <v>08/10/2022 21:55:19.928</v>
      </c>
      <c r="C1320" t="str">
        <f t="shared" si="327"/>
        <v>FFDFD3C0</v>
      </c>
      <c r="D1320" t="s">
        <v>611</v>
      </c>
      <c r="E1320">
        <v>10</v>
      </c>
      <c r="H1320">
        <v>37</v>
      </c>
      <c r="I1320" t="s">
        <v>612</v>
      </c>
      <c r="J1320" t="s">
        <v>613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ref="S1320:T1322" si="341">"21:55:19.594"</f>
        <v>21:55:19.594</v>
      </c>
      <c r="T1320" t="str">
        <f t="shared" si="341"/>
        <v>21:55:19.594</v>
      </c>
      <c r="U1320" t="str">
        <f t="shared" si="326"/>
        <v>A4558D</v>
      </c>
      <c r="V1320">
        <v>0</v>
      </c>
      <c r="W1320">
        <v>0</v>
      </c>
      <c r="X1320">
        <v>2</v>
      </c>
      <c r="Z1320">
        <v>1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1156</v>
      </c>
      <c r="AJ1320">
        <v>48.150779999999997</v>
      </c>
      <c r="AK1320" t="s">
        <v>1157</v>
      </c>
      <c r="AL1320">
        <v>-122.974949</v>
      </c>
      <c r="AM1320">
        <v>25</v>
      </c>
      <c r="AN1320">
        <v>1000</v>
      </c>
      <c r="AO1320" t="s">
        <v>118</v>
      </c>
      <c r="AP1320">
        <v>-6</v>
      </c>
      <c r="AQ1320">
        <v>-135</v>
      </c>
      <c r="AR1320">
        <v>-256</v>
      </c>
      <c r="AZ1320">
        <v>1200</v>
      </c>
      <c r="BA1320">
        <v>1</v>
      </c>
      <c r="BB1320" t="str">
        <f t="shared" si="328"/>
        <v xml:space="preserve">N379DH  </v>
      </c>
      <c r="BC1320">
        <v>1</v>
      </c>
      <c r="BE1320">
        <v>0</v>
      </c>
      <c r="BF1320">
        <v>0</v>
      </c>
      <c r="BG1320">
        <v>0</v>
      </c>
      <c r="BH1320">
        <v>1000</v>
      </c>
      <c r="BI1320">
        <v>1</v>
      </c>
      <c r="BJ1320">
        <v>0</v>
      </c>
      <c r="BK1320">
        <v>0</v>
      </c>
      <c r="BL1320">
        <v>0</v>
      </c>
      <c r="BO1320">
        <v>0</v>
      </c>
      <c r="BP1320">
        <v>0</v>
      </c>
      <c r="BW1320" t="str">
        <f>"21:55:19.729"</f>
        <v>21:55:19.729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4</v>
      </c>
      <c r="CP1320" t="s">
        <v>119</v>
      </c>
      <c r="CQ1320">
        <v>259</v>
      </c>
      <c r="CR1320">
        <v>0</v>
      </c>
      <c r="CW1320">
        <v>3065861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"08/10/2022 21:55:19.991"</f>
        <v>08/10/2022 21:55:19.991</v>
      </c>
      <c r="C1321" t="str">
        <f t="shared" si="327"/>
        <v>FFDFD3C0</v>
      </c>
      <c r="D1321" t="s">
        <v>113</v>
      </c>
      <c r="E1321">
        <v>6</v>
      </c>
      <c r="H1321">
        <v>174</v>
      </c>
      <c r="I1321" t="s">
        <v>114</v>
      </c>
      <c r="J1321" t="s">
        <v>115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341"/>
        <v>21:55:19.594</v>
      </c>
      <c r="T1321" t="str">
        <f t="shared" si="341"/>
        <v>21:55:19.594</v>
      </c>
      <c r="U1321" t="str">
        <f t="shared" si="326"/>
        <v>A4558D</v>
      </c>
      <c r="V1321">
        <v>0</v>
      </c>
      <c r="W1321">
        <v>0</v>
      </c>
      <c r="X1321">
        <v>2</v>
      </c>
      <c r="Z1321">
        <v>1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1156</v>
      </c>
      <c r="AJ1321">
        <v>48.150779999999997</v>
      </c>
      <c r="AK1321" t="s">
        <v>1157</v>
      </c>
      <c r="AL1321">
        <v>-122.974949</v>
      </c>
      <c r="AM1321">
        <v>25</v>
      </c>
      <c r="AN1321">
        <v>1000</v>
      </c>
      <c r="AO1321" t="s">
        <v>118</v>
      </c>
      <c r="AP1321">
        <v>-6</v>
      </c>
      <c r="AQ1321">
        <v>-135</v>
      </c>
      <c r="AR1321">
        <v>-256</v>
      </c>
      <c r="AZ1321">
        <v>1200</v>
      </c>
      <c r="BA1321">
        <v>1</v>
      </c>
      <c r="BB1321" t="str">
        <f t="shared" si="328"/>
        <v xml:space="preserve">N379DH  </v>
      </c>
      <c r="BC1321">
        <v>1</v>
      </c>
      <c r="BE1321">
        <v>0</v>
      </c>
      <c r="BF1321">
        <v>0</v>
      </c>
      <c r="BG1321">
        <v>0</v>
      </c>
      <c r="BH1321">
        <v>1000</v>
      </c>
      <c r="BI1321">
        <v>1</v>
      </c>
      <c r="BJ1321">
        <v>0</v>
      </c>
      <c r="BK1321">
        <v>0</v>
      </c>
      <c r="BL1321">
        <v>0</v>
      </c>
      <c r="BO1321">
        <v>0</v>
      </c>
      <c r="BP1321">
        <v>0</v>
      </c>
      <c r="BW1321" t="str">
        <f>"21:55:19.729"</f>
        <v>21:55:19.729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4</v>
      </c>
      <c r="CP1321" t="s">
        <v>119</v>
      </c>
      <c r="CQ1321">
        <v>259</v>
      </c>
      <c r="CR1321">
        <v>0</v>
      </c>
      <c r="CW1321">
        <v>3065861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"08/10/2022 21:55:19.991"</f>
        <v>08/10/2022 21:55:19.991</v>
      </c>
      <c r="C1322" t="str">
        <f t="shared" si="327"/>
        <v>FFDFD3C0</v>
      </c>
      <c r="D1322" t="s">
        <v>130</v>
      </c>
      <c r="E1322">
        <v>18</v>
      </c>
      <c r="F1322">
        <v>1018</v>
      </c>
      <c r="G1322" t="s">
        <v>114</v>
      </c>
      <c r="J1322" t="s">
        <v>131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si="341"/>
        <v>21:55:19.594</v>
      </c>
      <c r="T1322" t="str">
        <f t="shared" si="341"/>
        <v>21:55:19.594</v>
      </c>
      <c r="U1322" t="str">
        <f t="shared" si="326"/>
        <v>A4558D</v>
      </c>
      <c r="V1322">
        <v>0</v>
      </c>
      <c r="W1322">
        <v>0</v>
      </c>
      <c r="X1322">
        <v>2</v>
      </c>
      <c r="Z1322">
        <v>1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1156</v>
      </c>
      <c r="AJ1322">
        <v>48.150779999999997</v>
      </c>
      <c r="AK1322" t="s">
        <v>1157</v>
      </c>
      <c r="AL1322">
        <v>-122.974949</v>
      </c>
      <c r="AM1322">
        <v>25</v>
      </c>
      <c r="AN1322">
        <v>1000</v>
      </c>
      <c r="AO1322" t="s">
        <v>118</v>
      </c>
      <c r="AP1322">
        <v>-6</v>
      </c>
      <c r="AQ1322">
        <v>-135</v>
      </c>
      <c r="AR1322">
        <v>-256</v>
      </c>
      <c r="AZ1322">
        <v>1200</v>
      </c>
      <c r="BA1322">
        <v>1</v>
      </c>
      <c r="BB1322" t="str">
        <f t="shared" si="328"/>
        <v xml:space="preserve">N379DH  </v>
      </c>
      <c r="BC1322">
        <v>1</v>
      </c>
      <c r="BE1322">
        <v>0</v>
      </c>
      <c r="BF1322">
        <v>0</v>
      </c>
      <c r="BG1322">
        <v>0</v>
      </c>
      <c r="BH1322">
        <v>1000</v>
      </c>
      <c r="BI1322">
        <v>1</v>
      </c>
      <c r="BJ1322">
        <v>0</v>
      </c>
      <c r="BK1322">
        <v>0</v>
      </c>
      <c r="BL1322">
        <v>0</v>
      </c>
      <c r="BO1322">
        <v>0</v>
      </c>
      <c r="BP1322">
        <v>0</v>
      </c>
      <c r="BW1322" t="str">
        <f>"21:55:19.729"</f>
        <v>21:55:19.729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4</v>
      </c>
      <c r="CP1322" t="s">
        <v>119</v>
      </c>
      <c r="CQ1322">
        <v>259</v>
      </c>
      <c r="CR1322">
        <v>0</v>
      </c>
      <c r="CW1322">
        <v>3065861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"08/10/2022 21:55:21.162"</f>
        <v>08/10/2022 21:55:21.162</v>
      </c>
      <c r="C1323" t="str">
        <f t="shared" si="327"/>
        <v>FFDFD3C0</v>
      </c>
      <c r="D1323" t="s">
        <v>611</v>
      </c>
      <c r="E1323">
        <v>10</v>
      </c>
      <c r="H1323">
        <v>37</v>
      </c>
      <c r="I1323" t="s">
        <v>612</v>
      </c>
      <c r="J1323" t="s">
        <v>613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ref="S1323:T1325" si="342">"21:55:20.797"</f>
        <v>21:55:20.797</v>
      </c>
      <c r="T1323" t="str">
        <f t="shared" si="342"/>
        <v>21:55:20.797</v>
      </c>
      <c r="U1323" t="str">
        <f t="shared" si="326"/>
        <v>A4558D</v>
      </c>
      <c r="V1323">
        <v>0</v>
      </c>
      <c r="W1323">
        <v>0</v>
      </c>
      <c r="X1323">
        <v>2</v>
      </c>
      <c r="Z1323">
        <v>1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1158</v>
      </c>
      <c r="AJ1323">
        <v>48.150029000000004</v>
      </c>
      <c r="AK1323" t="s">
        <v>1159</v>
      </c>
      <c r="AL1323">
        <v>-122.975013</v>
      </c>
      <c r="AM1323">
        <v>25</v>
      </c>
      <c r="AN1323">
        <v>1000</v>
      </c>
      <c r="AO1323" t="s">
        <v>118</v>
      </c>
      <c r="AP1323">
        <v>-6</v>
      </c>
      <c r="AQ1323">
        <v>-135</v>
      </c>
      <c r="AR1323">
        <v>-192</v>
      </c>
      <c r="AZ1323">
        <v>1200</v>
      </c>
      <c r="BA1323">
        <v>1</v>
      </c>
      <c r="BB1323" t="str">
        <f t="shared" si="328"/>
        <v xml:space="preserve">N379DH  </v>
      </c>
      <c r="BC1323">
        <v>1</v>
      </c>
      <c r="BE1323">
        <v>0</v>
      </c>
      <c r="BF1323">
        <v>0</v>
      </c>
      <c r="BG1323">
        <v>0</v>
      </c>
      <c r="BH1323">
        <v>975</v>
      </c>
      <c r="BI1323">
        <v>1</v>
      </c>
      <c r="BJ1323">
        <v>0</v>
      </c>
      <c r="BK1323">
        <v>0</v>
      </c>
      <c r="BL1323">
        <v>0</v>
      </c>
      <c r="BO1323">
        <v>0</v>
      </c>
      <c r="BP1323">
        <v>0</v>
      </c>
      <c r="BW1323" t="str">
        <f>"21:55:20.968"</f>
        <v>21:55:20.968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4</v>
      </c>
      <c r="CP1323" t="s">
        <v>119</v>
      </c>
      <c r="CQ1323">
        <v>259</v>
      </c>
      <c r="CR1323">
        <v>0</v>
      </c>
      <c r="CW1323">
        <v>3066016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"08/10/2022 21:55:21.225"</f>
        <v>08/10/2022 21:55:21.225</v>
      </c>
      <c r="C1324" t="str">
        <f t="shared" si="327"/>
        <v>FFDFD3C0</v>
      </c>
      <c r="D1324" t="s">
        <v>130</v>
      </c>
      <c r="E1324">
        <v>18</v>
      </c>
      <c r="F1324">
        <v>1018</v>
      </c>
      <c r="G1324" t="s">
        <v>114</v>
      </c>
      <c r="J1324" t="s">
        <v>131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342"/>
        <v>21:55:20.797</v>
      </c>
      <c r="T1324" t="str">
        <f t="shared" si="342"/>
        <v>21:55:20.797</v>
      </c>
      <c r="U1324" t="str">
        <f t="shared" si="326"/>
        <v>A4558D</v>
      </c>
      <c r="V1324">
        <v>0</v>
      </c>
      <c r="W1324">
        <v>0</v>
      </c>
      <c r="X1324">
        <v>2</v>
      </c>
      <c r="Z1324">
        <v>1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1158</v>
      </c>
      <c r="AJ1324">
        <v>48.150029000000004</v>
      </c>
      <c r="AK1324" t="s">
        <v>1159</v>
      </c>
      <c r="AL1324">
        <v>-122.975013</v>
      </c>
      <c r="AM1324">
        <v>25</v>
      </c>
      <c r="AN1324">
        <v>1000</v>
      </c>
      <c r="AO1324" t="s">
        <v>118</v>
      </c>
      <c r="AP1324">
        <v>-6</v>
      </c>
      <c r="AQ1324">
        <v>-135</v>
      </c>
      <c r="AR1324">
        <v>-192</v>
      </c>
      <c r="AZ1324">
        <v>1200</v>
      </c>
      <c r="BA1324">
        <v>1</v>
      </c>
      <c r="BB1324" t="str">
        <f t="shared" si="328"/>
        <v xml:space="preserve">N379DH  </v>
      </c>
      <c r="BC1324">
        <v>1</v>
      </c>
      <c r="BE1324">
        <v>0</v>
      </c>
      <c r="BF1324">
        <v>0</v>
      </c>
      <c r="BG1324">
        <v>0</v>
      </c>
      <c r="BH1324">
        <v>975</v>
      </c>
      <c r="BI1324">
        <v>1</v>
      </c>
      <c r="BJ1324">
        <v>0</v>
      </c>
      <c r="BK1324">
        <v>0</v>
      </c>
      <c r="BL1324">
        <v>0</v>
      </c>
      <c r="BO1324">
        <v>0</v>
      </c>
      <c r="BP1324">
        <v>0</v>
      </c>
      <c r="BW1324" t="str">
        <f>"21:55:20.968"</f>
        <v>21:55:20.968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4</v>
      </c>
      <c r="CP1324" t="s">
        <v>119</v>
      </c>
      <c r="CQ1324">
        <v>259</v>
      </c>
      <c r="CR1324">
        <v>0</v>
      </c>
      <c r="CW1324">
        <v>3066016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"08/10/2022 21:55:21.225"</f>
        <v>08/10/2022 21:55:21.225</v>
      </c>
      <c r="C1325" t="str">
        <f t="shared" si="327"/>
        <v>FFDFD3C0</v>
      </c>
      <c r="D1325" t="s">
        <v>113</v>
      </c>
      <c r="E1325">
        <v>6</v>
      </c>
      <c r="H1325">
        <v>174</v>
      </c>
      <c r="I1325" t="s">
        <v>114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342"/>
        <v>21:55:20.797</v>
      </c>
      <c r="T1325" t="str">
        <f t="shared" si="342"/>
        <v>21:55:20.797</v>
      </c>
      <c r="U1325" t="str">
        <f t="shared" si="326"/>
        <v>A4558D</v>
      </c>
      <c r="V1325">
        <v>0</v>
      </c>
      <c r="W1325">
        <v>0</v>
      </c>
      <c r="X1325">
        <v>2</v>
      </c>
      <c r="Z1325">
        <v>1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1158</v>
      </c>
      <c r="AJ1325">
        <v>48.150029000000004</v>
      </c>
      <c r="AK1325" t="s">
        <v>1159</v>
      </c>
      <c r="AL1325">
        <v>-122.975013</v>
      </c>
      <c r="AM1325">
        <v>25</v>
      </c>
      <c r="AN1325">
        <v>1000</v>
      </c>
      <c r="AO1325" t="s">
        <v>118</v>
      </c>
      <c r="AP1325">
        <v>-6</v>
      </c>
      <c r="AQ1325">
        <v>-135</v>
      </c>
      <c r="AR1325">
        <v>-192</v>
      </c>
      <c r="AZ1325">
        <v>1200</v>
      </c>
      <c r="BA1325">
        <v>1</v>
      </c>
      <c r="BB1325" t="str">
        <f t="shared" si="328"/>
        <v xml:space="preserve">N379DH  </v>
      </c>
      <c r="BC1325">
        <v>1</v>
      </c>
      <c r="BE1325">
        <v>0</v>
      </c>
      <c r="BF1325">
        <v>0</v>
      </c>
      <c r="BG1325">
        <v>0</v>
      </c>
      <c r="BH1325">
        <v>975</v>
      </c>
      <c r="BI1325">
        <v>1</v>
      </c>
      <c r="BJ1325">
        <v>0</v>
      </c>
      <c r="BK1325">
        <v>0</v>
      </c>
      <c r="BL1325">
        <v>0</v>
      </c>
      <c r="BO1325">
        <v>0</v>
      </c>
      <c r="BP1325">
        <v>0</v>
      </c>
      <c r="BW1325" t="str">
        <f>"21:55:20.968"</f>
        <v>21:55:20.968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4</v>
      </c>
      <c r="CP1325" t="s">
        <v>119</v>
      </c>
      <c r="CQ1325">
        <v>259</v>
      </c>
      <c r="CR1325">
        <v>0</v>
      </c>
      <c r="CW1325">
        <v>3066016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"08/10/2022 21:55:21.881"</f>
        <v>08/10/2022 21:55:21.881</v>
      </c>
      <c r="C1326" t="str">
        <f t="shared" si="327"/>
        <v>FFDFD3C0</v>
      </c>
      <c r="D1326" t="s">
        <v>130</v>
      </c>
      <c r="E1326">
        <v>18</v>
      </c>
      <c r="F1326">
        <v>1018</v>
      </c>
      <c r="G1326" t="s">
        <v>114</v>
      </c>
      <c r="J1326" t="s">
        <v>131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ref="S1326:T1328" si="343">"21:55:21.594"</f>
        <v>21:55:21.594</v>
      </c>
      <c r="T1326" t="str">
        <f t="shared" si="343"/>
        <v>21:55:21.594</v>
      </c>
      <c r="U1326" t="str">
        <f t="shared" si="326"/>
        <v>A4558D</v>
      </c>
      <c r="V1326">
        <v>0</v>
      </c>
      <c r="W1326">
        <v>0</v>
      </c>
      <c r="X1326">
        <v>2</v>
      </c>
      <c r="Z1326">
        <v>1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1160</v>
      </c>
      <c r="AJ1326">
        <v>48.149535999999998</v>
      </c>
      <c r="AK1326" t="s">
        <v>1161</v>
      </c>
      <c r="AL1326">
        <v>-122.975056</v>
      </c>
      <c r="AM1326">
        <v>25</v>
      </c>
      <c r="AN1326">
        <v>1000</v>
      </c>
      <c r="AO1326" t="s">
        <v>118</v>
      </c>
      <c r="AP1326">
        <v>-6</v>
      </c>
      <c r="AQ1326">
        <v>-135</v>
      </c>
      <c r="AR1326">
        <v>-128</v>
      </c>
      <c r="AZ1326">
        <v>1200</v>
      </c>
      <c r="BA1326">
        <v>1</v>
      </c>
      <c r="BB1326" t="str">
        <f t="shared" si="328"/>
        <v xml:space="preserve">N379DH  </v>
      </c>
      <c r="BC1326">
        <v>1</v>
      </c>
      <c r="BE1326">
        <v>0</v>
      </c>
      <c r="BF1326">
        <v>0</v>
      </c>
      <c r="BG1326">
        <v>0</v>
      </c>
      <c r="BH1326">
        <v>975</v>
      </c>
      <c r="BI1326">
        <v>1</v>
      </c>
      <c r="BJ1326">
        <v>0</v>
      </c>
      <c r="BK1326">
        <v>0</v>
      </c>
      <c r="BL1326">
        <v>0</v>
      </c>
      <c r="BO1326">
        <v>0</v>
      </c>
      <c r="BP1326">
        <v>0</v>
      </c>
      <c r="BW1326" t="str">
        <f>"21:55:21.634"</f>
        <v>21:55:21.634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4</v>
      </c>
      <c r="CP1326" t="s">
        <v>119</v>
      </c>
      <c r="CQ1326">
        <v>259</v>
      </c>
      <c r="CR1326">
        <v>0</v>
      </c>
      <c r="CW1326">
        <v>3066090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"08/10/2022 21:55:21.881"</f>
        <v>08/10/2022 21:55:21.881</v>
      </c>
      <c r="C1327" t="str">
        <f t="shared" si="327"/>
        <v>FFDFD3C0</v>
      </c>
      <c r="D1327" t="s">
        <v>113</v>
      </c>
      <c r="E1327">
        <v>6</v>
      </c>
      <c r="H1327">
        <v>174</v>
      </c>
      <c r="I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si="343"/>
        <v>21:55:21.594</v>
      </c>
      <c r="T1327" t="str">
        <f t="shared" si="343"/>
        <v>21:55:21.594</v>
      </c>
      <c r="U1327" t="str">
        <f t="shared" si="326"/>
        <v>A4558D</v>
      </c>
      <c r="V1327">
        <v>0</v>
      </c>
      <c r="W1327">
        <v>0</v>
      </c>
      <c r="X1327">
        <v>2</v>
      </c>
      <c r="Z1327">
        <v>1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1160</v>
      </c>
      <c r="AJ1327">
        <v>48.149535999999998</v>
      </c>
      <c r="AK1327" t="s">
        <v>1161</v>
      </c>
      <c r="AL1327">
        <v>-122.975056</v>
      </c>
      <c r="AM1327">
        <v>25</v>
      </c>
      <c r="AN1327">
        <v>1000</v>
      </c>
      <c r="AO1327" t="s">
        <v>118</v>
      </c>
      <c r="AP1327">
        <v>-6</v>
      </c>
      <c r="AQ1327">
        <v>-135</v>
      </c>
      <c r="AR1327">
        <v>-128</v>
      </c>
      <c r="AZ1327">
        <v>1200</v>
      </c>
      <c r="BA1327">
        <v>1</v>
      </c>
      <c r="BB1327" t="str">
        <f t="shared" si="328"/>
        <v xml:space="preserve">N379DH  </v>
      </c>
      <c r="BC1327">
        <v>1</v>
      </c>
      <c r="BE1327">
        <v>0</v>
      </c>
      <c r="BF1327">
        <v>0</v>
      </c>
      <c r="BG1327">
        <v>0</v>
      </c>
      <c r="BH1327">
        <v>975</v>
      </c>
      <c r="BI1327">
        <v>1</v>
      </c>
      <c r="BJ1327">
        <v>0</v>
      </c>
      <c r="BK1327">
        <v>0</v>
      </c>
      <c r="BL1327">
        <v>0</v>
      </c>
      <c r="BO1327">
        <v>0</v>
      </c>
      <c r="BP1327">
        <v>0</v>
      </c>
      <c r="BW1327" t="str">
        <f>"21:55:21.634"</f>
        <v>21:55:21.634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4</v>
      </c>
      <c r="CP1327" t="s">
        <v>119</v>
      </c>
      <c r="CQ1327">
        <v>259</v>
      </c>
      <c r="CR1327">
        <v>0</v>
      </c>
      <c r="CW1327">
        <v>3066090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"08/10/2022 21:55:21.928"</f>
        <v>08/10/2022 21:55:21.928</v>
      </c>
      <c r="C1328" t="str">
        <f t="shared" si="327"/>
        <v>FFDFD3C0</v>
      </c>
      <c r="D1328" t="s">
        <v>611</v>
      </c>
      <c r="E1328">
        <v>10</v>
      </c>
      <c r="H1328">
        <v>37</v>
      </c>
      <c r="I1328" t="s">
        <v>612</v>
      </c>
      <c r="J1328" t="s">
        <v>613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si="343"/>
        <v>21:55:21.594</v>
      </c>
      <c r="T1328" t="str">
        <f t="shared" si="343"/>
        <v>21:55:21.594</v>
      </c>
      <c r="U1328" t="str">
        <f t="shared" si="326"/>
        <v>A4558D</v>
      </c>
      <c r="V1328">
        <v>0</v>
      </c>
      <c r="W1328">
        <v>0</v>
      </c>
      <c r="X1328">
        <v>2</v>
      </c>
      <c r="Z1328">
        <v>1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1160</v>
      </c>
      <c r="AJ1328">
        <v>48.149535999999998</v>
      </c>
      <c r="AK1328" t="s">
        <v>1161</v>
      </c>
      <c r="AL1328">
        <v>-122.975056</v>
      </c>
      <c r="AM1328">
        <v>25</v>
      </c>
      <c r="AN1328">
        <v>1000</v>
      </c>
      <c r="AO1328" t="s">
        <v>118</v>
      </c>
      <c r="AP1328">
        <v>-6</v>
      </c>
      <c r="AQ1328">
        <v>-135</v>
      </c>
      <c r="AR1328">
        <v>-128</v>
      </c>
      <c r="AZ1328">
        <v>1200</v>
      </c>
      <c r="BA1328">
        <v>1</v>
      </c>
      <c r="BB1328" t="str">
        <f t="shared" si="328"/>
        <v xml:space="preserve">N379DH  </v>
      </c>
      <c r="BC1328">
        <v>1</v>
      </c>
      <c r="BE1328">
        <v>0</v>
      </c>
      <c r="BF1328">
        <v>0</v>
      </c>
      <c r="BG1328">
        <v>0</v>
      </c>
      <c r="BH1328">
        <v>975</v>
      </c>
      <c r="BI1328">
        <v>1</v>
      </c>
      <c r="BJ1328">
        <v>0</v>
      </c>
      <c r="BK1328">
        <v>0</v>
      </c>
      <c r="BL1328">
        <v>0</v>
      </c>
      <c r="BO1328">
        <v>0</v>
      </c>
      <c r="BP1328">
        <v>0</v>
      </c>
      <c r="BW1328" t="str">
        <f>"21:55:21.634"</f>
        <v>21:55:21.634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4</v>
      </c>
      <c r="CP1328" t="s">
        <v>119</v>
      </c>
      <c r="CQ1328">
        <v>259</v>
      </c>
      <c r="CR1328">
        <v>0</v>
      </c>
      <c r="CW1328">
        <v>3066090</v>
      </c>
      <c r="CY1328">
        <v>0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"08/10/2022 21:55:22.772"</f>
        <v>08/10/2022 21:55:22.772</v>
      </c>
      <c r="C1329" t="str">
        <f t="shared" si="327"/>
        <v>FFDFD3C0</v>
      </c>
      <c r="D1329" t="s">
        <v>611</v>
      </c>
      <c r="E1329">
        <v>10</v>
      </c>
      <c r="H1329">
        <v>37</v>
      </c>
      <c r="I1329" t="s">
        <v>612</v>
      </c>
      <c r="J1329" t="s">
        <v>613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ref="S1329:T1331" si="344">"21:55:22.398"</f>
        <v>21:55:22.398</v>
      </c>
      <c r="T1329" t="str">
        <f t="shared" si="344"/>
        <v>21:55:22.398</v>
      </c>
      <c r="U1329" t="str">
        <f t="shared" si="326"/>
        <v>A4558D</v>
      </c>
      <c r="V1329">
        <v>0</v>
      </c>
      <c r="W1329">
        <v>0</v>
      </c>
      <c r="X1329">
        <v>2</v>
      </c>
      <c r="Z1329">
        <v>1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1162</v>
      </c>
      <c r="AJ1329">
        <v>48.149020999999998</v>
      </c>
      <c r="AK1329" t="s">
        <v>1095</v>
      </c>
      <c r="AL1329">
        <v>-122.975078</v>
      </c>
      <c r="AM1329">
        <v>25</v>
      </c>
      <c r="AN1329">
        <v>1000</v>
      </c>
      <c r="AO1329" t="s">
        <v>118</v>
      </c>
      <c r="AP1329">
        <v>-6</v>
      </c>
      <c r="AQ1329">
        <v>-135</v>
      </c>
      <c r="AR1329">
        <v>-128</v>
      </c>
      <c r="AZ1329">
        <v>1200</v>
      </c>
      <c r="BA1329">
        <v>1</v>
      </c>
      <c r="BB1329" t="str">
        <f t="shared" si="328"/>
        <v xml:space="preserve">N379DH  </v>
      </c>
      <c r="BC1329">
        <v>1</v>
      </c>
      <c r="BE1329">
        <v>0</v>
      </c>
      <c r="BF1329">
        <v>0</v>
      </c>
      <c r="BG1329">
        <v>0</v>
      </c>
      <c r="BH1329">
        <v>975</v>
      </c>
      <c r="BI1329">
        <v>1</v>
      </c>
      <c r="BJ1329">
        <v>0</v>
      </c>
      <c r="BK1329">
        <v>0</v>
      </c>
      <c r="BL1329">
        <v>0</v>
      </c>
      <c r="BO1329">
        <v>0</v>
      </c>
      <c r="BP1329">
        <v>0</v>
      </c>
      <c r="BW1329" t="str">
        <f>"21:55:22.471"</f>
        <v>21:55:22.471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4</v>
      </c>
      <c r="CP1329" t="s">
        <v>119</v>
      </c>
      <c r="CQ1329">
        <v>259</v>
      </c>
      <c r="CR1329">
        <v>0</v>
      </c>
      <c r="CW1329">
        <v>3066181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"08/10/2022 21:55:22.772"</f>
        <v>08/10/2022 21:55:22.772</v>
      </c>
      <c r="C1330" t="str">
        <f t="shared" si="327"/>
        <v>FFDFD3C0</v>
      </c>
      <c r="D1330" t="s">
        <v>130</v>
      </c>
      <c r="E1330">
        <v>18</v>
      </c>
      <c r="F1330">
        <v>1018</v>
      </c>
      <c r="G1330" t="s">
        <v>114</v>
      </c>
      <c r="J1330" t="s">
        <v>131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344"/>
        <v>21:55:22.398</v>
      </c>
      <c r="T1330" t="str">
        <f t="shared" si="344"/>
        <v>21:55:22.398</v>
      </c>
      <c r="U1330" t="str">
        <f t="shared" si="326"/>
        <v>A4558D</v>
      </c>
      <c r="V1330">
        <v>0</v>
      </c>
      <c r="W1330">
        <v>0</v>
      </c>
      <c r="X1330">
        <v>2</v>
      </c>
      <c r="Z1330">
        <v>1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1162</v>
      </c>
      <c r="AJ1330">
        <v>48.149020999999998</v>
      </c>
      <c r="AK1330" t="s">
        <v>1095</v>
      </c>
      <c r="AL1330">
        <v>-122.975078</v>
      </c>
      <c r="AM1330">
        <v>25</v>
      </c>
      <c r="AN1330">
        <v>1000</v>
      </c>
      <c r="AO1330" t="s">
        <v>118</v>
      </c>
      <c r="AP1330">
        <v>-6</v>
      </c>
      <c r="AQ1330">
        <v>-135</v>
      </c>
      <c r="AR1330">
        <v>-128</v>
      </c>
      <c r="AZ1330">
        <v>1200</v>
      </c>
      <c r="BA1330">
        <v>1</v>
      </c>
      <c r="BB1330" t="str">
        <f t="shared" si="328"/>
        <v xml:space="preserve">N379DH  </v>
      </c>
      <c r="BC1330">
        <v>1</v>
      </c>
      <c r="BE1330">
        <v>0</v>
      </c>
      <c r="BF1330">
        <v>0</v>
      </c>
      <c r="BG1330">
        <v>0</v>
      </c>
      <c r="BH1330">
        <v>975</v>
      </c>
      <c r="BI1330">
        <v>1</v>
      </c>
      <c r="BJ1330">
        <v>0</v>
      </c>
      <c r="BK1330">
        <v>0</v>
      </c>
      <c r="BL1330">
        <v>0</v>
      </c>
      <c r="BO1330">
        <v>0</v>
      </c>
      <c r="BP1330">
        <v>0</v>
      </c>
      <c r="BW1330" t="str">
        <f>"21:55:22.471"</f>
        <v>21:55:22.471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4</v>
      </c>
      <c r="CP1330" t="s">
        <v>119</v>
      </c>
      <c r="CQ1330">
        <v>259</v>
      </c>
      <c r="CR1330">
        <v>0</v>
      </c>
      <c r="CW1330">
        <v>3066181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"08/10/2022 21:55:22.772"</f>
        <v>08/10/2022 21:55:22.772</v>
      </c>
      <c r="C1331" t="str">
        <f t="shared" si="327"/>
        <v>FFDFD3C0</v>
      </c>
      <c r="D1331" t="s">
        <v>113</v>
      </c>
      <c r="E1331">
        <v>6</v>
      </c>
      <c r="H1331">
        <v>174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si="344"/>
        <v>21:55:22.398</v>
      </c>
      <c r="T1331" t="str">
        <f t="shared" si="344"/>
        <v>21:55:22.398</v>
      </c>
      <c r="U1331" t="str">
        <f t="shared" si="326"/>
        <v>A4558D</v>
      </c>
      <c r="V1331">
        <v>0</v>
      </c>
      <c r="W1331">
        <v>0</v>
      </c>
      <c r="X1331">
        <v>2</v>
      </c>
      <c r="Z1331">
        <v>1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1162</v>
      </c>
      <c r="AJ1331">
        <v>48.149020999999998</v>
      </c>
      <c r="AK1331" t="s">
        <v>1095</v>
      </c>
      <c r="AL1331">
        <v>-122.975078</v>
      </c>
      <c r="AM1331">
        <v>25</v>
      </c>
      <c r="AN1331">
        <v>1000</v>
      </c>
      <c r="AO1331" t="s">
        <v>118</v>
      </c>
      <c r="AP1331">
        <v>-6</v>
      </c>
      <c r="AQ1331">
        <v>-135</v>
      </c>
      <c r="AR1331">
        <v>-128</v>
      </c>
      <c r="AZ1331">
        <v>1200</v>
      </c>
      <c r="BA1331">
        <v>1</v>
      </c>
      <c r="BB1331" t="str">
        <f t="shared" si="328"/>
        <v xml:space="preserve">N379DH  </v>
      </c>
      <c r="BC1331">
        <v>1</v>
      </c>
      <c r="BE1331">
        <v>0</v>
      </c>
      <c r="BF1331">
        <v>0</v>
      </c>
      <c r="BG1331">
        <v>0</v>
      </c>
      <c r="BH1331">
        <v>975</v>
      </c>
      <c r="BI1331">
        <v>1</v>
      </c>
      <c r="BJ1331">
        <v>0</v>
      </c>
      <c r="BK1331">
        <v>0</v>
      </c>
      <c r="BL1331">
        <v>0</v>
      </c>
      <c r="BO1331">
        <v>0</v>
      </c>
      <c r="BP1331">
        <v>0</v>
      </c>
      <c r="BW1331" t="str">
        <f>"21:55:22.471"</f>
        <v>21:55:22.471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4</v>
      </c>
      <c r="CP1331" t="s">
        <v>119</v>
      </c>
      <c r="CQ1331">
        <v>259</v>
      </c>
      <c r="CR1331">
        <v>0</v>
      </c>
      <c r="CW1331">
        <v>3066181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"08/10/2022 21:55:23.758"</f>
        <v>08/10/2022 21:55:23.758</v>
      </c>
      <c r="C1332" t="str">
        <f t="shared" si="327"/>
        <v>FFDFD3C0</v>
      </c>
      <c r="D1332" t="s">
        <v>113</v>
      </c>
      <c r="E1332">
        <v>6</v>
      </c>
      <c r="H1332">
        <v>174</v>
      </c>
      <c r="I1332" t="s">
        <v>114</v>
      </c>
      <c r="J1332" t="s">
        <v>115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ref="S1332:T1334" si="345">"21:55:23.398"</f>
        <v>21:55:23.398</v>
      </c>
      <c r="T1332" t="str">
        <f t="shared" si="345"/>
        <v>21:55:23.398</v>
      </c>
      <c r="U1332" t="str">
        <f t="shared" si="326"/>
        <v>A4558D</v>
      </c>
      <c r="V1332">
        <v>0</v>
      </c>
      <c r="W1332">
        <v>0</v>
      </c>
      <c r="X1332">
        <v>2</v>
      </c>
      <c r="Z1332">
        <v>1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1163</v>
      </c>
      <c r="AJ1332">
        <v>48.148398</v>
      </c>
      <c r="AK1332" t="s">
        <v>1164</v>
      </c>
      <c r="AL1332">
        <v>-122.975121</v>
      </c>
      <c r="AM1332">
        <v>25</v>
      </c>
      <c r="AN1332">
        <v>1000</v>
      </c>
      <c r="AO1332" t="s">
        <v>118</v>
      </c>
      <c r="AP1332">
        <v>-7</v>
      </c>
      <c r="AQ1332">
        <v>-135</v>
      </c>
      <c r="AR1332">
        <v>-192</v>
      </c>
      <c r="AZ1332">
        <v>1200</v>
      </c>
      <c r="BA1332">
        <v>1</v>
      </c>
      <c r="BB1332" t="str">
        <f t="shared" si="328"/>
        <v xml:space="preserve">N379DH  </v>
      </c>
      <c r="BC1332">
        <v>1</v>
      </c>
      <c r="BE1332">
        <v>0</v>
      </c>
      <c r="BF1332">
        <v>0</v>
      </c>
      <c r="BG1332">
        <v>0</v>
      </c>
      <c r="BH1332">
        <v>975</v>
      </c>
      <c r="BI1332">
        <v>1</v>
      </c>
      <c r="BJ1332">
        <v>0</v>
      </c>
      <c r="BK1332">
        <v>0</v>
      </c>
      <c r="BL1332">
        <v>0</v>
      </c>
      <c r="BO1332">
        <v>0</v>
      </c>
      <c r="BP1332">
        <v>0</v>
      </c>
      <c r="BW1332" t="str">
        <f>"21:55:23.523"</f>
        <v>21:55:23.523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5</v>
      </c>
      <c r="CP1332" t="s">
        <v>119</v>
      </c>
      <c r="CQ1332">
        <v>259</v>
      </c>
      <c r="CR1332">
        <v>0</v>
      </c>
      <c r="CW1332">
        <v>3066304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"08/10/2022 21:55:23.804"</f>
        <v>08/10/2022 21:55:23.804</v>
      </c>
      <c r="C1333" t="str">
        <f t="shared" si="327"/>
        <v>FFDFD3C0</v>
      </c>
      <c r="D1333" t="s">
        <v>611</v>
      </c>
      <c r="E1333">
        <v>10</v>
      </c>
      <c r="H1333">
        <v>37</v>
      </c>
      <c r="I1333" t="s">
        <v>612</v>
      </c>
      <c r="J1333" t="s">
        <v>613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345"/>
        <v>21:55:23.398</v>
      </c>
      <c r="T1333" t="str">
        <f t="shared" si="345"/>
        <v>21:55:23.398</v>
      </c>
      <c r="U1333" t="str">
        <f t="shared" si="326"/>
        <v>A4558D</v>
      </c>
      <c r="V1333">
        <v>0</v>
      </c>
      <c r="W1333">
        <v>0</v>
      </c>
      <c r="X1333">
        <v>2</v>
      </c>
      <c r="Z1333">
        <v>1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1163</v>
      </c>
      <c r="AJ1333">
        <v>48.148398</v>
      </c>
      <c r="AK1333" t="s">
        <v>1164</v>
      </c>
      <c r="AL1333">
        <v>-122.975121</v>
      </c>
      <c r="AM1333">
        <v>25</v>
      </c>
      <c r="AN1333">
        <v>1000</v>
      </c>
      <c r="AO1333" t="s">
        <v>118</v>
      </c>
      <c r="AP1333">
        <v>-7</v>
      </c>
      <c r="AQ1333">
        <v>-135</v>
      </c>
      <c r="AR1333">
        <v>-192</v>
      </c>
      <c r="AZ1333">
        <v>1200</v>
      </c>
      <c r="BA1333">
        <v>1</v>
      </c>
      <c r="BB1333" t="str">
        <f t="shared" si="328"/>
        <v xml:space="preserve">N379DH  </v>
      </c>
      <c r="BC1333">
        <v>1</v>
      </c>
      <c r="BE1333">
        <v>0</v>
      </c>
      <c r="BF1333">
        <v>0</v>
      </c>
      <c r="BG1333">
        <v>0</v>
      </c>
      <c r="BH1333">
        <v>975</v>
      </c>
      <c r="BI1333">
        <v>1</v>
      </c>
      <c r="BJ1333">
        <v>0</v>
      </c>
      <c r="BK1333">
        <v>0</v>
      </c>
      <c r="BL1333">
        <v>0</v>
      </c>
      <c r="BO1333">
        <v>0</v>
      </c>
      <c r="BP1333">
        <v>0</v>
      </c>
      <c r="BW1333" t="str">
        <f>"21:55:23.523"</f>
        <v>21:55:23.523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5</v>
      </c>
      <c r="CP1333" t="s">
        <v>119</v>
      </c>
      <c r="CQ1333">
        <v>259</v>
      </c>
      <c r="CR1333">
        <v>0</v>
      </c>
      <c r="CW1333">
        <v>3066304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"08/10/2022 21:55:23.804"</f>
        <v>08/10/2022 21:55:23.804</v>
      </c>
      <c r="C1334" t="str">
        <f t="shared" si="327"/>
        <v>FFDFD3C0</v>
      </c>
      <c r="D1334" t="s">
        <v>130</v>
      </c>
      <c r="E1334">
        <v>18</v>
      </c>
      <c r="F1334">
        <v>1018</v>
      </c>
      <c r="G1334" t="s">
        <v>114</v>
      </c>
      <c r="J1334" t="s">
        <v>131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si="345"/>
        <v>21:55:23.398</v>
      </c>
      <c r="T1334" t="str">
        <f t="shared" si="345"/>
        <v>21:55:23.398</v>
      </c>
      <c r="U1334" t="str">
        <f t="shared" si="326"/>
        <v>A4558D</v>
      </c>
      <c r="V1334">
        <v>0</v>
      </c>
      <c r="W1334">
        <v>0</v>
      </c>
      <c r="X1334">
        <v>2</v>
      </c>
      <c r="Z1334">
        <v>1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1163</v>
      </c>
      <c r="AJ1334">
        <v>48.148398</v>
      </c>
      <c r="AK1334" t="s">
        <v>1164</v>
      </c>
      <c r="AL1334">
        <v>-122.975121</v>
      </c>
      <c r="AM1334">
        <v>25</v>
      </c>
      <c r="AN1334">
        <v>1000</v>
      </c>
      <c r="AO1334" t="s">
        <v>118</v>
      </c>
      <c r="AP1334">
        <v>-7</v>
      </c>
      <c r="AQ1334">
        <v>-135</v>
      </c>
      <c r="AR1334">
        <v>-192</v>
      </c>
      <c r="AZ1334">
        <v>1200</v>
      </c>
      <c r="BA1334">
        <v>1</v>
      </c>
      <c r="BB1334" t="str">
        <f t="shared" si="328"/>
        <v xml:space="preserve">N379DH  </v>
      </c>
      <c r="BC1334">
        <v>1</v>
      </c>
      <c r="BE1334">
        <v>0</v>
      </c>
      <c r="BF1334">
        <v>0</v>
      </c>
      <c r="BG1334">
        <v>0</v>
      </c>
      <c r="BH1334">
        <v>975</v>
      </c>
      <c r="BI1334">
        <v>1</v>
      </c>
      <c r="BJ1334">
        <v>0</v>
      </c>
      <c r="BK1334">
        <v>0</v>
      </c>
      <c r="BL1334">
        <v>0</v>
      </c>
      <c r="BO1334">
        <v>0</v>
      </c>
      <c r="BP1334">
        <v>0</v>
      </c>
      <c r="BW1334" t="str">
        <f>"21:55:23.523"</f>
        <v>21:55:23.523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5</v>
      </c>
      <c r="CP1334" t="s">
        <v>119</v>
      </c>
      <c r="CQ1334">
        <v>259</v>
      </c>
      <c r="CR1334">
        <v>0</v>
      </c>
      <c r="CW1334">
        <v>3066304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"08/10/2022 21:55:25.616"</f>
        <v>08/10/2022 21:55:25.616</v>
      </c>
      <c r="C1335" t="str">
        <f t="shared" si="327"/>
        <v>FFDFD3C0</v>
      </c>
      <c r="D1335" t="s">
        <v>130</v>
      </c>
      <c r="E1335">
        <v>18</v>
      </c>
      <c r="F1335">
        <v>1018</v>
      </c>
      <c r="G1335" t="s">
        <v>114</v>
      </c>
      <c r="J1335" t="s">
        <v>131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ref="S1335:T1337" si="346">"21:55:25.195"</f>
        <v>21:55:25.195</v>
      </c>
      <c r="T1335" t="str">
        <f t="shared" si="346"/>
        <v>21:55:25.195</v>
      </c>
      <c r="U1335" t="str">
        <f t="shared" si="326"/>
        <v>A4558D</v>
      </c>
      <c r="V1335">
        <v>0</v>
      </c>
      <c r="W1335">
        <v>0</v>
      </c>
      <c r="X1335">
        <v>2</v>
      </c>
      <c r="Z1335">
        <v>1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1165</v>
      </c>
      <c r="AJ1335">
        <v>48.147283000000002</v>
      </c>
      <c r="AK1335" t="s">
        <v>1166</v>
      </c>
      <c r="AL1335">
        <v>-122.975206</v>
      </c>
      <c r="AM1335">
        <v>25</v>
      </c>
      <c r="AN1335">
        <v>1000</v>
      </c>
      <c r="AO1335" t="s">
        <v>118</v>
      </c>
      <c r="AP1335">
        <v>-7</v>
      </c>
      <c r="AQ1335">
        <v>-135</v>
      </c>
      <c r="AR1335">
        <v>-64</v>
      </c>
      <c r="AZ1335">
        <v>1200</v>
      </c>
      <c r="BA1335">
        <v>1</v>
      </c>
      <c r="BB1335" t="str">
        <f t="shared" si="328"/>
        <v xml:space="preserve">N379DH  </v>
      </c>
      <c r="BC1335">
        <v>1</v>
      </c>
      <c r="BE1335">
        <v>0</v>
      </c>
      <c r="BF1335">
        <v>0</v>
      </c>
      <c r="BG1335">
        <v>0</v>
      </c>
      <c r="BH1335">
        <v>975</v>
      </c>
      <c r="BI1335">
        <v>1</v>
      </c>
      <c r="BJ1335">
        <v>0</v>
      </c>
      <c r="BK1335">
        <v>0</v>
      </c>
      <c r="BL1335">
        <v>0</v>
      </c>
      <c r="BO1335">
        <v>0</v>
      </c>
      <c r="BP1335">
        <v>0</v>
      </c>
      <c r="BW1335" t="str">
        <f>"21:55:25.396"</f>
        <v>21:55:25.396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4</v>
      </c>
      <c r="CP1335" t="s">
        <v>119</v>
      </c>
      <c r="CQ1335">
        <v>259</v>
      </c>
      <c r="CR1335">
        <v>0</v>
      </c>
      <c r="CW1335">
        <v>3066526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"08/10/2022 21:55:25.616"</f>
        <v>08/10/2022 21:55:25.616</v>
      </c>
      <c r="C1336" t="str">
        <f t="shared" si="327"/>
        <v>FFDFD3C0</v>
      </c>
      <c r="D1336" t="s">
        <v>611</v>
      </c>
      <c r="E1336">
        <v>10</v>
      </c>
      <c r="H1336">
        <v>37</v>
      </c>
      <c r="I1336" t="s">
        <v>612</v>
      </c>
      <c r="J1336" t="s">
        <v>613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346"/>
        <v>21:55:25.195</v>
      </c>
      <c r="T1336" t="str">
        <f t="shared" si="346"/>
        <v>21:55:25.195</v>
      </c>
      <c r="U1336" t="str">
        <f t="shared" si="326"/>
        <v>A4558D</v>
      </c>
      <c r="V1336">
        <v>0</v>
      </c>
      <c r="W1336">
        <v>0</v>
      </c>
      <c r="X1336">
        <v>2</v>
      </c>
      <c r="Z1336">
        <v>1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1165</v>
      </c>
      <c r="AJ1336">
        <v>48.147283000000002</v>
      </c>
      <c r="AK1336" t="s">
        <v>1166</v>
      </c>
      <c r="AL1336">
        <v>-122.975206</v>
      </c>
      <c r="AM1336">
        <v>25</v>
      </c>
      <c r="AN1336">
        <v>1000</v>
      </c>
      <c r="AO1336" t="s">
        <v>118</v>
      </c>
      <c r="AP1336">
        <v>-7</v>
      </c>
      <c r="AQ1336">
        <v>-135</v>
      </c>
      <c r="AR1336">
        <v>-64</v>
      </c>
      <c r="AZ1336">
        <v>1200</v>
      </c>
      <c r="BA1336">
        <v>1</v>
      </c>
      <c r="BB1336" t="str">
        <f t="shared" si="328"/>
        <v xml:space="preserve">N379DH  </v>
      </c>
      <c r="BC1336">
        <v>1</v>
      </c>
      <c r="BE1336">
        <v>0</v>
      </c>
      <c r="BF1336">
        <v>0</v>
      </c>
      <c r="BG1336">
        <v>0</v>
      </c>
      <c r="BH1336">
        <v>975</v>
      </c>
      <c r="BI1336">
        <v>1</v>
      </c>
      <c r="BJ1336">
        <v>0</v>
      </c>
      <c r="BK1336">
        <v>0</v>
      </c>
      <c r="BL1336">
        <v>0</v>
      </c>
      <c r="BO1336">
        <v>0</v>
      </c>
      <c r="BP1336">
        <v>0</v>
      </c>
      <c r="BW1336" t="str">
        <f>"21:55:25.396"</f>
        <v>21:55:25.396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4</v>
      </c>
      <c r="CP1336" t="s">
        <v>119</v>
      </c>
      <c r="CQ1336">
        <v>259</v>
      </c>
      <c r="CR1336">
        <v>0</v>
      </c>
      <c r="CW1336">
        <v>3066526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"08/10/2022 21:55:25.616"</f>
        <v>08/10/2022 21:55:25.616</v>
      </c>
      <c r="C1337" t="str">
        <f t="shared" si="327"/>
        <v>FFDFD3C0</v>
      </c>
      <c r="D1337" t="s">
        <v>113</v>
      </c>
      <c r="E1337">
        <v>6</v>
      </c>
      <c r="H1337">
        <v>174</v>
      </c>
      <c r="I1337" t="s">
        <v>114</v>
      </c>
      <c r="J1337" t="s">
        <v>115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si="346"/>
        <v>21:55:25.195</v>
      </c>
      <c r="T1337" t="str">
        <f t="shared" si="346"/>
        <v>21:55:25.195</v>
      </c>
      <c r="U1337" t="str">
        <f t="shared" si="326"/>
        <v>A4558D</v>
      </c>
      <c r="V1337">
        <v>0</v>
      </c>
      <c r="W1337">
        <v>0</v>
      </c>
      <c r="X1337">
        <v>2</v>
      </c>
      <c r="Z1337">
        <v>1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1165</v>
      </c>
      <c r="AJ1337">
        <v>48.147283000000002</v>
      </c>
      <c r="AK1337" t="s">
        <v>1166</v>
      </c>
      <c r="AL1337">
        <v>-122.975206</v>
      </c>
      <c r="AM1337">
        <v>25</v>
      </c>
      <c r="AN1337">
        <v>1000</v>
      </c>
      <c r="AO1337" t="s">
        <v>118</v>
      </c>
      <c r="AP1337">
        <v>-7</v>
      </c>
      <c r="AQ1337">
        <v>-135</v>
      </c>
      <c r="AR1337">
        <v>-64</v>
      </c>
      <c r="AZ1337">
        <v>1200</v>
      </c>
      <c r="BA1337">
        <v>1</v>
      </c>
      <c r="BB1337" t="str">
        <f t="shared" si="328"/>
        <v xml:space="preserve">N379DH  </v>
      </c>
      <c r="BC1337">
        <v>1</v>
      </c>
      <c r="BE1337">
        <v>0</v>
      </c>
      <c r="BF1337">
        <v>0</v>
      </c>
      <c r="BG1337">
        <v>0</v>
      </c>
      <c r="BH1337">
        <v>975</v>
      </c>
      <c r="BI1337">
        <v>1</v>
      </c>
      <c r="BJ1337">
        <v>0</v>
      </c>
      <c r="BK1337">
        <v>0</v>
      </c>
      <c r="BL1337">
        <v>0</v>
      </c>
      <c r="BO1337">
        <v>0</v>
      </c>
      <c r="BP1337">
        <v>0</v>
      </c>
      <c r="BW1337" t="str">
        <f>"21:55:25.396"</f>
        <v>21:55:25.396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4</v>
      </c>
      <c r="CP1337" t="s">
        <v>119</v>
      </c>
      <c r="CQ1337">
        <v>259</v>
      </c>
      <c r="CR1337">
        <v>0</v>
      </c>
      <c r="CW1337">
        <v>3066526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"08/10/2022 21:55:26.850"</f>
        <v>08/10/2022 21:55:26.850</v>
      </c>
      <c r="C1338" t="str">
        <f t="shared" si="327"/>
        <v>FFDFD3C0</v>
      </c>
      <c r="D1338" t="s">
        <v>130</v>
      </c>
      <c r="E1338">
        <v>18</v>
      </c>
      <c r="F1338">
        <v>1018</v>
      </c>
      <c r="G1338" t="s">
        <v>114</v>
      </c>
      <c r="J1338" t="s">
        <v>131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ref="S1338:T1340" si="347">"21:55:26.594"</f>
        <v>21:55:26.594</v>
      </c>
      <c r="T1338" t="str">
        <f t="shared" si="347"/>
        <v>21:55:26.594</v>
      </c>
      <c r="U1338" t="str">
        <f t="shared" si="326"/>
        <v>A4558D</v>
      </c>
      <c r="V1338">
        <v>0</v>
      </c>
      <c r="W1338">
        <v>0</v>
      </c>
      <c r="X1338">
        <v>2</v>
      </c>
      <c r="Z1338">
        <v>1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1167</v>
      </c>
      <c r="AJ1338">
        <v>48.146402999999999</v>
      </c>
      <c r="AK1338" t="s">
        <v>1168</v>
      </c>
      <c r="AL1338">
        <v>-122.975292</v>
      </c>
      <c r="AM1338">
        <v>25</v>
      </c>
      <c r="AN1338">
        <v>1000</v>
      </c>
      <c r="AO1338" t="s">
        <v>118</v>
      </c>
      <c r="AP1338">
        <v>-8</v>
      </c>
      <c r="AQ1338">
        <v>-135</v>
      </c>
      <c r="AR1338">
        <v>-64</v>
      </c>
      <c r="AZ1338">
        <v>1200</v>
      </c>
      <c r="BA1338">
        <v>1</v>
      </c>
      <c r="BB1338" t="str">
        <f t="shared" si="328"/>
        <v xml:space="preserve">N379DH  </v>
      </c>
      <c r="BC1338">
        <v>1</v>
      </c>
      <c r="BE1338">
        <v>0</v>
      </c>
      <c r="BF1338">
        <v>0</v>
      </c>
      <c r="BG1338">
        <v>0</v>
      </c>
      <c r="BH1338">
        <v>975</v>
      </c>
      <c r="BI1338">
        <v>1</v>
      </c>
      <c r="BJ1338">
        <v>0</v>
      </c>
      <c r="BK1338">
        <v>0</v>
      </c>
      <c r="BL1338">
        <v>0</v>
      </c>
      <c r="BO1338">
        <v>0</v>
      </c>
      <c r="BP1338">
        <v>0</v>
      </c>
      <c r="BW1338" t="str">
        <f>"21:55:26.631"</f>
        <v>21:55:26.631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4</v>
      </c>
      <c r="CP1338" t="s">
        <v>119</v>
      </c>
      <c r="CQ1338">
        <v>259</v>
      </c>
      <c r="CR1338">
        <v>0</v>
      </c>
      <c r="CW1338">
        <v>3066678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"08/10/2022 21:55:26.850"</f>
        <v>08/10/2022 21:55:26.850</v>
      </c>
      <c r="C1339" t="str">
        <f t="shared" si="327"/>
        <v>FFDFD3C0</v>
      </c>
      <c r="D1339" t="s">
        <v>611</v>
      </c>
      <c r="E1339">
        <v>10</v>
      </c>
      <c r="H1339">
        <v>37</v>
      </c>
      <c r="I1339" t="s">
        <v>612</v>
      </c>
      <c r="J1339" t="s">
        <v>613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347"/>
        <v>21:55:26.594</v>
      </c>
      <c r="T1339" t="str">
        <f t="shared" si="347"/>
        <v>21:55:26.594</v>
      </c>
      <c r="U1339" t="str">
        <f t="shared" si="326"/>
        <v>A4558D</v>
      </c>
      <c r="V1339">
        <v>0</v>
      </c>
      <c r="W1339">
        <v>0</v>
      </c>
      <c r="X1339">
        <v>2</v>
      </c>
      <c r="Z1339">
        <v>1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1167</v>
      </c>
      <c r="AJ1339">
        <v>48.146402999999999</v>
      </c>
      <c r="AK1339" t="s">
        <v>1168</v>
      </c>
      <c r="AL1339">
        <v>-122.975292</v>
      </c>
      <c r="AM1339">
        <v>25</v>
      </c>
      <c r="AN1339">
        <v>1000</v>
      </c>
      <c r="AO1339" t="s">
        <v>118</v>
      </c>
      <c r="AP1339">
        <v>-8</v>
      </c>
      <c r="AQ1339">
        <v>-135</v>
      </c>
      <c r="AR1339">
        <v>-64</v>
      </c>
      <c r="AZ1339">
        <v>1200</v>
      </c>
      <c r="BA1339">
        <v>1</v>
      </c>
      <c r="BB1339" t="str">
        <f t="shared" si="328"/>
        <v xml:space="preserve">N379DH  </v>
      </c>
      <c r="BC1339">
        <v>1</v>
      </c>
      <c r="BE1339">
        <v>0</v>
      </c>
      <c r="BF1339">
        <v>0</v>
      </c>
      <c r="BG1339">
        <v>0</v>
      </c>
      <c r="BH1339">
        <v>975</v>
      </c>
      <c r="BI1339">
        <v>1</v>
      </c>
      <c r="BJ1339">
        <v>0</v>
      </c>
      <c r="BK1339">
        <v>0</v>
      </c>
      <c r="BL1339">
        <v>0</v>
      </c>
      <c r="BO1339">
        <v>0</v>
      </c>
      <c r="BP1339">
        <v>0</v>
      </c>
      <c r="BW1339" t="str">
        <f>"21:55:26.631"</f>
        <v>21:55:26.631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4</v>
      </c>
      <c r="CP1339" t="s">
        <v>119</v>
      </c>
      <c r="CQ1339">
        <v>259</v>
      </c>
      <c r="CR1339">
        <v>0</v>
      </c>
      <c r="CW1339">
        <v>3066678</v>
      </c>
      <c r="CY1339">
        <v>0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"08/10/2022 21:55:26.897"</f>
        <v>08/10/2022 21:55:26.897</v>
      </c>
      <c r="C1340" t="str">
        <f t="shared" si="327"/>
        <v>FFDFD3C0</v>
      </c>
      <c r="D1340" t="s">
        <v>113</v>
      </c>
      <c r="E1340">
        <v>6</v>
      </c>
      <c r="H1340">
        <v>174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si="347"/>
        <v>21:55:26.594</v>
      </c>
      <c r="T1340" t="str">
        <f t="shared" si="347"/>
        <v>21:55:26.594</v>
      </c>
      <c r="U1340" t="str">
        <f t="shared" si="326"/>
        <v>A4558D</v>
      </c>
      <c r="V1340">
        <v>0</v>
      </c>
      <c r="W1340">
        <v>0</v>
      </c>
      <c r="X1340">
        <v>2</v>
      </c>
      <c r="Z1340">
        <v>1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1167</v>
      </c>
      <c r="AJ1340">
        <v>48.146402999999999</v>
      </c>
      <c r="AK1340" t="s">
        <v>1168</v>
      </c>
      <c r="AL1340">
        <v>-122.975292</v>
      </c>
      <c r="AM1340">
        <v>25</v>
      </c>
      <c r="AN1340">
        <v>1000</v>
      </c>
      <c r="AO1340" t="s">
        <v>118</v>
      </c>
      <c r="AP1340">
        <v>-8</v>
      </c>
      <c r="AQ1340">
        <v>-135</v>
      </c>
      <c r="AR1340">
        <v>-64</v>
      </c>
      <c r="AZ1340">
        <v>1200</v>
      </c>
      <c r="BA1340">
        <v>1</v>
      </c>
      <c r="BB1340" t="str">
        <f t="shared" si="328"/>
        <v xml:space="preserve">N379DH  </v>
      </c>
      <c r="BC1340">
        <v>1</v>
      </c>
      <c r="BE1340">
        <v>0</v>
      </c>
      <c r="BF1340">
        <v>0</v>
      </c>
      <c r="BG1340">
        <v>0</v>
      </c>
      <c r="BH1340">
        <v>975</v>
      </c>
      <c r="BI1340">
        <v>1</v>
      </c>
      <c r="BJ1340">
        <v>0</v>
      </c>
      <c r="BK1340">
        <v>0</v>
      </c>
      <c r="BL1340">
        <v>0</v>
      </c>
      <c r="BO1340">
        <v>0</v>
      </c>
      <c r="BP1340">
        <v>0</v>
      </c>
      <c r="BW1340" t="str">
        <f>"21:55:26.631"</f>
        <v>21:55:26.631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4</v>
      </c>
      <c r="CP1340" t="s">
        <v>119</v>
      </c>
      <c r="CQ1340">
        <v>259</v>
      </c>
      <c r="CR1340">
        <v>0</v>
      </c>
      <c r="CW1340">
        <v>3066678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"08/10/2022 21:55:28.053"</f>
        <v>08/10/2022 21:55:28.053</v>
      </c>
      <c r="C1341" t="str">
        <f t="shared" si="327"/>
        <v>FFDFD3C0</v>
      </c>
      <c r="D1341" t="s">
        <v>113</v>
      </c>
      <c r="E1341">
        <v>6</v>
      </c>
      <c r="H1341">
        <v>174</v>
      </c>
      <c r="I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ref="S1341:T1343" si="348">"21:55:27.797"</f>
        <v>21:55:27.797</v>
      </c>
      <c r="T1341" t="str">
        <f t="shared" si="348"/>
        <v>21:55:27.797</v>
      </c>
      <c r="U1341" t="str">
        <f t="shared" si="326"/>
        <v>A4558D</v>
      </c>
      <c r="V1341">
        <v>0</v>
      </c>
      <c r="W1341">
        <v>0</v>
      </c>
      <c r="X1341">
        <v>2</v>
      </c>
      <c r="Z1341">
        <v>1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1169</v>
      </c>
      <c r="AJ1341">
        <v>48.145651999999998</v>
      </c>
      <c r="AK1341" t="s">
        <v>1170</v>
      </c>
      <c r="AL1341">
        <v>-122.975357</v>
      </c>
      <c r="AM1341">
        <v>25</v>
      </c>
      <c r="AN1341">
        <v>1000</v>
      </c>
      <c r="AO1341" t="s">
        <v>118</v>
      </c>
      <c r="AP1341">
        <v>-8</v>
      </c>
      <c r="AQ1341">
        <v>-135</v>
      </c>
      <c r="AR1341">
        <v>-128</v>
      </c>
      <c r="AZ1341">
        <v>1200</v>
      </c>
      <c r="BA1341">
        <v>1</v>
      </c>
      <c r="BB1341" t="str">
        <f t="shared" si="328"/>
        <v xml:space="preserve">N379DH  </v>
      </c>
      <c r="BC1341">
        <v>1</v>
      </c>
      <c r="BE1341">
        <v>0</v>
      </c>
      <c r="BF1341">
        <v>0</v>
      </c>
      <c r="BG1341">
        <v>0</v>
      </c>
      <c r="BH1341">
        <v>975</v>
      </c>
      <c r="BI1341">
        <v>1</v>
      </c>
      <c r="BJ1341">
        <v>0</v>
      </c>
      <c r="BK1341">
        <v>0</v>
      </c>
      <c r="BL1341">
        <v>0</v>
      </c>
      <c r="BO1341">
        <v>0</v>
      </c>
      <c r="BP1341">
        <v>0</v>
      </c>
      <c r="BW1341" t="str">
        <f>"21:55:27.854"</f>
        <v>21:55:27.854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4</v>
      </c>
      <c r="CP1341" t="s">
        <v>119</v>
      </c>
      <c r="CQ1341">
        <v>259</v>
      </c>
      <c r="CR1341">
        <v>0</v>
      </c>
      <c r="CW1341">
        <v>3066822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"08/10/2022 21:55:28.053"</f>
        <v>08/10/2022 21:55:28.053</v>
      </c>
      <c r="C1342" t="str">
        <f t="shared" si="327"/>
        <v>FFDFD3C0</v>
      </c>
      <c r="D1342" t="s">
        <v>130</v>
      </c>
      <c r="E1342">
        <v>18</v>
      </c>
      <c r="F1342">
        <v>1018</v>
      </c>
      <c r="G1342" t="s">
        <v>114</v>
      </c>
      <c r="J1342" t="s">
        <v>131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348"/>
        <v>21:55:27.797</v>
      </c>
      <c r="T1342" t="str">
        <f t="shared" si="348"/>
        <v>21:55:27.797</v>
      </c>
      <c r="U1342" t="str">
        <f t="shared" si="326"/>
        <v>A4558D</v>
      </c>
      <c r="V1342">
        <v>0</v>
      </c>
      <c r="W1342">
        <v>0</v>
      </c>
      <c r="X1342">
        <v>2</v>
      </c>
      <c r="Z1342">
        <v>1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1169</v>
      </c>
      <c r="AJ1342">
        <v>48.145651999999998</v>
      </c>
      <c r="AK1342" t="s">
        <v>1170</v>
      </c>
      <c r="AL1342">
        <v>-122.975357</v>
      </c>
      <c r="AM1342">
        <v>25</v>
      </c>
      <c r="AN1342">
        <v>1000</v>
      </c>
      <c r="AO1342" t="s">
        <v>118</v>
      </c>
      <c r="AP1342">
        <v>-8</v>
      </c>
      <c r="AQ1342">
        <v>-135</v>
      </c>
      <c r="AR1342">
        <v>-128</v>
      </c>
      <c r="AZ1342">
        <v>1200</v>
      </c>
      <c r="BA1342">
        <v>1</v>
      </c>
      <c r="BB1342" t="str">
        <f t="shared" si="328"/>
        <v xml:space="preserve">N379DH  </v>
      </c>
      <c r="BC1342">
        <v>1</v>
      </c>
      <c r="BE1342">
        <v>0</v>
      </c>
      <c r="BF1342">
        <v>0</v>
      </c>
      <c r="BG1342">
        <v>0</v>
      </c>
      <c r="BH1342">
        <v>975</v>
      </c>
      <c r="BI1342">
        <v>1</v>
      </c>
      <c r="BJ1342">
        <v>0</v>
      </c>
      <c r="BK1342">
        <v>0</v>
      </c>
      <c r="BL1342">
        <v>0</v>
      </c>
      <c r="BO1342">
        <v>0</v>
      </c>
      <c r="BP1342">
        <v>0</v>
      </c>
      <c r="BW1342" t="str">
        <f>"21:55:27.854"</f>
        <v>21:55:27.854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4</v>
      </c>
      <c r="CP1342" t="s">
        <v>119</v>
      </c>
      <c r="CQ1342">
        <v>259</v>
      </c>
      <c r="CR1342">
        <v>0</v>
      </c>
      <c r="CW1342">
        <v>3066822</v>
      </c>
      <c r="CY1342">
        <v>0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"08/10/2022 21:55:28.085"</f>
        <v>08/10/2022 21:55:28.085</v>
      </c>
      <c r="C1343" t="str">
        <f t="shared" si="327"/>
        <v>FFDFD3C0</v>
      </c>
      <c r="D1343" t="s">
        <v>611</v>
      </c>
      <c r="E1343">
        <v>10</v>
      </c>
      <c r="H1343">
        <v>37</v>
      </c>
      <c r="I1343" t="s">
        <v>612</v>
      </c>
      <c r="J1343" t="s">
        <v>613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si="348"/>
        <v>21:55:27.797</v>
      </c>
      <c r="T1343" t="str">
        <f t="shared" si="348"/>
        <v>21:55:27.797</v>
      </c>
      <c r="U1343" t="str">
        <f t="shared" si="326"/>
        <v>A4558D</v>
      </c>
      <c r="V1343">
        <v>0</v>
      </c>
      <c r="W1343">
        <v>0</v>
      </c>
      <c r="X1343">
        <v>2</v>
      </c>
      <c r="Z1343">
        <v>1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1169</v>
      </c>
      <c r="AJ1343">
        <v>48.145651999999998</v>
      </c>
      <c r="AK1343" t="s">
        <v>1170</v>
      </c>
      <c r="AL1343">
        <v>-122.975357</v>
      </c>
      <c r="AM1343">
        <v>25</v>
      </c>
      <c r="AN1343">
        <v>1000</v>
      </c>
      <c r="AO1343" t="s">
        <v>118</v>
      </c>
      <c r="AP1343">
        <v>-8</v>
      </c>
      <c r="AQ1343">
        <v>-135</v>
      </c>
      <c r="AR1343">
        <v>-128</v>
      </c>
      <c r="AZ1343">
        <v>1200</v>
      </c>
      <c r="BA1343">
        <v>1</v>
      </c>
      <c r="BB1343" t="str">
        <f t="shared" si="328"/>
        <v xml:space="preserve">N379DH  </v>
      </c>
      <c r="BC1343">
        <v>1</v>
      </c>
      <c r="BE1343">
        <v>0</v>
      </c>
      <c r="BF1343">
        <v>0</v>
      </c>
      <c r="BG1343">
        <v>0</v>
      </c>
      <c r="BH1343">
        <v>975</v>
      </c>
      <c r="BI1343">
        <v>1</v>
      </c>
      <c r="BJ1343">
        <v>0</v>
      </c>
      <c r="BK1343">
        <v>0</v>
      </c>
      <c r="BL1343">
        <v>0</v>
      </c>
      <c r="BO1343">
        <v>0</v>
      </c>
      <c r="BP1343">
        <v>0</v>
      </c>
      <c r="BW1343" t="str">
        <f>"21:55:27.854"</f>
        <v>21:55:27.854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4</v>
      </c>
      <c r="CP1343" t="s">
        <v>119</v>
      </c>
      <c r="CQ1343">
        <v>259</v>
      </c>
      <c r="CR1343">
        <v>0</v>
      </c>
      <c r="CW1343">
        <v>3066822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"08/10/2022 21:55:29.084"</f>
        <v>08/10/2022 21:55:29.084</v>
      </c>
      <c r="C1344" t="str">
        <f t="shared" si="327"/>
        <v>FFDFD3C0</v>
      </c>
      <c r="D1344" t="s">
        <v>611</v>
      </c>
      <c r="E1344">
        <v>10</v>
      </c>
      <c r="H1344">
        <v>37</v>
      </c>
      <c r="I1344" t="s">
        <v>612</v>
      </c>
      <c r="J1344" t="s">
        <v>613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ref="S1344:T1346" si="349">"21:55:28.797"</f>
        <v>21:55:28.797</v>
      </c>
      <c r="T1344" t="str">
        <f t="shared" si="349"/>
        <v>21:55:28.797</v>
      </c>
      <c r="U1344" t="str">
        <f t="shared" si="326"/>
        <v>A4558D</v>
      </c>
      <c r="V1344">
        <v>0</v>
      </c>
      <c r="W1344">
        <v>0</v>
      </c>
      <c r="X1344">
        <v>2</v>
      </c>
      <c r="Z1344">
        <v>1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1171</v>
      </c>
      <c r="AJ1344">
        <v>48.145029999999998</v>
      </c>
      <c r="AK1344" t="s">
        <v>1091</v>
      </c>
      <c r="AL1344">
        <v>-122.975399</v>
      </c>
      <c r="AM1344">
        <v>25</v>
      </c>
      <c r="AN1344">
        <v>1000</v>
      </c>
      <c r="AO1344" t="s">
        <v>118</v>
      </c>
      <c r="AP1344">
        <v>-9</v>
      </c>
      <c r="AQ1344">
        <v>-135</v>
      </c>
      <c r="AR1344">
        <v>-192</v>
      </c>
      <c r="AZ1344">
        <v>1200</v>
      </c>
      <c r="BA1344">
        <v>1</v>
      </c>
      <c r="BB1344" t="str">
        <f t="shared" si="328"/>
        <v xml:space="preserve">N379DH  </v>
      </c>
      <c r="BC1344">
        <v>1</v>
      </c>
      <c r="BE1344">
        <v>0</v>
      </c>
      <c r="BF1344">
        <v>0</v>
      </c>
      <c r="BG1344">
        <v>0</v>
      </c>
      <c r="BH1344">
        <v>975</v>
      </c>
      <c r="BI1344">
        <v>1</v>
      </c>
      <c r="BJ1344">
        <v>0</v>
      </c>
      <c r="BK1344">
        <v>0</v>
      </c>
      <c r="BL1344">
        <v>0</v>
      </c>
      <c r="BO1344">
        <v>0</v>
      </c>
      <c r="BP1344">
        <v>0</v>
      </c>
      <c r="BW1344" t="str">
        <f>"21:55:28.888"</f>
        <v>21:55:28.888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4</v>
      </c>
      <c r="CP1344" t="s">
        <v>119</v>
      </c>
      <c r="CQ1344">
        <v>259</v>
      </c>
      <c r="CR1344">
        <v>0</v>
      </c>
      <c r="CW1344">
        <v>3066936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"08/10/2022 21:55:29.178"</f>
        <v>08/10/2022 21:55:29.178</v>
      </c>
      <c r="C1345" t="str">
        <f t="shared" si="327"/>
        <v>FFDFD3C0</v>
      </c>
      <c r="D1345" t="s">
        <v>113</v>
      </c>
      <c r="E1345">
        <v>6</v>
      </c>
      <c r="H1345">
        <v>174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349"/>
        <v>21:55:28.797</v>
      </c>
      <c r="T1345" t="str">
        <f t="shared" si="349"/>
        <v>21:55:28.797</v>
      </c>
      <c r="U1345" t="str">
        <f t="shared" si="326"/>
        <v>A4558D</v>
      </c>
      <c r="V1345">
        <v>0</v>
      </c>
      <c r="W1345">
        <v>0</v>
      </c>
      <c r="X1345">
        <v>2</v>
      </c>
      <c r="Z1345">
        <v>1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1171</v>
      </c>
      <c r="AJ1345">
        <v>48.145029999999998</v>
      </c>
      <c r="AK1345" t="s">
        <v>1091</v>
      </c>
      <c r="AL1345">
        <v>-122.975399</v>
      </c>
      <c r="AM1345">
        <v>25</v>
      </c>
      <c r="AN1345">
        <v>1000</v>
      </c>
      <c r="AO1345" t="s">
        <v>118</v>
      </c>
      <c r="AP1345">
        <v>-9</v>
      </c>
      <c r="AQ1345">
        <v>-135</v>
      </c>
      <c r="AR1345">
        <v>-192</v>
      </c>
      <c r="AZ1345">
        <v>1200</v>
      </c>
      <c r="BA1345">
        <v>1</v>
      </c>
      <c r="BB1345" t="str">
        <f t="shared" si="328"/>
        <v xml:space="preserve">N379DH  </v>
      </c>
      <c r="BC1345">
        <v>1</v>
      </c>
      <c r="BE1345">
        <v>0</v>
      </c>
      <c r="BF1345">
        <v>0</v>
      </c>
      <c r="BG1345">
        <v>0</v>
      </c>
      <c r="BH1345">
        <v>975</v>
      </c>
      <c r="BI1345">
        <v>1</v>
      </c>
      <c r="BJ1345">
        <v>0</v>
      </c>
      <c r="BK1345">
        <v>0</v>
      </c>
      <c r="BL1345">
        <v>0</v>
      </c>
      <c r="BO1345">
        <v>0</v>
      </c>
      <c r="BP1345">
        <v>0</v>
      </c>
      <c r="BW1345" t="str">
        <f>"21:55:28.888"</f>
        <v>21:55:28.888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4</v>
      </c>
      <c r="CP1345" t="s">
        <v>119</v>
      </c>
      <c r="CQ1345">
        <v>259</v>
      </c>
      <c r="CR1345">
        <v>0</v>
      </c>
      <c r="CW1345">
        <v>3066936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"08/10/2022 21:55:29.178"</f>
        <v>08/10/2022 21:55:29.178</v>
      </c>
      <c r="C1346" t="str">
        <f t="shared" si="327"/>
        <v>FFDFD3C0</v>
      </c>
      <c r="D1346" t="s">
        <v>130</v>
      </c>
      <c r="E1346">
        <v>18</v>
      </c>
      <c r="F1346">
        <v>1018</v>
      </c>
      <c r="G1346" t="s">
        <v>114</v>
      </c>
      <c r="J1346" t="s">
        <v>131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si="349"/>
        <v>21:55:28.797</v>
      </c>
      <c r="T1346" t="str">
        <f t="shared" si="349"/>
        <v>21:55:28.797</v>
      </c>
      <c r="U1346" t="str">
        <f t="shared" ref="U1346:U1409" si="350">"A4558D"</f>
        <v>A4558D</v>
      </c>
      <c r="V1346">
        <v>0</v>
      </c>
      <c r="W1346">
        <v>0</v>
      </c>
      <c r="X1346">
        <v>2</v>
      </c>
      <c r="Z1346">
        <v>1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1171</v>
      </c>
      <c r="AJ1346">
        <v>48.145029999999998</v>
      </c>
      <c r="AK1346" t="s">
        <v>1091</v>
      </c>
      <c r="AL1346">
        <v>-122.975399</v>
      </c>
      <c r="AM1346">
        <v>25</v>
      </c>
      <c r="AN1346">
        <v>1000</v>
      </c>
      <c r="AO1346" t="s">
        <v>118</v>
      </c>
      <c r="AP1346">
        <v>-9</v>
      </c>
      <c r="AQ1346">
        <v>-135</v>
      </c>
      <c r="AR1346">
        <v>-192</v>
      </c>
      <c r="AZ1346">
        <v>1200</v>
      </c>
      <c r="BA1346">
        <v>1</v>
      </c>
      <c r="BB1346" t="str">
        <f t="shared" si="328"/>
        <v xml:space="preserve">N379DH  </v>
      </c>
      <c r="BC1346">
        <v>1</v>
      </c>
      <c r="BE1346">
        <v>0</v>
      </c>
      <c r="BF1346">
        <v>0</v>
      </c>
      <c r="BG1346">
        <v>0</v>
      </c>
      <c r="BH1346">
        <v>975</v>
      </c>
      <c r="BI1346">
        <v>1</v>
      </c>
      <c r="BJ1346">
        <v>0</v>
      </c>
      <c r="BK1346">
        <v>0</v>
      </c>
      <c r="BL1346">
        <v>0</v>
      </c>
      <c r="BO1346">
        <v>0</v>
      </c>
      <c r="BP1346">
        <v>0</v>
      </c>
      <c r="BW1346" t="str">
        <f>"21:55:28.888"</f>
        <v>21:55:28.888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4</v>
      </c>
      <c r="CP1346" t="s">
        <v>119</v>
      </c>
      <c r="CQ1346">
        <v>259</v>
      </c>
      <c r="CR1346">
        <v>0</v>
      </c>
      <c r="CW1346">
        <v>3066936</v>
      </c>
      <c r="CY1346">
        <v>0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"08/10/2022 21:55:29.928"</f>
        <v>08/10/2022 21:55:29.928</v>
      </c>
      <c r="C1347" t="str">
        <f t="shared" ref="C1347:C1410" si="351">"FFDFD3C0"</f>
        <v>FFDFD3C0</v>
      </c>
      <c r="D1347" t="s">
        <v>611</v>
      </c>
      <c r="E1347">
        <v>10</v>
      </c>
      <c r="H1347">
        <v>37</v>
      </c>
      <c r="I1347" t="s">
        <v>612</v>
      </c>
      <c r="J1347" t="s">
        <v>613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ref="S1347:T1349" si="352">"21:55:29.594"</f>
        <v>21:55:29.594</v>
      </c>
      <c r="T1347" t="str">
        <f t="shared" si="352"/>
        <v>21:55:29.594</v>
      </c>
      <c r="U1347" t="str">
        <f t="shared" si="350"/>
        <v>A4558D</v>
      </c>
      <c r="V1347">
        <v>0</v>
      </c>
      <c r="W1347">
        <v>0</v>
      </c>
      <c r="X1347">
        <v>2</v>
      </c>
      <c r="Z1347">
        <v>1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1172</v>
      </c>
      <c r="AJ1347">
        <v>48.144536000000002</v>
      </c>
      <c r="AK1347" t="s">
        <v>1173</v>
      </c>
      <c r="AL1347">
        <v>-122.975464</v>
      </c>
      <c r="AM1347">
        <v>25</v>
      </c>
      <c r="AN1347">
        <v>1000</v>
      </c>
      <c r="AO1347" t="s">
        <v>118</v>
      </c>
      <c r="AP1347">
        <v>-9</v>
      </c>
      <c r="AQ1347">
        <v>-135</v>
      </c>
      <c r="AR1347">
        <v>-192</v>
      </c>
      <c r="AZ1347">
        <v>1200</v>
      </c>
      <c r="BA1347">
        <v>1</v>
      </c>
      <c r="BB1347" t="str">
        <f t="shared" ref="BB1347:BB1410" si="353">"N379DH  "</f>
        <v xml:space="preserve">N379DH  </v>
      </c>
      <c r="BC1347">
        <v>1</v>
      </c>
      <c r="BE1347">
        <v>0</v>
      </c>
      <c r="BF1347">
        <v>0</v>
      </c>
      <c r="BG1347">
        <v>0</v>
      </c>
      <c r="BH1347">
        <v>975</v>
      </c>
      <c r="BI1347">
        <v>1</v>
      </c>
      <c r="BJ1347">
        <v>0</v>
      </c>
      <c r="BK1347">
        <v>0</v>
      </c>
      <c r="BL1347">
        <v>0</v>
      </c>
      <c r="BO1347">
        <v>0</v>
      </c>
      <c r="BP1347">
        <v>0</v>
      </c>
      <c r="BW1347" t="str">
        <f>"21:55:29.696"</f>
        <v>21:55:29.696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4</v>
      </c>
      <c r="CP1347" t="s">
        <v>119</v>
      </c>
      <c r="CQ1347">
        <v>259</v>
      </c>
      <c r="CR1347">
        <v>0</v>
      </c>
      <c r="CW1347">
        <v>3067022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"08/10/2022 21:55:29.991"</f>
        <v>08/10/2022 21:55:29.991</v>
      </c>
      <c r="C1348" t="str">
        <f t="shared" si="351"/>
        <v>FFDFD3C0</v>
      </c>
      <c r="D1348" t="s">
        <v>113</v>
      </c>
      <c r="E1348">
        <v>6</v>
      </c>
      <c r="H1348">
        <v>174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352"/>
        <v>21:55:29.594</v>
      </c>
      <c r="T1348" t="str">
        <f t="shared" si="352"/>
        <v>21:55:29.594</v>
      </c>
      <c r="U1348" t="str">
        <f t="shared" si="350"/>
        <v>A4558D</v>
      </c>
      <c r="V1348">
        <v>0</v>
      </c>
      <c r="W1348">
        <v>0</v>
      </c>
      <c r="X1348">
        <v>2</v>
      </c>
      <c r="Z1348">
        <v>1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1172</v>
      </c>
      <c r="AJ1348">
        <v>48.144536000000002</v>
      </c>
      <c r="AK1348" t="s">
        <v>1173</v>
      </c>
      <c r="AL1348">
        <v>-122.975464</v>
      </c>
      <c r="AM1348">
        <v>25</v>
      </c>
      <c r="AN1348">
        <v>1000</v>
      </c>
      <c r="AO1348" t="s">
        <v>118</v>
      </c>
      <c r="AP1348">
        <v>-9</v>
      </c>
      <c r="AQ1348">
        <v>-135</v>
      </c>
      <c r="AR1348">
        <v>-192</v>
      </c>
      <c r="AZ1348">
        <v>1200</v>
      </c>
      <c r="BA1348">
        <v>1</v>
      </c>
      <c r="BB1348" t="str">
        <f t="shared" si="353"/>
        <v xml:space="preserve">N379DH  </v>
      </c>
      <c r="BC1348">
        <v>1</v>
      </c>
      <c r="BE1348">
        <v>0</v>
      </c>
      <c r="BF1348">
        <v>0</v>
      </c>
      <c r="BG1348">
        <v>0</v>
      </c>
      <c r="BH1348">
        <v>975</v>
      </c>
      <c r="BI1348">
        <v>1</v>
      </c>
      <c r="BJ1348">
        <v>0</v>
      </c>
      <c r="BK1348">
        <v>0</v>
      </c>
      <c r="BL1348">
        <v>0</v>
      </c>
      <c r="BO1348">
        <v>0</v>
      </c>
      <c r="BP1348">
        <v>0</v>
      </c>
      <c r="BW1348" t="str">
        <f>"21:55:29.696"</f>
        <v>21:55:29.696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4</v>
      </c>
      <c r="CP1348" t="s">
        <v>119</v>
      </c>
      <c r="CQ1348">
        <v>259</v>
      </c>
      <c r="CR1348">
        <v>0</v>
      </c>
      <c r="CW1348">
        <v>3067022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"08/10/2022 21:55:29.991"</f>
        <v>08/10/2022 21:55:29.991</v>
      </c>
      <c r="C1349" t="str">
        <f t="shared" si="351"/>
        <v>FFDFD3C0</v>
      </c>
      <c r="D1349" t="s">
        <v>130</v>
      </c>
      <c r="E1349">
        <v>18</v>
      </c>
      <c r="F1349">
        <v>1018</v>
      </c>
      <c r="G1349" t="s">
        <v>114</v>
      </c>
      <c r="J1349" t="s">
        <v>131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si="352"/>
        <v>21:55:29.594</v>
      </c>
      <c r="T1349" t="str">
        <f t="shared" si="352"/>
        <v>21:55:29.594</v>
      </c>
      <c r="U1349" t="str">
        <f t="shared" si="350"/>
        <v>A4558D</v>
      </c>
      <c r="V1349">
        <v>0</v>
      </c>
      <c r="W1349">
        <v>0</v>
      </c>
      <c r="X1349">
        <v>2</v>
      </c>
      <c r="Z1349">
        <v>1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1172</v>
      </c>
      <c r="AJ1349">
        <v>48.144536000000002</v>
      </c>
      <c r="AK1349" t="s">
        <v>1173</v>
      </c>
      <c r="AL1349">
        <v>-122.975464</v>
      </c>
      <c r="AM1349">
        <v>25</v>
      </c>
      <c r="AN1349">
        <v>1000</v>
      </c>
      <c r="AO1349" t="s">
        <v>118</v>
      </c>
      <c r="AP1349">
        <v>-9</v>
      </c>
      <c r="AQ1349">
        <v>-135</v>
      </c>
      <c r="AR1349">
        <v>-192</v>
      </c>
      <c r="AZ1349">
        <v>1200</v>
      </c>
      <c r="BA1349">
        <v>1</v>
      </c>
      <c r="BB1349" t="str">
        <f t="shared" si="353"/>
        <v xml:space="preserve">N379DH  </v>
      </c>
      <c r="BC1349">
        <v>1</v>
      </c>
      <c r="BE1349">
        <v>0</v>
      </c>
      <c r="BF1349">
        <v>0</v>
      </c>
      <c r="BG1349">
        <v>0</v>
      </c>
      <c r="BH1349">
        <v>975</v>
      </c>
      <c r="BI1349">
        <v>1</v>
      </c>
      <c r="BJ1349">
        <v>0</v>
      </c>
      <c r="BK1349">
        <v>0</v>
      </c>
      <c r="BL1349">
        <v>0</v>
      </c>
      <c r="BO1349">
        <v>0</v>
      </c>
      <c r="BP1349">
        <v>0</v>
      </c>
      <c r="BW1349" t="str">
        <f>"21:55:29.696"</f>
        <v>21:55:29.696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4</v>
      </c>
      <c r="CP1349" t="s">
        <v>119</v>
      </c>
      <c r="CQ1349">
        <v>259</v>
      </c>
      <c r="CR1349">
        <v>0</v>
      </c>
      <c r="CW1349">
        <v>3067022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"08/10/2022 21:55:30.975"</f>
        <v>08/10/2022 21:55:30.975</v>
      </c>
      <c r="C1350" t="str">
        <f t="shared" si="351"/>
        <v>FFDFD3C0</v>
      </c>
      <c r="D1350" t="s">
        <v>611</v>
      </c>
      <c r="E1350">
        <v>10</v>
      </c>
      <c r="H1350">
        <v>37</v>
      </c>
      <c r="I1350" t="s">
        <v>612</v>
      </c>
      <c r="J1350" t="s">
        <v>613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ref="S1350:T1352" si="354">"21:55:30.594"</f>
        <v>21:55:30.594</v>
      </c>
      <c r="T1350" t="str">
        <f t="shared" si="354"/>
        <v>21:55:30.594</v>
      </c>
      <c r="U1350" t="str">
        <f t="shared" si="350"/>
        <v>A4558D</v>
      </c>
      <c r="V1350">
        <v>0</v>
      </c>
      <c r="W1350">
        <v>0</v>
      </c>
      <c r="X1350">
        <v>2</v>
      </c>
      <c r="Z1350">
        <v>1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1174</v>
      </c>
      <c r="AJ1350">
        <v>48.143914000000002</v>
      </c>
      <c r="AK1350" t="s">
        <v>1175</v>
      </c>
      <c r="AL1350">
        <v>-122.975528</v>
      </c>
      <c r="AM1350">
        <v>25</v>
      </c>
      <c r="AN1350">
        <v>1000</v>
      </c>
      <c r="AO1350" t="s">
        <v>118</v>
      </c>
      <c r="AP1350">
        <v>-9</v>
      </c>
      <c r="AQ1350">
        <v>-136</v>
      </c>
      <c r="AR1350">
        <v>-256</v>
      </c>
      <c r="AZ1350">
        <v>1200</v>
      </c>
      <c r="BA1350">
        <v>1</v>
      </c>
      <c r="BB1350" t="str">
        <f t="shared" si="353"/>
        <v xml:space="preserve">N379DH  </v>
      </c>
      <c r="BC1350">
        <v>1</v>
      </c>
      <c r="BE1350">
        <v>0</v>
      </c>
      <c r="BF1350">
        <v>0</v>
      </c>
      <c r="BG1350">
        <v>0</v>
      </c>
      <c r="BH1350">
        <v>975</v>
      </c>
      <c r="BI1350">
        <v>1</v>
      </c>
      <c r="BJ1350">
        <v>0</v>
      </c>
      <c r="BK1350">
        <v>0</v>
      </c>
      <c r="BL1350">
        <v>0</v>
      </c>
      <c r="BO1350">
        <v>0</v>
      </c>
      <c r="BP1350">
        <v>0</v>
      </c>
      <c r="BW1350" t="str">
        <f>"21:55:30.729"</f>
        <v>21:55:30.729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3</v>
      </c>
      <c r="CP1350" t="s">
        <v>119</v>
      </c>
      <c r="CQ1350">
        <v>259</v>
      </c>
      <c r="CR1350">
        <v>0</v>
      </c>
      <c r="CW1350">
        <v>3067155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"08/10/2022 21:55:30.975"</f>
        <v>08/10/2022 21:55:30.975</v>
      </c>
      <c r="C1351" t="str">
        <f t="shared" si="351"/>
        <v>FFDFD3C0</v>
      </c>
      <c r="D1351" t="s">
        <v>113</v>
      </c>
      <c r="E1351">
        <v>6</v>
      </c>
      <c r="H1351">
        <v>174</v>
      </c>
      <c r="I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354"/>
        <v>21:55:30.594</v>
      </c>
      <c r="T1351" t="str">
        <f t="shared" si="354"/>
        <v>21:55:30.594</v>
      </c>
      <c r="U1351" t="str">
        <f t="shared" si="350"/>
        <v>A4558D</v>
      </c>
      <c r="V1351">
        <v>0</v>
      </c>
      <c r="W1351">
        <v>0</v>
      </c>
      <c r="X1351">
        <v>2</v>
      </c>
      <c r="Z1351">
        <v>1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1174</v>
      </c>
      <c r="AJ1351">
        <v>48.143914000000002</v>
      </c>
      <c r="AK1351" t="s">
        <v>1175</v>
      </c>
      <c r="AL1351">
        <v>-122.975528</v>
      </c>
      <c r="AM1351">
        <v>25</v>
      </c>
      <c r="AN1351">
        <v>1000</v>
      </c>
      <c r="AO1351" t="s">
        <v>118</v>
      </c>
      <c r="AP1351">
        <v>-9</v>
      </c>
      <c r="AQ1351">
        <v>-136</v>
      </c>
      <c r="AR1351">
        <v>-256</v>
      </c>
      <c r="AZ1351">
        <v>1200</v>
      </c>
      <c r="BA1351">
        <v>1</v>
      </c>
      <c r="BB1351" t="str">
        <f t="shared" si="353"/>
        <v xml:space="preserve">N379DH  </v>
      </c>
      <c r="BC1351">
        <v>1</v>
      </c>
      <c r="BE1351">
        <v>0</v>
      </c>
      <c r="BF1351">
        <v>0</v>
      </c>
      <c r="BG1351">
        <v>0</v>
      </c>
      <c r="BH1351">
        <v>975</v>
      </c>
      <c r="BI1351">
        <v>1</v>
      </c>
      <c r="BJ1351">
        <v>0</v>
      </c>
      <c r="BK1351">
        <v>0</v>
      </c>
      <c r="BL1351">
        <v>0</v>
      </c>
      <c r="BO1351">
        <v>0</v>
      </c>
      <c r="BP1351">
        <v>0</v>
      </c>
      <c r="BW1351" t="str">
        <f>"21:55:30.729"</f>
        <v>21:55:30.729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3</v>
      </c>
      <c r="CP1351" t="s">
        <v>119</v>
      </c>
      <c r="CQ1351">
        <v>259</v>
      </c>
      <c r="CR1351">
        <v>0</v>
      </c>
      <c r="CW1351">
        <v>3067155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"08/10/2022 21:55:30.975"</f>
        <v>08/10/2022 21:55:30.975</v>
      </c>
      <c r="C1352" t="str">
        <f t="shared" si="351"/>
        <v>FFDFD3C0</v>
      </c>
      <c r="D1352" t="s">
        <v>130</v>
      </c>
      <c r="E1352">
        <v>18</v>
      </c>
      <c r="F1352">
        <v>1018</v>
      </c>
      <c r="G1352" t="s">
        <v>114</v>
      </c>
      <c r="J1352" t="s">
        <v>131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si="354"/>
        <v>21:55:30.594</v>
      </c>
      <c r="T1352" t="str">
        <f t="shared" si="354"/>
        <v>21:55:30.594</v>
      </c>
      <c r="U1352" t="str">
        <f t="shared" si="350"/>
        <v>A4558D</v>
      </c>
      <c r="V1352">
        <v>0</v>
      </c>
      <c r="W1352">
        <v>0</v>
      </c>
      <c r="X1352">
        <v>2</v>
      </c>
      <c r="Z1352">
        <v>1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1174</v>
      </c>
      <c r="AJ1352">
        <v>48.143914000000002</v>
      </c>
      <c r="AK1352" t="s">
        <v>1175</v>
      </c>
      <c r="AL1352">
        <v>-122.975528</v>
      </c>
      <c r="AM1352">
        <v>25</v>
      </c>
      <c r="AN1352">
        <v>1000</v>
      </c>
      <c r="AO1352" t="s">
        <v>118</v>
      </c>
      <c r="AP1352">
        <v>-9</v>
      </c>
      <c r="AQ1352">
        <v>-136</v>
      </c>
      <c r="AR1352">
        <v>-256</v>
      </c>
      <c r="AZ1352">
        <v>1200</v>
      </c>
      <c r="BA1352">
        <v>1</v>
      </c>
      <c r="BB1352" t="str">
        <f t="shared" si="353"/>
        <v xml:space="preserve">N379DH  </v>
      </c>
      <c r="BC1352">
        <v>1</v>
      </c>
      <c r="BE1352">
        <v>0</v>
      </c>
      <c r="BF1352">
        <v>0</v>
      </c>
      <c r="BG1352">
        <v>0</v>
      </c>
      <c r="BH1352">
        <v>975</v>
      </c>
      <c r="BI1352">
        <v>1</v>
      </c>
      <c r="BJ1352">
        <v>0</v>
      </c>
      <c r="BK1352">
        <v>0</v>
      </c>
      <c r="BL1352">
        <v>0</v>
      </c>
      <c r="BO1352">
        <v>0</v>
      </c>
      <c r="BP1352">
        <v>0</v>
      </c>
      <c r="BW1352" t="str">
        <f>"21:55:30.729"</f>
        <v>21:55:30.729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3</v>
      </c>
      <c r="CP1352" t="s">
        <v>119</v>
      </c>
      <c r="CQ1352">
        <v>259</v>
      </c>
      <c r="CR1352">
        <v>0</v>
      </c>
      <c r="CW1352">
        <v>3067155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"08/10/2022 21:55:31.506"</f>
        <v>08/10/2022 21:55:31.506</v>
      </c>
      <c r="C1353" t="str">
        <f t="shared" si="351"/>
        <v>FFDFD3C0</v>
      </c>
      <c r="D1353" t="s">
        <v>113</v>
      </c>
      <c r="E1353">
        <v>6</v>
      </c>
      <c r="H1353">
        <v>174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ref="S1353:T1355" si="355">"21:55:31.195"</f>
        <v>21:55:31.195</v>
      </c>
      <c r="T1353" t="str">
        <f t="shared" si="355"/>
        <v>21:55:31.195</v>
      </c>
      <c r="U1353" t="str">
        <f t="shared" si="350"/>
        <v>A4558D</v>
      </c>
      <c r="V1353">
        <v>0</v>
      </c>
      <c r="W1353">
        <v>0</v>
      </c>
      <c r="X1353">
        <v>2</v>
      </c>
      <c r="Z1353">
        <v>1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1176</v>
      </c>
      <c r="AJ1353">
        <v>48.143528000000003</v>
      </c>
      <c r="AK1353" t="s">
        <v>1177</v>
      </c>
      <c r="AL1353">
        <v>-122.97555</v>
      </c>
      <c r="AM1353">
        <v>25</v>
      </c>
      <c r="AN1353">
        <v>1000</v>
      </c>
      <c r="AO1353" t="s">
        <v>118</v>
      </c>
      <c r="AP1353">
        <v>-9</v>
      </c>
      <c r="AQ1353">
        <v>-136</v>
      </c>
      <c r="AR1353">
        <v>-192</v>
      </c>
      <c r="AZ1353">
        <v>1200</v>
      </c>
      <c r="BA1353">
        <v>1</v>
      </c>
      <c r="BB1353" t="str">
        <f t="shared" si="353"/>
        <v xml:space="preserve">N379DH  </v>
      </c>
      <c r="BC1353">
        <v>1</v>
      </c>
      <c r="BE1353">
        <v>0</v>
      </c>
      <c r="BF1353">
        <v>0</v>
      </c>
      <c r="BG1353">
        <v>0</v>
      </c>
      <c r="BH1353">
        <v>950</v>
      </c>
      <c r="BI1353">
        <v>1</v>
      </c>
      <c r="BJ1353">
        <v>0</v>
      </c>
      <c r="BK1353">
        <v>0</v>
      </c>
      <c r="BL1353">
        <v>0</v>
      </c>
      <c r="BO1353">
        <v>0</v>
      </c>
      <c r="BP1353">
        <v>0</v>
      </c>
      <c r="BW1353" t="str">
        <f>"21:55:31.322"</f>
        <v>21:55:31.322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3</v>
      </c>
      <c r="CP1353" t="s">
        <v>119</v>
      </c>
      <c r="CQ1353">
        <v>259</v>
      </c>
      <c r="CR1353">
        <v>0</v>
      </c>
      <c r="CW1353">
        <v>3067227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"08/10/2022 21:55:31.506"</f>
        <v>08/10/2022 21:55:31.506</v>
      </c>
      <c r="C1354" t="str">
        <f t="shared" si="351"/>
        <v>FFDFD3C0</v>
      </c>
      <c r="D1354" t="s">
        <v>130</v>
      </c>
      <c r="E1354">
        <v>18</v>
      </c>
      <c r="F1354">
        <v>1018</v>
      </c>
      <c r="G1354" t="s">
        <v>114</v>
      </c>
      <c r="J1354" t="s">
        <v>131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355"/>
        <v>21:55:31.195</v>
      </c>
      <c r="T1354" t="str">
        <f t="shared" si="355"/>
        <v>21:55:31.195</v>
      </c>
      <c r="U1354" t="str">
        <f t="shared" si="350"/>
        <v>A4558D</v>
      </c>
      <c r="V1354">
        <v>0</v>
      </c>
      <c r="W1354">
        <v>0</v>
      </c>
      <c r="X1354">
        <v>2</v>
      </c>
      <c r="Z1354">
        <v>1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1176</v>
      </c>
      <c r="AJ1354">
        <v>48.143528000000003</v>
      </c>
      <c r="AK1354" t="s">
        <v>1177</v>
      </c>
      <c r="AL1354">
        <v>-122.97555</v>
      </c>
      <c r="AM1354">
        <v>25</v>
      </c>
      <c r="AN1354">
        <v>1000</v>
      </c>
      <c r="AO1354" t="s">
        <v>118</v>
      </c>
      <c r="AP1354">
        <v>-9</v>
      </c>
      <c r="AQ1354">
        <v>-136</v>
      </c>
      <c r="AR1354">
        <v>-192</v>
      </c>
      <c r="AZ1354">
        <v>1200</v>
      </c>
      <c r="BA1354">
        <v>1</v>
      </c>
      <c r="BB1354" t="str">
        <f t="shared" si="353"/>
        <v xml:space="preserve">N379DH  </v>
      </c>
      <c r="BC1354">
        <v>1</v>
      </c>
      <c r="BE1354">
        <v>0</v>
      </c>
      <c r="BF1354">
        <v>0</v>
      </c>
      <c r="BG1354">
        <v>0</v>
      </c>
      <c r="BH1354">
        <v>950</v>
      </c>
      <c r="BI1354">
        <v>1</v>
      </c>
      <c r="BJ1354">
        <v>0</v>
      </c>
      <c r="BK1354">
        <v>0</v>
      </c>
      <c r="BL1354">
        <v>0</v>
      </c>
      <c r="BO1354">
        <v>0</v>
      </c>
      <c r="BP1354">
        <v>0</v>
      </c>
      <c r="BW1354" t="str">
        <f>"21:55:31.322"</f>
        <v>21:55:31.322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3</v>
      </c>
      <c r="CP1354" t="s">
        <v>119</v>
      </c>
      <c r="CQ1354">
        <v>259</v>
      </c>
      <c r="CR1354">
        <v>0</v>
      </c>
      <c r="CW1354">
        <v>3067227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"08/10/2022 21:55:31.600"</f>
        <v>08/10/2022 21:55:31.600</v>
      </c>
      <c r="C1355" t="str">
        <f t="shared" si="351"/>
        <v>FFDFD3C0</v>
      </c>
      <c r="D1355" t="s">
        <v>611</v>
      </c>
      <c r="E1355">
        <v>10</v>
      </c>
      <c r="H1355">
        <v>37</v>
      </c>
      <c r="I1355" t="s">
        <v>612</v>
      </c>
      <c r="J1355" t="s">
        <v>613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si="355"/>
        <v>21:55:31.195</v>
      </c>
      <c r="T1355" t="str">
        <f t="shared" si="355"/>
        <v>21:55:31.195</v>
      </c>
      <c r="U1355" t="str">
        <f t="shared" si="350"/>
        <v>A4558D</v>
      </c>
      <c r="V1355">
        <v>0</v>
      </c>
      <c r="W1355">
        <v>0</v>
      </c>
      <c r="X1355">
        <v>2</v>
      </c>
      <c r="Z1355">
        <v>1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1176</v>
      </c>
      <c r="AJ1355">
        <v>48.143528000000003</v>
      </c>
      <c r="AK1355" t="s">
        <v>1177</v>
      </c>
      <c r="AL1355">
        <v>-122.97555</v>
      </c>
      <c r="AM1355">
        <v>25</v>
      </c>
      <c r="AN1355">
        <v>1000</v>
      </c>
      <c r="AO1355" t="s">
        <v>118</v>
      </c>
      <c r="AP1355">
        <v>-9</v>
      </c>
      <c r="AQ1355">
        <v>-136</v>
      </c>
      <c r="AR1355">
        <v>-192</v>
      </c>
      <c r="AZ1355">
        <v>1200</v>
      </c>
      <c r="BA1355">
        <v>1</v>
      </c>
      <c r="BB1355" t="str">
        <f t="shared" si="353"/>
        <v xml:space="preserve">N379DH  </v>
      </c>
      <c r="BC1355">
        <v>1</v>
      </c>
      <c r="BE1355">
        <v>0</v>
      </c>
      <c r="BF1355">
        <v>0</v>
      </c>
      <c r="BG1355">
        <v>0</v>
      </c>
      <c r="BH1355">
        <v>950</v>
      </c>
      <c r="BI1355">
        <v>1</v>
      </c>
      <c r="BJ1355">
        <v>0</v>
      </c>
      <c r="BK1355">
        <v>0</v>
      </c>
      <c r="BL1355">
        <v>0</v>
      </c>
      <c r="BO1355">
        <v>0</v>
      </c>
      <c r="BP1355">
        <v>0</v>
      </c>
      <c r="BW1355" t="str">
        <f>"21:55:31.322"</f>
        <v>21:55:31.322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3</v>
      </c>
      <c r="CP1355" t="s">
        <v>119</v>
      </c>
      <c r="CQ1355">
        <v>259</v>
      </c>
      <c r="CR1355">
        <v>0</v>
      </c>
      <c r="CW1355">
        <v>3067227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"08/10/2022 21:55:32.569"</f>
        <v>08/10/2022 21:55:32.569</v>
      </c>
      <c r="C1356" t="str">
        <f t="shared" si="351"/>
        <v>FFDFD3C0</v>
      </c>
      <c r="D1356" t="s">
        <v>611</v>
      </c>
      <c r="E1356">
        <v>10</v>
      </c>
      <c r="H1356">
        <v>37</v>
      </c>
      <c r="I1356" t="s">
        <v>612</v>
      </c>
      <c r="J1356" t="s">
        <v>613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ref="S1356:T1358" si="356">"21:55:32.195"</f>
        <v>21:55:32.195</v>
      </c>
      <c r="T1356" t="str">
        <f t="shared" si="356"/>
        <v>21:55:32.195</v>
      </c>
      <c r="U1356" t="str">
        <f t="shared" si="350"/>
        <v>A4558D</v>
      </c>
      <c r="V1356">
        <v>0</v>
      </c>
      <c r="W1356">
        <v>0</v>
      </c>
      <c r="X1356">
        <v>2</v>
      </c>
      <c r="Z1356">
        <v>1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1178</v>
      </c>
      <c r="AJ1356">
        <v>48.142904999999999</v>
      </c>
      <c r="AK1356" t="s">
        <v>1179</v>
      </c>
      <c r="AL1356">
        <v>-122.97561399999999</v>
      </c>
      <c r="AM1356">
        <v>25</v>
      </c>
      <c r="AN1356">
        <v>1000</v>
      </c>
      <c r="AO1356" t="s">
        <v>118</v>
      </c>
      <c r="AP1356">
        <v>-9</v>
      </c>
      <c r="AQ1356">
        <v>-136</v>
      </c>
      <c r="AR1356">
        <v>-256</v>
      </c>
      <c r="AZ1356">
        <v>1200</v>
      </c>
      <c r="BA1356">
        <v>1</v>
      </c>
      <c r="BB1356" t="str">
        <f t="shared" si="353"/>
        <v xml:space="preserve">N379DH  </v>
      </c>
      <c r="BC1356">
        <v>1</v>
      </c>
      <c r="BE1356">
        <v>0</v>
      </c>
      <c r="BF1356">
        <v>0</v>
      </c>
      <c r="BG1356">
        <v>0</v>
      </c>
      <c r="BH1356">
        <v>950</v>
      </c>
      <c r="BI1356">
        <v>1</v>
      </c>
      <c r="BJ1356">
        <v>0</v>
      </c>
      <c r="BK1356">
        <v>0</v>
      </c>
      <c r="BL1356">
        <v>0</v>
      </c>
      <c r="BO1356">
        <v>0</v>
      </c>
      <c r="BP1356">
        <v>0</v>
      </c>
      <c r="BW1356" t="str">
        <f>"21:55:32.353"</f>
        <v>21:55:32.353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3</v>
      </c>
      <c r="CP1356" t="s">
        <v>119</v>
      </c>
      <c r="CQ1356">
        <v>259</v>
      </c>
      <c r="CR1356">
        <v>0</v>
      </c>
      <c r="CW1356">
        <v>3067343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"08/10/2022 21:55:32.569"</f>
        <v>08/10/2022 21:55:32.569</v>
      </c>
      <c r="C1357" t="str">
        <f t="shared" si="351"/>
        <v>FFDFD3C0</v>
      </c>
      <c r="D1357" t="s">
        <v>113</v>
      </c>
      <c r="E1357">
        <v>6</v>
      </c>
      <c r="H1357">
        <v>174</v>
      </c>
      <c r="I1357" t="s">
        <v>114</v>
      </c>
      <c r="J1357" t="s">
        <v>115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356"/>
        <v>21:55:32.195</v>
      </c>
      <c r="T1357" t="str">
        <f t="shared" si="356"/>
        <v>21:55:32.195</v>
      </c>
      <c r="U1357" t="str">
        <f t="shared" si="350"/>
        <v>A4558D</v>
      </c>
      <c r="V1357">
        <v>0</v>
      </c>
      <c r="W1357">
        <v>0</v>
      </c>
      <c r="X1357">
        <v>2</v>
      </c>
      <c r="Z1357">
        <v>1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1178</v>
      </c>
      <c r="AJ1357">
        <v>48.142904999999999</v>
      </c>
      <c r="AK1357" t="s">
        <v>1179</v>
      </c>
      <c r="AL1357">
        <v>-122.97561399999999</v>
      </c>
      <c r="AM1357">
        <v>25</v>
      </c>
      <c r="AN1357">
        <v>1000</v>
      </c>
      <c r="AO1357" t="s">
        <v>118</v>
      </c>
      <c r="AP1357">
        <v>-9</v>
      </c>
      <c r="AQ1357">
        <v>-136</v>
      </c>
      <c r="AR1357">
        <v>-256</v>
      </c>
      <c r="AZ1357">
        <v>1200</v>
      </c>
      <c r="BA1357">
        <v>1</v>
      </c>
      <c r="BB1357" t="str">
        <f t="shared" si="353"/>
        <v xml:space="preserve">N379DH  </v>
      </c>
      <c r="BC1357">
        <v>1</v>
      </c>
      <c r="BE1357">
        <v>0</v>
      </c>
      <c r="BF1357">
        <v>0</v>
      </c>
      <c r="BG1357">
        <v>0</v>
      </c>
      <c r="BH1357">
        <v>950</v>
      </c>
      <c r="BI1357">
        <v>1</v>
      </c>
      <c r="BJ1357">
        <v>0</v>
      </c>
      <c r="BK1357">
        <v>0</v>
      </c>
      <c r="BL1357">
        <v>0</v>
      </c>
      <c r="BO1357">
        <v>0</v>
      </c>
      <c r="BP1357">
        <v>0</v>
      </c>
      <c r="BW1357" t="str">
        <f>"21:55:32.353"</f>
        <v>21:55:32.353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3</v>
      </c>
      <c r="CP1357" t="s">
        <v>119</v>
      </c>
      <c r="CQ1357">
        <v>259</v>
      </c>
      <c r="CR1357">
        <v>0</v>
      </c>
      <c r="CW1357">
        <v>3067343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"08/10/2022 21:55:32.569"</f>
        <v>08/10/2022 21:55:32.569</v>
      </c>
      <c r="C1358" t="str">
        <f t="shared" si="351"/>
        <v>FFDFD3C0</v>
      </c>
      <c r="D1358" t="s">
        <v>130</v>
      </c>
      <c r="E1358">
        <v>18</v>
      </c>
      <c r="F1358">
        <v>1018</v>
      </c>
      <c r="G1358" t="s">
        <v>114</v>
      </c>
      <c r="J1358" t="s">
        <v>131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si="356"/>
        <v>21:55:32.195</v>
      </c>
      <c r="T1358" t="str">
        <f t="shared" si="356"/>
        <v>21:55:32.195</v>
      </c>
      <c r="U1358" t="str">
        <f t="shared" si="350"/>
        <v>A4558D</v>
      </c>
      <c r="V1358">
        <v>0</v>
      </c>
      <c r="W1358">
        <v>0</v>
      </c>
      <c r="X1358">
        <v>2</v>
      </c>
      <c r="Z1358">
        <v>1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1178</v>
      </c>
      <c r="AJ1358">
        <v>48.142904999999999</v>
      </c>
      <c r="AK1358" t="s">
        <v>1179</v>
      </c>
      <c r="AL1358">
        <v>-122.97561399999999</v>
      </c>
      <c r="AM1358">
        <v>25</v>
      </c>
      <c r="AN1358">
        <v>1000</v>
      </c>
      <c r="AO1358" t="s">
        <v>118</v>
      </c>
      <c r="AP1358">
        <v>-9</v>
      </c>
      <c r="AQ1358">
        <v>-136</v>
      </c>
      <c r="AR1358">
        <v>-256</v>
      </c>
      <c r="AZ1358">
        <v>1200</v>
      </c>
      <c r="BA1358">
        <v>1</v>
      </c>
      <c r="BB1358" t="str">
        <f t="shared" si="353"/>
        <v xml:space="preserve">N379DH  </v>
      </c>
      <c r="BC1358">
        <v>1</v>
      </c>
      <c r="BE1358">
        <v>0</v>
      </c>
      <c r="BF1358">
        <v>0</v>
      </c>
      <c r="BG1358">
        <v>0</v>
      </c>
      <c r="BH1358">
        <v>950</v>
      </c>
      <c r="BI1358">
        <v>1</v>
      </c>
      <c r="BJ1358">
        <v>0</v>
      </c>
      <c r="BK1358">
        <v>0</v>
      </c>
      <c r="BL1358">
        <v>0</v>
      </c>
      <c r="BO1358">
        <v>0</v>
      </c>
      <c r="BP1358">
        <v>0</v>
      </c>
      <c r="BW1358" t="str">
        <f>"21:55:32.353"</f>
        <v>21:55:32.353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3</v>
      </c>
      <c r="CP1358" t="s">
        <v>119</v>
      </c>
      <c r="CQ1358">
        <v>259</v>
      </c>
      <c r="CR1358">
        <v>0</v>
      </c>
      <c r="CW1358">
        <v>3067343</v>
      </c>
      <c r="CY1358">
        <v>0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"08/10/2022 21:55:33.553"</f>
        <v>08/10/2022 21:55:33.553</v>
      </c>
      <c r="C1359" t="str">
        <f t="shared" si="351"/>
        <v>FFDFD3C0</v>
      </c>
      <c r="D1359" t="s">
        <v>130</v>
      </c>
      <c r="E1359">
        <v>18</v>
      </c>
      <c r="F1359">
        <v>1018</v>
      </c>
      <c r="G1359" t="s">
        <v>114</v>
      </c>
      <c r="J1359" t="s">
        <v>131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ref="S1359:T1361" si="357">"21:55:33.195"</f>
        <v>21:55:33.195</v>
      </c>
      <c r="T1359" t="str">
        <f t="shared" si="357"/>
        <v>21:55:33.195</v>
      </c>
      <c r="U1359" t="str">
        <f t="shared" si="350"/>
        <v>A4558D</v>
      </c>
      <c r="V1359">
        <v>0</v>
      </c>
      <c r="W1359">
        <v>0</v>
      </c>
      <c r="X1359">
        <v>2</v>
      </c>
      <c r="Z1359">
        <v>1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1180</v>
      </c>
      <c r="AJ1359">
        <v>48.142262000000002</v>
      </c>
      <c r="AK1359" t="s">
        <v>1181</v>
      </c>
      <c r="AL1359">
        <v>-122.9757</v>
      </c>
      <c r="AM1359">
        <v>25</v>
      </c>
      <c r="AN1359">
        <v>1000</v>
      </c>
      <c r="AO1359" t="s">
        <v>118</v>
      </c>
      <c r="AP1359">
        <v>-10</v>
      </c>
      <c r="AQ1359">
        <v>-136</v>
      </c>
      <c r="AR1359">
        <v>-256</v>
      </c>
      <c r="AZ1359">
        <v>1200</v>
      </c>
      <c r="BA1359">
        <v>1</v>
      </c>
      <c r="BB1359" t="str">
        <f t="shared" si="353"/>
        <v xml:space="preserve">N379DH  </v>
      </c>
      <c r="BC1359">
        <v>1</v>
      </c>
      <c r="BE1359">
        <v>0</v>
      </c>
      <c r="BF1359">
        <v>0</v>
      </c>
      <c r="BG1359">
        <v>0</v>
      </c>
      <c r="BH1359">
        <v>950</v>
      </c>
      <c r="BI1359">
        <v>1</v>
      </c>
      <c r="BJ1359">
        <v>0</v>
      </c>
      <c r="BK1359">
        <v>0</v>
      </c>
      <c r="BL1359">
        <v>0</v>
      </c>
      <c r="BO1359">
        <v>0</v>
      </c>
      <c r="BP1359">
        <v>0</v>
      </c>
      <c r="BW1359" t="str">
        <f>"21:55:33.332"</f>
        <v>21:55:33.332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3</v>
      </c>
      <c r="CP1359" t="s">
        <v>119</v>
      </c>
      <c r="CQ1359">
        <v>259</v>
      </c>
      <c r="CR1359">
        <v>0</v>
      </c>
      <c r="CW1359">
        <v>3067453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"08/10/2022 21:55:33.616"</f>
        <v>08/10/2022 21:55:33.616</v>
      </c>
      <c r="C1360" t="str">
        <f t="shared" si="351"/>
        <v>FFDFD3C0</v>
      </c>
      <c r="D1360" t="s">
        <v>611</v>
      </c>
      <c r="E1360">
        <v>10</v>
      </c>
      <c r="H1360">
        <v>37</v>
      </c>
      <c r="I1360" t="s">
        <v>612</v>
      </c>
      <c r="J1360" t="s">
        <v>613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357"/>
        <v>21:55:33.195</v>
      </c>
      <c r="T1360" t="str">
        <f t="shared" si="357"/>
        <v>21:55:33.195</v>
      </c>
      <c r="U1360" t="str">
        <f t="shared" si="350"/>
        <v>A4558D</v>
      </c>
      <c r="V1360">
        <v>0</v>
      </c>
      <c r="W1360">
        <v>0</v>
      </c>
      <c r="X1360">
        <v>2</v>
      </c>
      <c r="Z1360">
        <v>1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1180</v>
      </c>
      <c r="AJ1360">
        <v>48.142262000000002</v>
      </c>
      <c r="AK1360" t="s">
        <v>1181</v>
      </c>
      <c r="AL1360">
        <v>-122.9757</v>
      </c>
      <c r="AM1360">
        <v>25</v>
      </c>
      <c r="AN1360">
        <v>1000</v>
      </c>
      <c r="AO1360" t="s">
        <v>118</v>
      </c>
      <c r="AP1360">
        <v>-10</v>
      </c>
      <c r="AQ1360">
        <v>-136</v>
      </c>
      <c r="AR1360">
        <v>-256</v>
      </c>
      <c r="AZ1360">
        <v>1200</v>
      </c>
      <c r="BA1360">
        <v>1</v>
      </c>
      <c r="BB1360" t="str">
        <f t="shared" si="353"/>
        <v xml:space="preserve">N379DH  </v>
      </c>
      <c r="BC1360">
        <v>1</v>
      </c>
      <c r="BE1360">
        <v>0</v>
      </c>
      <c r="BF1360">
        <v>0</v>
      </c>
      <c r="BG1360">
        <v>0</v>
      </c>
      <c r="BH1360">
        <v>950</v>
      </c>
      <c r="BI1360">
        <v>1</v>
      </c>
      <c r="BJ1360">
        <v>0</v>
      </c>
      <c r="BK1360">
        <v>0</v>
      </c>
      <c r="BL1360">
        <v>0</v>
      </c>
      <c r="BO1360">
        <v>0</v>
      </c>
      <c r="BP1360">
        <v>0</v>
      </c>
      <c r="BW1360" t="str">
        <f>"21:55:33.332"</f>
        <v>21:55:33.332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3</v>
      </c>
      <c r="CP1360" t="s">
        <v>119</v>
      </c>
      <c r="CQ1360">
        <v>259</v>
      </c>
      <c r="CR1360">
        <v>0</v>
      </c>
      <c r="CW1360">
        <v>3067453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"08/10/2022 21:55:33.616"</f>
        <v>08/10/2022 21:55:33.616</v>
      </c>
      <c r="C1361" t="str">
        <f t="shared" si="351"/>
        <v>FFDFD3C0</v>
      </c>
      <c r="D1361" t="s">
        <v>113</v>
      </c>
      <c r="E1361">
        <v>6</v>
      </c>
      <c r="H1361">
        <v>174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si="357"/>
        <v>21:55:33.195</v>
      </c>
      <c r="T1361" t="str">
        <f t="shared" si="357"/>
        <v>21:55:33.195</v>
      </c>
      <c r="U1361" t="str">
        <f t="shared" si="350"/>
        <v>A4558D</v>
      </c>
      <c r="V1361">
        <v>0</v>
      </c>
      <c r="W1361">
        <v>0</v>
      </c>
      <c r="X1361">
        <v>2</v>
      </c>
      <c r="Z1361">
        <v>1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1180</v>
      </c>
      <c r="AJ1361">
        <v>48.142262000000002</v>
      </c>
      <c r="AK1361" t="s">
        <v>1181</v>
      </c>
      <c r="AL1361">
        <v>-122.9757</v>
      </c>
      <c r="AM1361">
        <v>25</v>
      </c>
      <c r="AN1361">
        <v>1000</v>
      </c>
      <c r="AO1361" t="s">
        <v>118</v>
      </c>
      <c r="AP1361">
        <v>-10</v>
      </c>
      <c r="AQ1361">
        <v>-136</v>
      </c>
      <c r="AR1361">
        <v>-256</v>
      </c>
      <c r="AZ1361">
        <v>1200</v>
      </c>
      <c r="BA1361">
        <v>1</v>
      </c>
      <c r="BB1361" t="str">
        <f t="shared" si="353"/>
        <v xml:space="preserve">N379DH  </v>
      </c>
      <c r="BC1361">
        <v>1</v>
      </c>
      <c r="BE1361">
        <v>0</v>
      </c>
      <c r="BF1361">
        <v>0</v>
      </c>
      <c r="BG1361">
        <v>0</v>
      </c>
      <c r="BH1361">
        <v>950</v>
      </c>
      <c r="BI1361">
        <v>1</v>
      </c>
      <c r="BJ1361">
        <v>0</v>
      </c>
      <c r="BK1361">
        <v>0</v>
      </c>
      <c r="BL1361">
        <v>0</v>
      </c>
      <c r="BO1361">
        <v>0</v>
      </c>
      <c r="BP1361">
        <v>0</v>
      </c>
      <c r="BW1361" t="str">
        <f>"21:55:33.332"</f>
        <v>21:55:33.332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3</v>
      </c>
      <c r="CP1361" t="s">
        <v>119</v>
      </c>
      <c r="CQ1361">
        <v>259</v>
      </c>
      <c r="CR1361">
        <v>0</v>
      </c>
      <c r="CW1361">
        <v>3067453</v>
      </c>
      <c r="CY1361">
        <v>0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"08/10/2022 21:55:34.612"</f>
        <v>08/10/2022 21:55:34.612</v>
      </c>
      <c r="C1362" t="str">
        <f t="shared" si="351"/>
        <v>FFDFD3C0</v>
      </c>
      <c r="D1362" t="s">
        <v>130</v>
      </c>
      <c r="E1362">
        <v>18</v>
      </c>
      <c r="F1362">
        <v>1018</v>
      </c>
      <c r="G1362" t="s">
        <v>114</v>
      </c>
      <c r="J1362" t="s">
        <v>131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ref="S1362:T1364" si="358">"21:55:34.195"</f>
        <v>21:55:34.195</v>
      </c>
      <c r="T1362" t="str">
        <f t="shared" si="358"/>
        <v>21:55:34.195</v>
      </c>
      <c r="U1362" t="str">
        <f t="shared" si="350"/>
        <v>A4558D</v>
      </c>
      <c r="V1362">
        <v>0</v>
      </c>
      <c r="W1362">
        <v>0</v>
      </c>
      <c r="X1362">
        <v>2</v>
      </c>
      <c r="Z1362">
        <v>1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1182</v>
      </c>
      <c r="AJ1362">
        <v>48.141638999999998</v>
      </c>
      <c r="AK1362" t="s">
        <v>1183</v>
      </c>
      <c r="AL1362">
        <v>-122.975764</v>
      </c>
      <c r="AM1362">
        <v>25</v>
      </c>
      <c r="AN1362">
        <v>1000</v>
      </c>
      <c r="AO1362" t="s">
        <v>118</v>
      </c>
      <c r="AP1362">
        <v>-10</v>
      </c>
      <c r="AQ1362">
        <v>-136</v>
      </c>
      <c r="AR1362">
        <v>-256</v>
      </c>
      <c r="AZ1362">
        <v>1200</v>
      </c>
      <c r="BA1362">
        <v>1</v>
      </c>
      <c r="BB1362" t="str">
        <f t="shared" si="353"/>
        <v xml:space="preserve">N379DH  </v>
      </c>
      <c r="BC1362">
        <v>1</v>
      </c>
      <c r="BE1362">
        <v>0</v>
      </c>
      <c r="BF1362">
        <v>0</v>
      </c>
      <c r="BG1362">
        <v>0</v>
      </c>
      <c r="BH1362">
        <v>950</v>
      </c>
      <c r="BI1362">
        <v>1</v>
      </c>
      <c r="BJ1362">
        <v>0</v>
      </c>
      <c r="BK1362">
        <v>0</v>
      </c>
      <c r="BL1362">
        <v>0</v>
      </c>
      <c r="BO1362">
        <v>0</v>
      </c>
      <c r="BP1362">
        <v>0</v>
      </c>
      <c r="BW1362" t="str">
        <f>"21:55:34.362"</f>
        <v>21:55:34.362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3</v>
      </c>
      <c r="CP1362" t="s">
        <v>119</v>
      </c>
      <c r="CQ1362">
        <v>259</v>
      </c>
      <c r="CR1362">
        <v>0</v>
      </c>
      <c r="CW1362">
        <v>3067563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"08/10/2022 21:55:34.612"</f>
        <v>08/10/2022 21:55:34.612</v>
      </c>
      <c r="C1363" t="str">
        <f t="shared" si="351"/>
        <v>FFDFD3C0</v>
      </c>
      <c r="D1363" t="s">
        <v>113</v>
      </c>
      <c r="E1363">
        <v>6</v>
      </c>
      <c r="H1363">
        <v>174</v>
      </c>
      <c r="I1363" t="s">
        <v>114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358"/>
        <v>21:55:34.195</v>
      </c>
      <c r="T1363" t="str">
        <f t="shared" si="358"/>
        <v>21:55:34.195</v>
      </c>
      <c r="U1363" t="str">
        <f t="shared" si="350"/>
        <v>A4558D</v>
      </c>
      <c r="V1363">
        <v>0</v>
      </c>
      <c r="W1363">
        <v>0</v>
      </c>
      <c r="X1363">
        <v>2</v>
      </c>
      <c r="Z1363">
        <v>1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1182</v>
      </c>
      <c r="AJ1363">
        <v>48.141638999999998</v>
      </c>
      <c r="AK1363" t="s">
        <v>1183</v>
      </c>
      <c r="AL1363">
        <v>-122.975764</v>
      </c>
      <c r="AM1363">
        <v>25</v>
      </c>
      <c r="AN1363">
        <v>1000</v>
      </c>
      <c r="AO1363" t="s">
        <v>118</v>
      </c>
      <c r="AP1363">
        <v>-10</v>
      </c>
      <c r="AQ1363">
        <v>-136</v>
      </c>
      <c r="AR1363">
        <v>-256</v>
      </c>
      <c r="AZ1363">
        <v>1200</v>
      </c>
      <c r="BA1363">
        <v>1</v>
      </c>
      <c r="BB1363" t="str">
        <f t="shared" si="353"/>
        <v xml:space="preserve">N379DH  </v>
      </c>
      <c r="BC1363">
        <v>1</v>
      </c>
      <c r="BE1363">
        <v>0</v>
      </c>
      <c r="BF1363">
        <v>0</v>
      </c>
      <c r="BG1363">
        <v>0</v>
      </c>
      <c r="BH1363">
        <v>950</v>
      </c>
      <c r="BI1363">
        <v>1</v>
      </c>
      <c r="BJ1363">
        <v>0</v>
      </c>
      <c r="BK1363">
        <v>0</v>
      </c>
      <c r="BL1363">
        <v>0</v>
      </c>
      <c r="BO1363">
        <v>0</v>
      </c>
      <c r="BP1363">
        <v>0</v>
      </c>
      <c r="BW1363" t="str">
        <f>"21:55:34.362"</f>
        <v>21:55:34.362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3</v>
      </c>
      <c r="CP1363" t="s">
        <v>119</v>
      </c>
      <c r="CQ1363">
        <v>259</v>
      </c>
      <c r="CR1363">
        <v>0</v>
      </c>
      <c r="CW1363">
        <v>3067563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"08/10/2022 21:55:34.612"</f>
        <v>08/10/2022 21:55:34.612</v>
      </c>
      <c r="C1364" t="str">
        <f t="shared" si="351"/>
        <v>FFDFD3C0</v>
      </c>
      <c r="D1364" t="s">
        <v>611</v>
      </c>
      <c r="E1364">
        <v>10</v>
      </c>
      <c r="H1364">
        <v>37</v>
      </c>
      <c r="I1364" t="s">
        <v>612</v>
      </c>
      <c r="J1364" t="s">
        <v>613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si="358"/>
        <v>21:55:34.195</v>
      </c>
      <c r="T1364" t="str">
        <f t="shared" si="358"/>
        <v>21:55:34.195</v>
      </c>
      <c r="U1364" t="str">
        <f t="shared" si="350"/>
        <v>A4558D</v>
      </c>
      <c r="V1364">
        <v>0</v>
      </c>
      <c r="W1364">
        <v>0</v>
      </c>
      <c r="X1364">
        <v>2</v>
      </c>
      <c r="Z1364">
        <v>1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1182</v>
      </c>
      <c r="AJ1364">
        <v>48.141638999999998</v>
      </c>
      <c r="AK1364" t="s">
        <v>1183</v>
      </c>
      <c r="AL1364">
        <v>-122.975764</v>
      </c>
      <c r="AM1364">
        <v>25</v>
      </c>
      <c r="AN1364">
        <v>1000</v>
      </c>
      <c r="AO1364" t="s">
        <v>118</v>
      </c>
      <c r="AP1364">
        <v>-10</v>
      </c>
      <c r="AQ1364">
        <v>-136</v>
      </c>
      <c r="AR1364">
        <v>-256</v>
      </c>
      <c r="AZ1364">
        <v>1200</v>
      </c>
      <c r="BA1364">
        <v>1</v>
      </c>
      <c r="BB1364" t="str">
        <f t="shared" si="353"/>
        <v xml:space="preserve">N379DH  </v>
      </c>
      <c r="BC1364">
        <v>1</v>
      </c>
      <c r="BE1364">
        <v>0</v>
      </c>
      <c r="BF1364">
        <v>0</v>
      </c>
      <c r="BG1364">
        <v>0</v>
      </c>
      <c r="BH1364">
        <v>950</v>
      </c>
      <c r="BI1364">
        <v>1</v>
      </c>
      <c r="BJ1364">
        <v>0</v>
      </c>
      <c r="BK1364">
        <v>0</v>
      </c>
      <c r="BL1364">
        <v>0</v>
      </c>
      <c r="BO1364">
        <v>0</v>
      </c>
      <c r="BP1364">
        <v>0</v>
      </c>
      <c r="BW1364" t="str">
        <f>"21:55:34.362"</f>
        <v>21:55:34.362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3</v>
      </c>
      <c r="CP1364" t="s">
        <v>119</v>
      </c>
      <c r="CQ1364">
        <v>259</v>
      </c>
      <c r="CR1364">
        <v>0</v>
      </c>
      <c r="CW1364">
        <v>3067563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"08/10/2022 21:55:36.018"</f>
        <v>08/10/2022 21:55:36.018</v>
      </c>
      <c r="C1365" t="str">
        <f t="shared" si="351"/>
        <v>FFDFD3C0</v>
      </c>
      <c r="D1365" t="s">
        <v>130</v>
      </c>
      <c r="E1365">
        <v>18</v>
      </c>
      <c r="F1365">
        <v>1018</v>
      </c>
      <c r="G1365" t="s">
        <v>114</v>
      </c>
      <c r="J1365" t="s">
        <v>131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ref="S1365:T1367" si="359">"21:55:35.594"</f>
        <v>21:55:35.594</v>
      </c>
      <c r="T1365" t="str">
        <f t="shared" si="359"/>
        <v>21:55:35.594</v>
      </c>
      <c r="U1365" t="str">
        <f t="shared" si="350"/>
        <v>A4558D</v>
      </c>
      <c r="V1365">
        <v>0</v>
      </c>
      <c r="W1365">
        <v>0</v>
      </c>
      <c r="X1365">
        <v>2</v>
      </c>
      <c r="Z1365">
        <v>1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1184</v>
      </c>
      <c r="AJ1365">
        <v>48.140759000000003</v>
      </c>
      <c r="AK1365" t="s">
        <v>1185</v>
      </c>
      <c r="AL1365">
        <v>-122.97584999999999</v>
      </c>
      <c r="AM1365">
        <v>25</v>
      </c>
      <c r="AN1365">
        <v>1000</v>
      </c>
      <c r="AO1365" t="s">
        <v>118</v>
      </c>
      <c r="AP1365">
        <v>-10</v>
      </c>
      <c r="AQ1365">
        <v>-136</v>
      </c>
      <c r="AR1365">
        <v>-256</v>
      </c>
      <c r="AZ1365">
        <v>1200</v>
      </c>
      <c r="BA1365">
        <v>1</v>
      </c>
      <c r="BB1365" t="str">
        <f t="shared" si="353"/>
        <v xml:space="preserve">N379DH  </v>
      </c>
      <c r="BC1365">
        <v>1</v>
      </c>
      <c r="BE1365">
        <v>0</v>
      </c>
      <c r="BF1365">
        <v>0</v>
      </c>
      <c r="BG1365">
        <v>0</v>
      </c>
      <c r="BH1365">
        <v>950</v>
      </c>
      <c r="BI1365">
        <v>1</v>
      </c>
      <c r="BJ1365">
        <v>0</v>
      </c>
      <c r="BK1365">
        <v>0</v>
      </c>
      <c r="BL1365">
        <v>0</v>
      </c>
      <c r="BO1365">
        <v>0</v>
      </c>
      <c r="BP1365">
        <v>0</v>
      </c>
      <c r="BW1365" t="str">
        <f>"21:55:35.726"</f>
        <v>21:55:35.726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2</v>
      </c>
      <c r="CP1365" t="s">
        <v>119</v>
      </c>
      <c r="CQ1365">
        <v>259</v>
      </c>
      <c r="CR1365">
        <v>0</v>
      </c>
      <c r="CW1365">
        <v>3067737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"08/10/2022 21:55:36.018"</f>
        <v>08/10/2022 21:55:36.018</v>
      </c>
      <c r="C1366" t="str">
        <f t="shared" si="351"/>
        <v>FFDFD3C0</v>
      </c>
      <c r="D1366" t="s">
        <v>113</v>
      </c>
      <c r="E1366">
        <v>6</v>
      </c>
      <c r="H1366">
        <v>174</v>
      </c>
      <c r="I1366" t="s">
        <v>114</v>
      </c>
      <c r="J1366" t="s">
        <v>115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359"/>
        <v>21:55:35.594</v>
      </c>
      <c r="T1366" t="str">
        <f t="shared" si="359"/>
        <v>21:55:35.594</v>
      </c>
      <c r="U1366" t="str">
        <f t="shared" si="350"/>
        <v>A4558D</v>
      </c>
      <c r="V1366">
        <v>0</v>
      </c>
      <c r="W1366">
        <v>0</v>
      </c>
      <c r="X1366">
        <v>2</v>
      </c>
      <c r="Z1366">
        <v>1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1184</v>
      </c>
      <c r="AJ1366">
        <v>48.140759000000003</v>
      </c>
      <c r="AK1366" t="s">
        <v>1185</v>
      </c>
      <c r="AL1366">
        <v>-122.97584999999999</v>
      </c>
      <c r="AM1366">
        <v>25</v>
      </c>
      <c r="AN1366">
        <v>1000</v>
      </c>
      <c r="AO1366" t="s">
        <v>118</v>
      </c>
      <c r="AP1366">
        <v>-10</v>
      </c>
      <c r="AQ1366">
        <v>-136</v>
      </c>
      <c r="AR1366">
        <v>-256</v>
      </c>
      <c r="AZ1366">
        <v>1200</v>
      </c>
      <c r="BA1366">
        <v>1</v>
      </c>
      <c r="BB1366" t="str">
        <f t="shared" si="353"/>
        <v xml:space="preserve">N379DH  </v>
      </c>
      <c r="BC1366">
        <v>1</v>
      </c>
      <c r="BE1366">
        <v>0</v>
      </c>
      <c r="BF1366">
        <v>0</v>
      </c>
      <c r="BG1366">
        <v>0</v>
      </c>
      <c r="BH1366">
        <v>950</v>
      </c>
      <c r="BI1366">
        <v>1</v>
      </c>
      <c r="BJ1366">
        <v>0</v>
      </c>
      <c r="BK1366">
        <v>0</v>
      </c>
      <c r="BL1366">
        <v>0</v>
      </c>
      <c r="BO1366">
        <v>0</v>
      </c>
      <c r="BP1366">
        <v>0</v>
      </c>
      <c r="BW1366" t="str">
        <f>"21:55:35.726"</f>
        <v>21:55:35.726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2</v>
      </c>
      <c r="CP1366" t="s">
        <v>119</v>
      </c>
      <c r="CQ1366">
        <v>259</v>
      </c>
      <c r="CR1366">
        <v>0</v>
      </c>
      <c r="CW1366">
        <v>3067737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"08/10/2022 21:55:36.018"</f>
        <v>08/10/2022 21:55:36.018</v>
      </c>
      <c r="C1367" t="str">
        <f t="shared" si="351"/>
        <v>FFDFD3C0</v>
      </c>
      <c r="D1367" t="s">
        <v>611</v>
      </c>
      <c r="E1367">
        <v>10</v>
      </c>
      <c r="H1367">
        <v>37</v>
      </c>
      <c r="I1367" t="s">
        <v>612</v>
      </c>
      <c r="J1367" t="s">
        <v>613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si="359"/>
        <v>21:55:35.594</v>
      </c>
      <c r="T1367" t="str">
        <f t="shared" si="359"/>
        <v>21:55:35.594</v>
      </c>
      <c r="U1367" t="str">
        <f t="shared" si="350"/>
        <v>A4558D</v>
      </c>
      <c r="V1367">
        <v>0</v>
      </c>
      <c r="W1367">
        <v>0</v>
      </c>
      <c r="X1367">
        <v>2</v>
      </c>
      <c r="Z1367">
        <v>1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1184</v>
      </c>
      <c r="AJ1367">
        <v>48.140759000000003</v>
      </c>
      <c r="AK1367" t="s">
        <v>1185</v>
      </c>
      <c r="AL1367">
        <v>-122.97584999999999</v>
      </c>
      <c r="AM1367">
        <v>25</v>
      </c>
      <c r="AN1367">
        <v>1000</v>
      </c>
      <c r="AO1367" t="s">
        <v>118</v>
      </c>
      <c r="AP1367">
        <v>-10</v>
      </c>
      <c r="AQ1367">
        <v>-136</v>
      </c>
      <c r="AR1367">
        <v>-256</v>
      </c>
      <c r="AZ1367">
        <v>1200</v>
      </c>
      <c r="BA1367">
        <v>1</v>
      </c>
      <c r="BB1367" t="str">
        <f t="shared" si="353"/>
        <v xml:space="preserve">N379DH  </v>
      </c>
      <c r="BC1367">
        <v>1</v>
      </c>
      <c r="BE1367">
        <v>0</v>
      </c>
      <c r="BF1367">
        <v>0</v>
      </c>
      <c r="BG1367">
        <v>0</v>
      </c>
      <c r="BH1367">
        <v>950</v>
      </c>
      <c r="BI1367">
        <v>1</v>
      </c>
      <c r="BJ1367">
        <v>0</v>
      </c>
      <c r="BK1367">
        <v>0</v>
      </c>
      <c r="BL1367">
        <v>0</v>
      </c>
      <c r="BO1367">
        <v>0</v>
      </c>
      <c r="BP1367">
        <v>0</v>
      </c>
      <c r="BW1367" t="str">
        <f>"21:55:35.726"</f>
        <v>21:55:35.726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2</v>
      </c>
      <c r="CP1367" t="s">
        <v>119</v>
      </c>
      <c r="CQ1367">
        <v>259</v>
      </c>
      <c r="CR1367">
        <v>0</v>
      </c>
      <c r="CW1367">
        <v>3067737</v>
      </c>
      <c r="CY1367">
        <v>0</v>
      </c>
      <c r="CZ1367">
        <v>0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"08/10/2022 21:55:36.737"</f>
        <v>08/10/2022 21:55:36.737</v>
      </c>
      <c r="C1368" t="str">
        <f t="shared" si="351"/>
        <v>FFDFD3C0</v>
      </c>
      <c r="D1368" t="s">
        <v>130</v>
      </c>
      <c r="E1368">
        <v>18</v>
      </c>
      <c r="F1368">
        <v>1018</v>
      </c>
      <c r="G1368" t="s">
        <v>114</v>
      </c>
      <c r="J1368" t="s">
        <v>131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ref="S1368:T1370" si="360">"21:55:36.398"</f>
        <v>21:55:36.398</v>
      </c>
      <c r="T1368" t="str">
        <f t="shared" si="360"/>
        <v>21:55:36.398</v>
      </c>
      <c r="U1368" t="str">
        <f t="shared" si="350"/>
        <v>A4558D</v>
      </c>
      <c r="V1368">
        <v>0</v>
      </c>
      <c r="W1368">
        <v>0</v>
      </c>
      <c r="X1368">
        <v>2</v>
      </c>
      <c r="Z1368">
        <v>1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1186</v>
      </c>
      <c r="AJ1368">
        <v>48.140265999999997</v>
      </c>
      <c r="AK1368" t="s">
        <v>1085</v>
      </c>
      <c r="AL1368">
        <v>-122.975893</v>
      </c>
      <c r="AM1368">
        <v>25</v>
      </c>
      <c r="AN1368">
        <v>1000</v>
      </c>
      <c r="AO1368" t="s">
        <v>118</v>
      </c>
      <c r="AP1368">
        <v>-10</v>
      </c>
      <c r="AQ1368">
        <v>-136</v>
      </c>
      <c r="AR1368">
        <v>-256</v>
      </c>
      <c r="AZ1368">
        <v>1200</v>
      </c>
      <c r="BA1368">
        <v>1</v>
      </c>
      <c r="BB1368" t="str">
        <f t="shared" si="353"/>
        <v xml:space="preserve">N379DH  </v>
      </c>
      <c r="BC1368">
        <v>1</v>
      </c>
      <c r="BE1368">
        <v>0</v>
      </c>
      <c r="BF1368">
        <v>0</v>
      </c>
      <c r="BG1368">
        <v>0</v>
      </c>
      <c r="BH1368">
        <v>950</v>
      </c>
      <c r="BI1368">
        <v>1</v>
      </c>
      <c r="BJ1368">
        <v>0</v>
      </c>
      <c r="BK1368">
        <v>0</v>
      </c>
      <c r="BL1368">
        <v>0</v>
      </c>
      <c r="BO1368">
        <v>0</v>
      </c>
      <c r="BP1368">
        <v>0</v>
      </c>
      <c r="BW1368" t="str">
        <f>"21:55:36.554"</f>
        <v>21:55:36.554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3</v>
      </c>
      <c r="CP1368" t="s">
        <v>119</v>
      </c>
      <c r="CQ1368">
        <v>259</v>
      </c>
      <c r="CR1368">
        <v>0</v>
      </c>
      <c r="CW1368">
        <v>3067837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"08/10/2022 21:55:36.768"</f>
        <v>08/10/2022 21:55:36.768</v>
      </c>
      <c r="C1369" t="str">
        <f t="shared" si="351"/>
        <v>FFDFD3C0</v>
      </c>
      <c r="D1369" t="s">
        <v>113</v>
      </c>
      <c r="E1369">
        <v>6</v>
      </c>
      <c r="H1369">
        <v>174</v>
      </c>
      <c r="I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360"/>
        <v>21:55:36.398</v>
      </c>
      <c r="T1369" t="str">
        <f t="shared" si="360"/>
        <v>21:55:36.398</v>
      </c>
      <c r="U1369" t="str">
        <f t="shared" si="350"/>
        <v>A4558D</v>
      </c>
      <c r="V1369">
        <v>0</v>
      </c>
      <c r="W1369">
        <v>0</v>
      </c>
      <c r="X1369">
        <v>2</v>
      </c>
      <c r="Z1369">
        <v>1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1186</v>
      </c>
      <c r="AJ1369">
        <v>48.140265999999997</v>
      </c>
      <c r="AK1369" t="s">
        <v>1085</v>
      </c>
      <c r="AL1369">
        <v>-122.975893</v>
      </c>
      <c r="AM1369">
        <v>25</v>
      </c>
      <c r="AN1369">
        <v>1000</v>
      </c>
      <c r="AO1369" t="s">
        <v>118</v>
      </c>
      <c r="AP1369">
        <v>-10</v>
      </c>
      <c r="AQ1369">
        <v>-136</v>
      </c>
      <c r="AR1369">
        <v>-256</v>
      </c>
      <c r="AZ1369">
        <v>1200</v>
      </c>
      <c r="BA1369">
        <v>1</v>
      </c>
      <c r="BB1369" t="str">
        <f t="shared" si="353"/>
        <v xml:space="preserve">N379DH  </v>
      </c>
      <c r="BC1369">
        <v>1</v>
      </c>
      <c r="BE1369">
        <v>0</v>
      </c>
      <c r="BF1369">
        <v>0</v>
      </c>
      <c r="BG1369">
        <v>0</v>
      </c>
      <c r="BH1369">
        <v>950</v>
      </c>
      <c r="BI1369">
        <v>1</v>
      </c>
      <c r="BJ1369">
        <v>0</v>
      </c>
      <c r="BK1369">
        <v>0</v>
      </c>
      <c r="BL1369">
        <v>0</v>
      </c>
      <c r="BO1369">
        <v>0</v>
      </c>
      <c r="BP1369">
        <v>0</v>
      </c>
      <c r="BW1369" t="str">
        <f>"21:55:36.554"</f>
        <v>21:55:36.554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3</v>
      </c>
      <c r="CP1369" t="s">
        <v>119</v>
      </c>
      <c r="CQ1369">
        <v>259</v>
      </c>
      <c r="CR1369">
        <v>0</v>
      </c>
      <c r="CW1369">
        <v>3067837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"08/10/2022 21:55:36.768"</f>
        <v>08/10/2022 21:55:36.768</v>
      </c>
      <c r="C1370" t="str">
        <f t="shared" si="351"/>
        <v>FFDFD3C0</v>
      </c>
      <c r="D1370" t="s">
        <v>611</v>
      </c>
      <c r="E1370">
        <v>10</v>
      </c>
      <c r="H1370">
        <v>37</v>
      </c>
      <c r="I1370" t="s">
        <v>612</v>
      </c>
      <c r="J1370" t="s">
        <v>613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360"/>
        <v>21:55:36.398</v>
      </c>
      <c r="T1370" t="str">
        <f t="shared" si="360"/>
        <v>21:55:36.398</v>
      </c>
      <c r="U1370" t="str">
        <f t="shared" si="350"/>
        <v>A4558D</v>
      </c>
      <c r="V1370">
        <v>0</v>
      </c>
      <c r="W1370">
        <v>0</v>
      </c>
      <c r="X1370">
        <v>2</v>
      </c>
      <c r="Z1370">
        <v>1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1186</v>
      </c>
      <c r="AJ1370">
        <v>48.140265999999997</v>
      </c>
      <c r="AK1370" t="s">
        <v>1085</v>
      </c>
      <c r="AL1370">
        <v>-122.975893</v>
      </c>
      <c r="AM1370">
        <v>25</v>
      </c>
      <c r="AN1370">
        <v>1000</v>
      </c>
      <c r="AO1370" t="s">
        <v>118</v>
      </c>
      <c r="AP1370">
        <v>-10</v>
      </c>
      <c r="AQ1370">
        <v>-136</v>
      </c>
      <c r="AR1370">
        <v>-256</v>
      </c>
      <c r="AZ1370">
        <v>1200</v>
      </c>
      <c r="BA1370">
        <v>1</v>
      </c>
      <c r="BB1370" t="str">
        <f t="shared" si="353"/>
        <v xml:space="preserve">N379DH  </v>
      </c>
      <c r="BC1370">
        <v>1</v>
      </c>
      <c r="BE1370">
        <v>0</v>
      </c>
      <c r="BF1370">
        <v>0</v>
      </c>
      <c r="BG1370">
        <v>0</v>
      </c>
      <c r="BH1370">
        <v>950</v>
      </c>
      <c r="BI1370">
        <v>1</v>
      </c>
      <c r="BJ1370">
        <v>0</v>
      </c>
      <c r="BK1370">
        <v>0</v>
      </c>
      <c r="BL1370">
        <v>0</v>
      </c>
      <c r="BO1370">
        <v>0</v>
      </c>
      <c r="BP1370">
        <v>0</v>
      </c>
      <c r="BW1370" t="str">
        <f>"21:55:36.554"</f>
        <v>21:55:36.554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3</v>
      </c>
      <c r="CP1370" t="s">
        <v>119</v>
      </c>
      <c r="CQ1370">
        <v>259</v>
      </c>
      <c r="CR1370">
        <v>0</v>
      </c>
      <c r="CW1370">
        <v>3067837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"08/10/2022 21:55:38.753"</f>
        <v>08/10/2022 21:55:38.753</v>
      </c>
      <c r="C1371" t="str">
        <f t="shared" si="351"/>
        <v>FFDFD3C0</v>
      </c>
      <c r="D1371" t="s">
        <v>130</v>
      </c>
      <c r="E1371">
        <v>18</v>
      </c>
      <c r="F1371">
        <v>1018</v>
      </c>
      <c r="G1371" t="s">
        <v>114</v>
      </c>
      <c r="J1371" t="s">
        <v>131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ref="S1371:T1373" si="361">"21:55:38.398"</f>
        <v>21:55:38.398</v>
      </c>
      <c r="T1371" t="str">
        <f t="shared" si="361"/>
        <v>21:55:38.398</v>
      </c>
      <c r="U1371" t="str">
        <f t="shared" si="350"/>
        <v>A4558D</v>
      </c>
      <c r="V1371">
        <v>0</v>
      </c>
      <c r="W1371">
        <v>0</v>
      </c>
      <c r="X1371">
        <v>2</v>
      </c>
      <c r="Z1371">
        <v>1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1187</v>
      </c>
      <c r="AJ1371">
        <v>48.139000000000003</v>
      </c>
      <c r="AK1371" t="s">
        <v>1188</v>
      </c>
      <c r="AL1371">
        <v>-122.976022</v>
      </c>
      <c r="AM1371">
        <v>25</v>
      </c>
      <c r="AN1371">
        <v>1000</v>
      </c>
      <c r="AO1371" t="s">
        <v>118</v>
      </c>
      <c r="AP1371">
        <v>-6</v>
      </c>
      <c r="AQ1371">
        <v>-137</v>
      </c>
      <c r="AR1371">
        <v>-256</v>
      </c>
      <c r="AZ1371">
        <v>1200</v>
      </c>
      <c r="BA1371">
        <v>1</v>
      </c>
      <c r="BB1371" t="str">
        <f t="shared" si="353"/>
        <v xml:space="preserve">N379DH  </v>
      </c>
      <c r="BC1371">
        <v>1</v>
      </c>
      <c r="BE1371">
        <v>0</v>
      </c>
      <c r="BF1371">
        <v>0</v>
      </c>
      <c r="BG1371">
        <v>0</v>
      </c>
      <c r="BH1371">
        <v>950</v>
      </c>
      <c r="BI1371">
        <v>1</v>
      </c>
      <c r="BJ1371">
        <v>0</v>
      </c>
      <c r="BK1371">
        <v>0</v>
      </c>
      <c r="BL1371">
        <v>0</v>
      </c>
      <c r="BO1371">
        <v>0</v>
      </c>
      <c r="BP1371">
        <v>0</v>
      </c>
      <c r="BW1371" t="str">
        <f>"21:55:38.530"</f>
        <v>21:55:38.530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3</v>
      </c>
      <c r="CP1371" t="s">
        <v>119</v>
      </c>
      <c r="CQ1371">
        <v>259</v>
      </c>
      <c r="CR1371">
        <v>0</v>
      </c>
      <c r="CW1371">
        <v>3068074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"08/10/2022 21:55:38.815"</f>
        <v>08/10/2022 21:55:38.815</v>
      </c>
      <c r="C1372" t="str">
        <f t="shared" si="351"/>
        <v>FFDFD3C0</v>
      </c>
      <c r="D1372" t="s">
        <v>113</v>
      </c>
      <c r="E1372">
        <v>6</v>
      </c>
      <c r="H1372">
        <v>174</v>
      </c>
      <c r="I1372" t="s">
        <v>114</v>
      </c>
      <c r="J1372" t="s">
        <v>115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361"/>
        <v>21:55:38.398</v>
      </c>
      <c r="T1372" t="str">
        <f t="shared" si="361"/>
        <v>21:55:38.398</v>
      </c>
      <c r="U1372" t="str">
        <f t="shared" si="350"/>
        <v>A4558D</v>
      </c>
      <c r="V1372">
        <v>0</v>
      </c>
      <c r="W1372">
        <v>0</v>
      </c>
      <c r="X1372">
        <v>2</v>
      </c>
      <c r="Z1372">
        <v>1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1187</v>
      </c>
      <c r="AJ1372">
        <v>48.139000000000003</v>
      </c>
      <c r="AK1372" t="s">
        <v>1188</v>
      </c>
      <c r="AL1372">
        <v>-122.976022</v>
      </c>
      <c r="AM1372">
        <v>25</v>
      </c>
      <c r="AN1372">
        <v>1000</v>
      </c>
      <c r="AO1372" t="s">
        <v>118</v>
      </c>
      <c r="AP1372">
        <v>-6</v>
      </c>
      <c r="AQ1372">
        <v>-137</v>
      </c>
      <c r="AR1372">
        <v>-256</v>
      </c>
      <c r="AZ1372">
        <v>1200</v>
      </c>
      <c r="BA1372">
        <v>1</v>
      </c>
      <c r="BB1372" t="str">
        <f t="shared" si="353"/>
        <v xml:space="preserve">N379DH  </v>
      </c>
      <c r="BC1372">
        <v>1</v>
      </c>
      <c r="BE1372">
        <v>0</v>
      </c>
      <c r="BF1372">
        <v>0</v>
      </c>
      <c r="BG1372">
        <v>0</v>
      </c>
      <c r="BH1372">
        <v>950</v>
      </c>
      <c r="BI1372">
        <v>1</v>
      </c>
      <c r="BJ1372">
        <v>0</v>
      </c>
      <c r="BK1372">
        <v>0</v>
      </c>
      <c r="BL1372">
        <v>0</v>
      </c>
      <c r="BO1372">
        <v>0</v>
      </c>
      <c r="BP1372">
        <v>0</v>
      </c>
      <c r="BW1372" t="str">
        <f>"21:55:38.530"</f>
        <v>21:55:38.530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3</v>
      </c>
      <c r="CP1372" t="s">
        <v>119</v>
      </c>
      <c r="CQ1372">
        <v>259</v>
      </c>
      <c r="CR1372">
        <v>0</v>
      </c>
      <c r="CW1372">
        <v>3068074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"08/10/2022 21:55:38.815"</f>
        <v>08/10/2022 21:55:38.815</v>
      </c>
      <c r="C1373" t="str">
        <f t="shared" si="351"/>
        <v>FFDFD3C0</v>
      </c>
      <c r="D1373" t="s">
        <v>611</v>
      </c>
      <c r="E1373">
        <v>10</v>
      </c>
      <c r="H1373">
        <v>37</v>
      </c>
      <c r="I1373" t="s">
        <v>612</v>
      </c>
      <c r="J1373" t="s">
        <v>613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si="361"/>
        <v>21:55:38.398</v>
      </c>
      <c r="T1373" t="str">
        <f t="shared" si="361"/>
        <v>21:55:38.398</v>
      </c>
      <c r="U1373" t="str">
        <f t="shared" si="350"/>
        <v>A4558D</v>
      </c>
      <c r="V1373">
        <v>0</v>
      </c>
      <c r="W1373">
        <v>0</v>
      </c>
      <c r="X1373">
        <v>2</v>
      </c>
      <c r="Z1373">
        <v>1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1187</v>
      </c>
      <c r="AJ1373">
        <v>48.139000000000003</v>
      </c>
      <c r="AK1373" t="s">
        <v>1188</v>
      </c>
      <c r="AL1373">
        <v>-122.976022</v>
      </c>
      <c r="AM1373">
        <v>25</v>
      </c>
      <c r="AN1373">
        <v>1000</v>
      </c>
      <c r="AO1373" t="s">
        <v>118</v>
      </c>
      <c r="AP1373">
        <v>-6</v>
      </c>
      <c r="AQ1373">
        <v>-137</v>
      </c>
      <c r="AR1373">
        <v>-256</v>
      </c>
      <c r="AZ1373">
        <v>1200</v>
      </c>
      <c r="BA1373">
        <v>1</v>
      </c>
      <c r="BB1373" t="str">
        <f t="shared" si="353"/>
        <v xml:space="preserve">N379DH  </v>
      </c>
      <c r="BC1373">
        <v>1</v>
      </c>
      <c r="BE1373">
        <v>0</v>
      </c>
      <c r="BF1373">
        <v>0</v>
      </c>
      <c r="BG1373">
        <v>0</v>
      </c>
      <c r="BH1373">
        <v>950</v>
      </c>
      <c r="BI1373">
        <v>1</v>
      </c>
      <c r="BJ1373">
        <v>0</v>
      </c>
      <c r="BK1373">
        <v>0</v>
      </c>
      <c r="BL1373">
        <v>0</v>
      </c>
      <c r="BO1373">
        <v>0</v>
      </c>
      <c r="BP1373">
        <v>0</v>
      </c>
      <c r="BW1373" t="str">
        <f>"21:55:38.530"</f>
        <v>21:55:38.530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3</v>
      </c>
      <c r="CP1373" t="s">
        <v>119</v>
      </c>
      <c r="CQ1373">
        <v>259</v>
      </c>
      <c r="CR1373">
        <v>0</v>
      </c>
      <c r="CW1373">
        <v>3068074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"08/10/2022 21:55:39.447"</f>
        <v>08/10/2022 21:55:39.447</v>
      </c>
      <c r="C1374" t="str">
        <f t="shared" si="351"/>
        <v>FFDFD3C0</v>
      </c>
      <c r="D1374" t="s">
        <v>611</v>
      </c>
      <c r="E1374">
        <v>10</v>
      </c>
      <c r="H1374">
        <v>37</v>
      </c>
      <c r="I1374" t="s">
        <v>612</v>
      </c>
      <c r="J1374" t="s">
        <v>613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ref="S1374:T1376" si="362">"21:55:39.195"</f>
        <v>21:55:39.195</v>
      </c>
      <c r="T1374" t="str">
        <f t="shared" si="362"/>
        <v>21:55:39.195</v>
      </c>
      <c r="U1374" t="str">
        <f t="shared" si="350"/>
        <v>A4558D</v>
      </c>
      <c r="V1374">
        <v>0</v>
      </c>
      <c r="W1374">
        <v>0</v>
      </c>
      <c r="X1374">
        <v>2</v>
      </c>
      <c r="Z1374">
        <v>1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1189</v>
      </c>
      <c r="AJ1374">
        <v>48.138485000000003</v>
      </c>
      <c r="AK1374" t="s">
        <v>1190</v>
      </c>
      <c r="AL1374">
        <v>-122.976043</v>
      </c>
      <c r="AM1374">
        <v>25</v>
      </c>
      <c r="AN1374">
        <v>1000</v>
      </c>
      <c r="AO1374" t="s">
        <v>118</v>
      </c>
      <c r="AP1374">
        <v>-5</v>
      </c>
      <c r="AQ1374">
        <v>-137</v>
      </c>
      <c r="AR1374">
        <v>-192</v>
      </c>
      <c r="AZ1374">
        <v>1200</v>
      </c>
      <c r="BA1374">
        <v>1</v>
      </c>
      <c r="BB1374" t="str">
        <f t="shared" si="353"/>
        <v xml:space="preserve">N379DH  </v>
      </c>
      <c r="BC1374">
        <v>1</v>
      </c>
      <c r="BE1374">
        <v>0</v>
      </c>
      <c r="BF1374">
        <v>0</v>
      </c>
      <c r="BG1374">
        <v>0</v>
      </c>
      <c r="BH1374">
        <v>925</v>
      </c>
      <c r="BI1374">
        <v>1</v>
      </c>
      <c r="BJ1374">
        <v>0</v>
      </c>
      <c r="BK1374">
        <v>0</v>
      </c>
      <c r="BL1374">
        <v>0</v>
      </c>
      <c r="BO1374">
        <v>0</v>
      </c>
      <c r="BP1374">
        <v>0</v>
      </c>
      <c r="BW1374" t="str">
        <f>"21:55:39.265"</f>
        <v>21:55:39.265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3</v>
      </c>
      <c r="CP1374" t="s">
        <v>119</v>
      </c>
      <c r="CQ1374">
        <v>259</v>
      </c>
      <c r="CR1374">
        <v>0</v>
      </c>
      <c r="CW1374">
        <v>3068145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"08/10/2022 21:55:39.478"</f>
        <v>08/10/2022 21:55:39.478</v>
      </c>
      <c r="C1375" t="str">
        <f t="shared" si="351"/>
        <v>FFDFD3C0</v>
      </c>
      <c r="D1375" t="s">
        <v>130</v>
      </c>
      <c r="E1375">
        <v>18</v>
      </c>
      <c r="F1375">
        <v>1018</v>
      </c>
      <c r="G1375" t="s">
        <v>114</v>
      </c>
      <c r="J1375" t="s">
        <v>131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362"/>
        <v>21:55:39.195</v>
      </c>
      <c r="T1375" t="str">
        <f t="shared" si="362"/>
        <v>21:55:39.195</v>
      </c>
      <c r="U1375" t="str">
        <f t="shared" si="350"/>
        <v>A4558D</v>
      </c>
      <c r="V1375">
        <v>0</v>
      </c>
      <c r="W1375">
        <v>0</v>
      </c>
      <c r="X1375">
        <v>2</v>
      </c>
      <c r="Z1375">
        <v>1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1189</v>
      </c>
      <c r="AJ1375">
        <v>48.138485000000003</v>
      </c>
      <c r="AK1375" t="s">
        <v>1190</v>
      </c>
      <c r="AL1375">
        <v>-122.976043</v>
      </c>
      <c r="AM1375">
        <v>25</v>
      </c>
      <c r="AN1375">
        <v>1000</v>
      </c>
      <c r="AO1375" t="s">
        <v>118</v>
      </c>
      <c r="AP1375">
        <v>-5</v>
      </c>
      <c r="AQ1375">
        <v>-137</v>
      </c>
      <c r="AR1375">
        <v>-192</v>
      </c>
      <c r="AZ1375">
        <v>1200</v>
      </c>
      <c r="BA1375">
        <v>1</v>
      </c>
      <c r="BB1375" t="str">
        <f t="shared" si="353"/>
        <v xml:space="preserve">N379DH  </v>
      </c>
      <c r="BC1375">
        <v>1</v>
      </c>
      <c r="BE1375">
        <v>0</v>
      </c>
      <c r="BF1375">
        <v>0</v>
      </c>
      <c r="BG1375">
        <v>0</v>
      </c>
      <c r="BH1375">
        <v>925</v>
      </c>
      <c r="BI1375">
        <v>1</v>
      </c>
      <c r="BJ1375">
        <v>0</v>
      </c>
      <c r="BK1375">
        <v>0</v>
      </c>
      <c r="BL1375">
        <v>0</v>
      </c>
      <c r="BO1375">
        <v>0</v>
      </c>
      <c r="BP1375">
        <v>0</v>
      </c>
      <c r="BW1375" t="str">
        <f>"21:55:39.265"</f>
        <v>21:55:39.265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3</v>
      </c>
      <c r="CP1375" t="s">
        <v>119</v>
      </c>
      <c r="CQ1375">
        <v>259</v>
      </c>
      <c r="CR1375">
        <v>0</v>
      </c>
      <c r="CW1375">
        <v>3068145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"08/10/2022 21:55:39.510"</f>
        <v>08/10/2022 21:55:39.510</v>
      </c>
      <c r="C1376" t="str">
        <f t="shared" si="351"/>
        <v>FFDFD3C0</v>
      </c>
      <c r="D1376" t="s">
        <v>113</v>
      </c>
      <c r="E1376">
        <v>6</v>
      </c>
      <c r="H1376">
        <v>174</v>
      </c>
      <c r="I1376" t="s">
        <v>114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362"/>
        <v>21:55:39.195</v>
      </c>
      <c r="T1376" t="str">
        <f t="shared" si="362"/>
        <v>21:55:39.195</v>
      </c>
      <c r="U1376" t="str">
        <f t="shared" si="350"/>
        <v>A4558D</v>
      </c>
      <c r="V1376">
        <v>0</v>
      </c>
      <c r="W1376">
        <v>0</v>
      </c>
      <c r="X1376">
        <v>2</v>
      </c>
      <c r="Z1376">
        <v>1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1189</v>
      </c>
      <c r="AJ1376">
        <v>48.138485000000003</v>
      </c>
      <c r="AK1376" t="s">
        <v>1190</v>
      </c>
      <c r="AL1376">
        <v>-122.976043</v>
      </c>
      <c r="AM1376">
        <v>25</v>
      </c>
      <c r="AN1376">
        <v>1000</v>
      </c>
      <c r="AO1376" t="s">
        <v>118</v>
      </c>
      <c r="AP1376">
        <v>-5</v>
      </c>
      <c r="AQ1376">
        <v>-137</v>
      </c>
      <c r="AR1376">
        <v>-192</v>
      </c>
      <c r="AZ1376">
        <v>1200</v>
      </c>
      <c r="BA1376">
        <v>1</v>
      </c>
      <c r="BB1376" t="str">
        <f t="shared" si="353"/>
        <v xml:space="preserve">N379DH  </v>
      </c>
      <c r="BC1376">
        <v>1</v>
      </c>
      <c r="BE1376">
        <v>0</v>
      </c>
      <c r="BF1376">
        <v>0</v>
      </c>
      <c r="BG1376">
        <v>0</v>
      </c>
      <c r="BH1376">
        <v>925</v>
      </c>
      <c r="BI1376">
        <v>1</v>
      </c>
      <c r="BJ1376">
        <v>0</v>
      </c>
      <c r="BK1376">
        <v>0</v>
      </c>
      <c r="BL1376">
        <v>0</v>
      </c>
      <c r="BO1376">
        <v>0</v>
      </c>
      <c r="BP1376">
        <v>0</v>
      </c>
      <c r="BW1376" t="str">
        <f>"21:55:39.265"</f>
        <v>21:55:39.265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3</v>
      </c>
      <c r="CP1376" t="s">
        <v>119</v>
      </c>
      <c r="CQ1376">
        <v>259</v>
      </c>
      <c r="CR1376">
        <v>0</v>
      </c>
      <c r="CW1376">
        <v>3068145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"08/10/2022 21:55:40.916"</f>
        <v>08/10/2022 21:55:40.916</v>
      </c>
      <c r="C1377" t="str">
        <f t="shared" si="351"/>
        <v>FFDFD3C0</v>
      </c>
      <c r="D1377" t="s">
        <v>130</v>
      </c>
      <c r="E1377">
        <v>18</v>
      </c>
      <c r="F1377">
        <v>1018</v>
      </c>
      <c r="G1377" t="s">
        <v>114</v>
      </c>
      <c r="J1377" t="s">
        <v>131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ref="S1377:T1379" si="363">"21:55:40.594"</f>
        <v>21:55:40.594</v>
      </c>
      <c r="T1377" t="str">
        <f t="shared" si="363"/>
        <v>21:55:40.594</v>
      </c>
      <c r="U1377" t="str">
        <f t="shared" si="350"/>
        <v>A4558D</v>
      </c>
      <c r="V1377">
        <v>0</v>
      </c>
      <c r="W1377">
        <v>0</v>
      </c>
      <c r="X1377">
        <v>2</v>
      </c>
      <c r="Z1377">
        <v>1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1191</v>
      </c>
      <c r="AJ1377">
        <v>48.137583999999997</v>
      </c>
      <c r="AK1377" t="s">
        <v>1083</v>
      </c>
      <c r="AL1377">
        <v>-122.976086</v>
      </c>
      <c r="AM1377">
        <v>25</v>
      </c>
      <c r="AN1377">
        <v>1000</v>
      </c>
      <c r="AO1377" t="s">
        <v>118</v>
      </c>
      <c r="AP1377">
        <v>-3</v>
      </c>
      <c r="AQ1377">
        <v>-138</v>
      </c>
      <c r="AR1377">
        <v>-128</v>
      </c>
      <c r="AZ1377">
        <v>1200</v>
      </c>
      <c r="BA1377">
        <v>1</v>
      </c>
      <c r="BB1377" t="str">
        <f t="shared" si="353"/>
        <v xml:space="preserve">N379DH  </v>
      </c>
      <c r="BC1377">
        <v>1</v>
      </c>
      <c r="BE1377">
        <v>0</v>
      </c>
      <c r="BF1377">
        <v>0</v>
      </c>
      <c r="BG1377">
        <v>0</v>
      </c>
      <c r="BH1377">
        <v>925</v>
      </c>
      <c r="BI1377">
        <v>1</v>
      </c>
      <c r="BJ1377">
        <v>0</v>
      </c>
      <c r="BK1377">
        <v>0</v>
      </c>
      <c r="BL1377">
        <v>0</v>
      </c>
      <c r="BO1377">
        <v>0</v>
      </c>
      <c r="BP1377">
        <v>0</v>
      </c>
      <c r="BW1377" t="str">
        <f>"21:55:40.690"</f>
        <v>21:55:40.690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3</v>
      </c>
      <c r="CP1377" t="s">
        <v>119</v>
      </c>
      <c r="CQ1377">
        <v>259</v>
      </c>
      <c r="CR1377">
        <v>0</v>
      </c>
      <c r="CW1377">
        <v>3068322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"08/10/2022 21:55:40.932"</f>
        <v>08/10/2022 21:55:40.932</v>
      </c>
      <c r="C1378" t="str">
        <f t="shared" si="351"/>
        <v>FFDFD3C0</v>
      </c>
      <c r="D1378" t="s">
        <v>113</v>
      </c>
      <c r="E1378">
        <v>6</v>
      </c>
      <c r="H1378">
        <v>174</v>
      </c>
      <c r="I1378" t="s">
        <v>114</v>
      </c>
      <c r="J1378" t="s">
        <v>115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363"/>
        <v>21:55:40.594</v>
      </c>
      <c r="T1378" t="str">
        <f t="shared" si="363"/>
        <v>21:55:40.594</v>
      </c>
      <c r="U1378" t="str">
        <f t="shared" si="350"/>
        <v>A4558D</v>
      </c>
      <c r="V1378">
        <v>0</v>
      </c>
      <c r="W1378">
        <v>0</v>
      </c>
      <c r="X1378">
        <v>2</v>
      </c>
      <c r="Z1378">
        <v>1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1191</v>
      </c>
      <c r="AJ1378">
        <v>48.137583999999997</v>
      </c>
      <c r="AK1378" t="s">
        <v>1083</v>
      </c>
      <c r="AL1378">
        <v>-122.976086</v>
      </c>
      <c r="AM1378">
        <v>25</v>
      </c>
      <c r="AN1378">
        <v>1000</v>
      </c>
      <c r="AO1378" t="s">
        <v>118</v>
      </c>
      <c r="AP1378">
        <v>-3</v>
      </c>
      <c r="AQ1378">
        <v>-138</v>
      </c>
      <c r="AR1378">
        <v>-128</v>
      </c>
      <c r="AZ1378">
        <v>1200</v>
      </c>
      <c r="BA1378">
        <v>1</v>
      </c>
      <c r="BB1378" t="str">
        <f t="shared" si="353"/>
        <v xml:space="preserve">N379DH  </v>
      </c>
      <c r="BC1378">
        <v>1</v>
      </c>
      <c r="BE1378">
        <v>0</v>
      </c>
      <c r="BF1378">
        <v>0</v>
      </c>
      <c r="BG1378">
        <v>0</v>
      </c>
      <c r="BH1378">
        <v>925</v>
      </c>
      <c r="BI1378">
        <v>1</v>
      </c>
      <c r="BJ1378">
        <v>0</v>
      </c>
      <c r="BK1378">
        <v>0</v>
      </c>
      <c r="BL1378">
        <v>0</v>
      </c>
      <c r="BO1378">
        <v>0</v>
      </c>
      <c r="BP1378">
        <v>0</v>
      </c>
      <c r="BW1378" t="str">
        <f>"21:55:40.690"</f>
        <v>21:55:40.690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3</v>
      </c>
      <c r="CP1378" t="s">
        <v>119</v>
      </c>
      <c r="CQ1378">
        <v>259</v>
      </c>
      <c r="CR1378">
        <v>0</v>
      </c>
      <c r="CW1378">
        <v>3068322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"08/10/2022 21:55:40.979"</f>
        <v>08/10/2022 21:55:40.979</v>
      </c>
      <c r="C1379" t="str">
        <f t="shared" si="351"/>
        <v>FFDFD3C0</v>
      </c>
      <c r="D1379" t="s">
        <v>611</v>
      </c>
      <c r="E1379">
        <v>10</v>
      </c>
      <c r="H1379">
        <v>37</v>
      </c>
      <c r="I1379" t="s">
        <v>612</v>
      </c>
      <c r="J1379" t="s">
        <v>613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si="363"/>
        <v>21:55:40.594</v>
      </c>
      <c r="T1379" t="str">
        <f t="shared" si="363"/>
        <v>21:55:40.594</v>
      </c>
      <c r="U1379" t="str">
        <f t="shared" si="350"/>
        <v>A4558D</v>
      </c>
      <c r="V1379">
        <v>0</v>
      </c>
      <c r="W1379">
        <v>0</v>
      </c>
      <c r="X1379">
        <v>2</v>
      </c>
      <c r="Z1379">
        <v>1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1191</v>
      </c>
      <c r="AJ1379">
        <v>48.137583999999997</v>
      </c>
      <c r="AK1379" t="s">
        <v>1083</v>
      </c>
      <c r="AL1379">
        <v>-122.976086</v>
      </c>
      <c r="AM1379">
        <v>25</v>
      </c>
      <c r="AN1379">
        <v>1000</v>
      </c>
      <c r="AO1379" t="s">
        <v>118</v>
      </c>
      <c r="AP1379">
        <v>-3</v>
      </c>
      <c r="AQ1379">
        <v>-138</v>
      </c>
      <c r="AR1379">
        <v>-128</v>
      </c>
      <c r="AZ1379">
        <v>1200</v>
      </c>
      <c r="BA1379">
        <v>1</v>
      </c>
      <c r="BB1379" t="str">
        <f t="shared" si="353"/>
        <v xml:space="preserve">N379DH  </v>
      </c>
      <c r="BC1379">
        <v>1</v>
      </c>
      <c r="BE1379">
        <v>0</v>
      </c>
      <c r="BF1379">
        <v>0</v>
      </c>
      <c r="BG1379">
        <v>0</v>
      </c>
      <c r="BH1379">
        <v>925</v>
      </c>
      <c r="BI1379">
        <v>1</v>
      </c>
      <c r="BJ1379">
        <v>0</v>
      </c>
      <c r="BK1379">
        <v>0</v>
      </c>
      <c r="BL1379">
        <v>0</v>
      </c>
      <c r="BO1379">
        <v>0</v>
      </c>
      <c r="BP1379">
        <v>0</v>
      </c>
      <c r="BW1379" t="str">
        <f>"21:55:40.690"</f>
        <v>21:55:40.690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3</v>
      </c>
      <c r="CP1379" t="s">
        <v>119</v>
      </c>
      <c r="CQ1379">
        <v>259</v>
      </c>
      <c r="CR1379">
        <v>0</v>
      </c>
      <c r="CW1379">
        <v>3068322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"08/10/2022 21:55:41.588"</f>
        <v>08/10/2022 21:55:41.588</v>
      </c>
      <c r="C1380" t="str">
        <f t="shared" si="351"/>
        <v>FFDFD3C0</v>
      </c>
      <c r="D1380" t="s">
        <v>113</v>
      </c>
      <c r="E1380">
        <v>6</v>
      </c>
      <c r="H1380">
        <v>174</v>
      </c>
      <c r="I1380" t="s">
        <v>114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ref="S1380:T1382" si="364">"21:55:41.398"</f>
        <v>21:55:41.398</v>
      </c>
      <c r="T1380" t="str">
        <f t="shared" si="364"/>
        <v>21:55:41.398</v>
      </c>
      <c r="U1380" t="str">
        <f t="shared" si="350"/>
        <v>A4558D</v>
      </c>
      <c r="V1380">
        <v>0</v>
      </c>
      <c r="W1380">
        <v>0</v>
      </c>
      <c r="X1380">
        <v>2</v>
      </c>
      <c r="Z1380">
        <v>1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1192</v>
      </c>
      <c r="AJ1380">
        <v>48.137090000000001</v>
      </c>
      <c r="AK1380" t="s">
        <v>1083</v>
      </c>
      <c r="AL1380">
        <v>-122.976086</v>
      </c>
      <c r="AM1380">
        <v>25</v>
      </c>
      <c r="AN1380">
        <v>900</v>
      </c>
      <c r="AO1380" t="s">
        <v>118</v>
      </c>
      <c r="AP1380">
        <v>-3</v>
      </c>
      <c r="AQ1380">
        <v>-138</v>
      </c>
      <c r="AR1380">
        <v>-64</v>
      </c>
      <c r="AZ1380">
        <v>1200</v>
      </c>
      <c r="BA1380">
        <v>1</v>
      </c>
      <c r="BB1380" t="str">
        <f t="shared" si="353"/>
        <v xml:space="preserve">N379DH  </v>
      </c>
      <c r="BC1380">
        <v>1</v>
      </c>
      <c r="BE1380">
        <v>0</v>
      </c>
      <c r="BF1380">
        <v>0</v>
      </c>
      <c r="BG1380">
        <v>0</v>
      </c>
      <c r="BH1380">
        <v>925</v>
      </c>
      <c r="BI1380">
        <v>1</v>
      </c>
      <c r="BJ1380">
        <v>0</v>
      </c>
      <c r="BK1380">
        <v>0</v>
      </c>
      <c r="BL1380">
        <v>0</v>
      </c>
      <c r="BO1380">
        <v>0</v>
      </c>
      <c r="BP1380">
        <v>0</v>
      </c>
      <c r="BW1380" t="str">
        <f>"21:55:41.410"</f>
        <v>21:55:41.410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3</v>
      </c>
      <c r="CP1380" t="s">
        <v>119</v>
      </c>
      <c r="CQ1380">
        <v>259</v>
      </c>
      <c r="CR1380">
        <v>0</v>
      </c>
      <c r="CW1380">
        <v>3068400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"08/10/2022 21:55:41.588"</f>
        <v>08/10/2022 21:55:41.588</v>
      </c>
      <c r="C1381" t="str">
        <f t="shared" si="351"/>
        <v>FFDFD3C0</v>
      </c>
      <c r="D1381" t="s">
        <v>611</v>
      </c>
      <c r="E1381">
        <v>10</v>
      </c>
      <c r="H1381">
        <v>37</v>
      </c>
      <c r="I1381" t="s">
        <v>612</v>
      </c>
      <c r="J1381" t="s">
        <v>613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364"/>
        <v>21:55:41.398</v>
      </c>
      <c r="T1381" t="str">
        <f t="shared" si="364"/>
        <v>21:55:41.398</v>
      </c>
      <c r="U1381" t="str">
        <f t="shared" si="350"/>
        <v>A4558D</v>
      </c>
      <c r="V1381">
        <v>0</v>
      </c>
      <c r="W1381">
        <v>0</v>
      </c>
      <c r="X1381">
        <v>2</v>
      </c>
      <c r="Z1381">
        <v>1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1192</v>
      </c>
      <c r="AJ1381">
        <v>48.137090000000001</v>
      </c>
      <c r="AK1381" t="s">
        <v>1083</v>
      </c>
      <c r="AL1381">
        <v>-122.976086</v>
      </c>
      <c r="AM1381">
        <v>25</v>
      </c>
      <c r="AN1381">
        <v>900</v>
      </c>
      <c r="AO1381" t="s">
        <v>118</v>
      </c>
      <c r="AP1381">
        <v>-3</v>
      </c>
      <c r="AQ1381">
        <v>-138</v>
      </c>
      <c r="AR1381">
        <v>-64</v>
      </c>
      <c r="AZ1381">
        <v>1200</v>
      </c>
      <c r="BA1381">
        <v>1</v>
      </c>
      <c r="BB1381" t="str">
        <f t="shared" si="353"/>
        <v xml:space="preserve">N379DH  </v>
      </c>
      <c r="BC1381">
        <v>1</v>
      </c>
      <c r="BE1381">
        <v>0</v>
      </c>
      <c r="BF1381">
        <v>0</v>
      </c>
      <c r="BG1381">
        <v>0</v>
      </c>
      <c r="BH1381">
        <v>925</v>
      </c>
      <c r="BI1381">
        <v>1</v>
      </c>
      <c r="BJ1381">
        <v>0</v>
      </c>
      <c r="BK1381">
        <v>0</v>
      </c>
      <c r="BL1381">
        <v>0</v>
      </c>
      <c r="BO1381">
        <v>0</v>
      </c>
      <c r="BP1381">
        <v>0</v>
      </c>
      <c r="BW1381" t="str">
        <f>"21:55:41.410"</f>
        <v>21:55:41.410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3</v>
      </c>
      <c r="CP1381" t="s">
        <v>119</v>
      </c>
      <c r="CQ1381">
        <v>259</v>
      </c>
      <c r="CR1381">
        <v>0</v>
      </c>
      <c r="CW1381">
        <v>3068400</v>
      </c>
      <c r="CY1381">
        <v>0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"08/10/2022 21:55:41.619"</f>
        <v>08/10/2022 21:55:41.619</v>
      </c>
      <c r="C1382" t="str">
        <f t="shared" si="351"/>
        <v>FFDFD3C0</v>
      </c>
      <c r="D1382" t="s">
        <v>130</v>
      </c>
      <c r="E1382">
        <v>18</v>
      </c>
      <c r="F1382">
        <v>1018</v>
      </c>
      <c r="G1382" t="s">
        <v>114</v>
      </c>
      <c r="J1382" t="s">
        <v>131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si="364"/>
        <v>21:55:41.398</v>
      </c>
      <c r="T1382" t="str">
        <f t="shared" si="364"/>
        <v>21:55:41.398</v>
      </c>
      <c r="U1382" t="str">
        <f t="shared" si="350"/>
        <v>A4558D</v>
      </c>
      <c r="V1382">
        <v>0</v>
      </c>
      <c r="W1382">
        <v>0</v>
      </c>
      <c r="X1382">
        <v>2</v>
      </c>
      <c r="Z1382">
        <v>1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1192</v>
      </c>
      <c r="AJ1382">
        <v>48.137090000000001</v>
      </c>
      <c r="AK1382" t="s">
        <v>1083</v>
      </c>
      <c r="AL1382">
        <v>-122.976086</v>
      </c>
      <c r="AM1382">
        <v>25</v>
      </c>
      <c r="AN1382">
        <v>900</v>
      </c>
      <c r="AO1382" t="s">
        <v>118</v>
      </c>
      <c r="AP1382">
        <v>-3</v>
      </c>
      <c r="AQ1382">
        <v>-138</v>
      </c>
      <c r="AR1382">
        <v>-64</v>
      </c>
      <c r="AZ1382">
        <v>1200</v>
      </c>
      <c r="BA1382">
        <v>1</v>
      </c>
      <c r="BB1382" t="str">
        <f t="shared" si="353"/>
        <v xml:space="preserve">N379DH  </v>
      </c>
      <c r="BC1382">
        <v>1</v>
      </c>
      <c r="BE1382">
        <v>0</v>
      </c>
      <c r="BF1382">
        <v>0</v>
      </c>
      <c r="BG1382">
        <v>0</v>
      </c>
      <c r="BH1382">
        <v>925</v>
      </c>
      <c r="BI1382">
        <v>1</v>
      </c>
      <c r="BJ1382">
        <v>0</v>
      </c>
      <c r="BK1382">
        <v>0</v>
      </c>
      <c r="BL1382">
        <v>0</v>
      </c>
      <c r="BO1382">
        <v>0</v>
      </c>
      <c r="BP1382">
        <v>0</v>
      </c>
      <c r="BW1382" t="str">
        <f>"21:55:41.410"</f>
        <v>21:55:41.410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3</v>
      </c>
      <c r="CP1382" t="s">
        <v>119</v>
      </c>
      <c r="CQ1382">
        <v>259</v>
      </c>
      <c r="CR1382">
        <v>0</v>
      </c>
      <c r="CW1382">
        <v>3068400</v>
      </c>
      <c r="CY1382">
        <v>0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"08/10/2022 21:55:42.479"</f>
        <v>08/10/2022 21:55:42.479</v>
      </c>
      <c r="C1383" t="str">
        <f t="shared" si="351"/>
        <v>FFDFD3C0</v>
      </c>
      <c r="D1383" t="s">
        <v>113</v>
      </c>
      <c r="E1383">
        <v>6</v>
      </c>
      <c r="H1383">
        <v>174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ref="S1383:T1385" si="365">"21:55:42.195"</f>
        <v>21:55:42.195</v>
      </c>
      <c r="T1383" t="str">
        <f t="shared" si="365"/>
        <v>21:55:42.195</v>
      </c>
      <c r="U1383" t="str">
        <f t="shared" si="350"/>
        <v>A4558D</v>
      </c>
      <c r="V1383">
        <v>0</v>
      </c>
      <c r="W1383">
        <v>0</v>
      </c>
      <c r="X1383">
        <v>2</v>
      </c>
      <c r="Z1383">
        <v>1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1193</v>
      </c>
      <c r="AJ1383">
        <v>48.136575000000001</v>
      </c>
      <c r="AK1383" t="s">
        <v>1194</v>
      </c>
      <c r="AL1383">
        <v>-122.976108</v>
      </c>
      <c r="AM1383">
        <v>25</v>
      </c>
      <c r="AN1383">
        <v>900</v>
      </c>
      <c r="AO1383" t="s">
        <v>118</v>
      </c>
      <c r="AP1383">
        <v>-3</v>
      </c>
      <c r="AQ1383">
        <v>-138</v>
      </c>
      <c r="AR1383">
        <v>0</v>
      </c>
      <c r="AZ1383">
        <v>1200</v>
      </c>
      <c r="BA1383">
        <v>1</v>
      </c>
      <c r="BB1383" t="str">
        <f t="shared" si="353"/>
        <v xml:space="preserve">N379DH  </v>
      </c>
      <c r="BC1383">
        <v>1</v>
      </c>
      <c r="BE1383">
        <v>0</v>
      </c>
      <c r="BF1383">
        <v>0</v>
      </c>
      <c r="BG1383">
        <v>0</v>
      </c>
      <c r="BH1383">
        <v>925</v>
      </c>
      <c r="BI1383">
        <v>1</v>
      </c>
      <c r="BJ1383">
        <v>0</v>
      </c>
      <c r="BK1383">
        <v>0</v>
      </c>
      <c r="BL1383">
        <v>0</v>
      </c>
      <c r="BO1383">
        <v>0</v>
      </c>
      <c r="BP1383">
        <v>0</v>
      </c>
      <c r="BW1383" t="str">
        <f>"21:55:42.235"</f>
        <v>21:55:42.235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4</v>
      </c>
      <c r="CP1383" t="s">
        <v>119</v>
      </c>
      <c r="CQ1383">
        <v>259</v>
      </c>
      <c r="CR1383">
        <v>0</v>
      </c>
      <c r="CW1383">
        <v>3068503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"08/10/2022 21:55:42.479"</f>
        <v>08/10/2022 21:55:42.479</v>
      </c>
      <c r="C1384" t="str">
        <f t="shared" si="351"/>
        <v>FFDFD3C0</v>
      </c>
      <c r="D1384" t="s">
        <v>611</v>
      </c>
      <c r="E1384">
        <v>10</v>
      </c>
      <c r="H1384">
        <v>37</v>
      </c>
      <c r="I1384" t="s">
        <v>612</v>
      </c>
      <c r="J1384" t="s">
        <v>613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365"/>
        <v>21:55:42.195</v>
      </c>
      <c r="T1384" t="str">
        <f t="shared" si="365"/>
        <v>21:55:42.195</v>
      </c>
      <c r="U1384" t="str">
        <f t="shared" si="350"/>
        <v>A4558D</v>
      </c>
      <c r="V1384">
        <v>0</v>
      </c>
      <c r="W1384">
        <v>0</v>
      </c>
      <c r="X1384">
        <v>2</v>
      </c>
      <c r="Z1384">
        <v>1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1193</v>
      </c>
      <c r="AJ1384">
        <v>48.136575000000001</v>
      </c>
      <c r="AK1384" t="s">
        <v>1194</v>
      </c>
      <c r="AL1384">
        <v>-122.976108</v>
      </c>
      <c r="AM1384">
        <v>25</v>
      </c>
      <c r="AN1384">
        <v>900</v>
      </c>
      <c r="AO1384" t="s">
        <v>118</v>
      </c>
      <c r="AP1384">
        <v>-3</v>
      </c>
      <c r="AQ1384">
        <v>-138</v>
      </c>
      <c r="AR1384">
        <v>0</v>
      </c>
      <c r="AZ1384">
        <v>1200</v>
      </c>
      <c r="BA1384">
        <v>1</v>
      </c>
      <c r="BB1384" t="str">
        <f t="shared" si="353"/>
        <v xml:space="preserve">N379DH  </v>
      </c>
      <c r="BC1384">
        <v>1</v>
      </c>
      <c r="BE1384">
        <v>0</v>
      </c>
      <c r="BF1384">
        <v>0</v>
      </c>
      <c r="BG1384">
        <v>0</v>
      </c>
      <c r="BH1384">
        <v>925</v>
      </c>
      <c r="BI1384">
        <v>1</v>
      </c>
      <c r="BJ1384">
        <v>0</v>
      </c>
      <c r="BK1384">
        <v>0</v>
      </c>
      <c r="BL1384">
        <v>0</v>
      </c>
      <c r="BO1384">
        <v>0</v>
      </c>
      <c r="BP1384">
        <v>0</v>
      </c>
      <c r="BW1384" t="str">
        <f>"21:55:42.235"</f>
        <v>21:55:42.235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4</v>
      </c>
      <c r="CP1384" t="s">
        <v>119</v>
      </c>
      <c r="CQ1384">
        <v>259</v>
      </c>
      <c r="CR1384">
        <v>0</v>
      </c>
      <c r="CW1384">
        <v>3068503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"08/10/2022 21:55:42.479"</f>
        <v>08/10/2022 21:55:42.479</v>
      </c>
      <c r="C1385" t="str">
        <f t="shared" si="351"/>
        <v>FFDFD3C0</v>
      </c>
      <c r="D1385" t="s">
        <v>130</v>
      </c>
      <c r="E1385">
        <v>18</v>
      </c>
      <c r="F1385">
        <v>1018</v>
      </c>
      <c r="G1385" t="s">
        <v>114</v>
      </c>
      <c r="J1385" t="s">
        <v>131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si="365"/>
        <v>21:55:42.195</v>
      </c>
      <c r="T1385" t="str">
        <f t="shared" si="365"/>
        <v>21:55:42.195</v>
      </c>
      <c r="U1385" t="str">
        <f t="shared" si="350"/>
        <v>A4558D</v>
      </c>
      <c r="V1385">
        <v>0</v>
      </c>
      <c r="W1385">
        <v>0</v>
      </c>
      <c r="X1385">
        <v>2</v>
      </c>
      <c r="Z1385">
        <v>1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1193</v>
      </c>
      <c r="AJ1385">
        <v>48.136575000000001</v>
      </c>
      <c r="AK1385" t="s">
        <v>1194</v>
      </c>
      <c r="AL1385">
        <v>-122.976108</v>
      </c>
      <c r="AM1385">
        <v>25</v>
      </c>
      <c r="AN1385">
        <v>900</v>
      </c>
      <c r="AO1385" t="s">
        <v>118</v>
      </c>
      <c r="AP1385">
        <v>-3</v>
      </c>
      <c r="AQ1385">
        <v>-138</v>
      </c>
      <c r="AR1385">
        <v>0</v>
      </c>
      <c r="AZ1385">
        <v>1200</v>
      </c>
      <c r="BA1385">
        <v>1</v>
      </c>
      <c r="BB1385" t="str">
        <f t="shared" si="353"/>
        <v xml:space="preserve">N379DH  </v>
      </c>
      <c r="BC1385">
        <v>1</v>
      </c>
      <c r="BE1385">
        <v>0</v>
      </c>
      <c r="BF1385">
        <v>0</v>
      </c>
      <c r="BG1385">
        <v>0</v>
      </c>
      <c r="BH1385">
        <v>925</v>
      </c>
      <c r="BI1385">
        <v>1</v>
      </c>
      <c r="BJ1385">
        <v>0</v>
      </c>
      <c r="BK1385">
        <v>0</v>
      </c>
      <c r="BL1385">
        <v>0</v>
      </c>
      <c r="BO1385">
        <v>0</v>
      </c>
      <c r="BP1385">
        <v>0</v>
      </c>
      <c r="BW1385" t="str">
        <f>"21:55:42.235"</f>
        <v>21:55:42.235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4</v>
      </c>
      <c r="CP1385" t="s">
        <v>119</v>
      </c>
      <c r="CQ1385">
        <v>259</v>
      </c>
      <c r="CR1385">
        <v>0</v>
      </c>
      <c r="CW1385">
        <v>3068503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"08/10/2022 21:55:44.647"</f>
        <v>08/10/2022 21:55:44.647</v>
      </c>
      <c r="C1386" t="str">
        <f t="shared" si="351"/>
        <v>FFDFD3C0</v>
      </c>
      <c r="D1386" t="s">
        <v>611</v>
      </c>
      <c r="E1386">
        <v>10</v>
      </c>
      <c r="H1386">
        <v>37</v>
      </c>
      <c r="I1386" t="s">
        <v>612</v>
      </c>
      <c r="J1386" t="s">
        <v>613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ref="S1386:T1388" si="366">"21:55:44.195"</f>
        <v>21:55:44.195</v>
      </c>
      <c r="T1386" t="str">
        <f t="shared" si="366"/>
        <v>21:55:44.195</v>
      </c>
      <c r="U1386" t="str">
        <f t="shared" si="350"/>
        <v>A4558D</v>
      </c>
      <c r="V1386">
        <v>0</v>
      </c>
      <c r="W1386">
        <v>0</v>
      </c>
      <c r="X1386">
        <v>2</v>
      </c>
      <c r="Z1386">
        <v>1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1195</v>
      </c>
      <c r="AJ1386">
        <v>48.135308999999999</v>
      </c>
      <c r="AK1386" t="s">
        <v>1196</v>
      </c>
      <c r="AL1386">
        <v>-122.97617200000001</v>
      </c>
      <c r="AM1386">
        <v>25</v>
      </c>
      <c r="AN1386">
        <v>900</v>
      </c>
      <c r="AO1386" t="s">
        <v>118</v>
      </c>
      <c r="AP1386">
        <v>-4</v>
      </c>
      <c r="AQ1386">
        <v>-137</v>
      </c>
      <c r="AR1386">
        <v>64</v>
      </c>
      <c r="AZ1386">
        <v>1200</v>
      </c>
      <c r="BA1386">
        <v>1</v>
      </c>
      <c r="BB1386" t="str">
        <f t="shared" si="353"/>
        <v xml:space="preserve">N379DH  </v>
      </c>
      <c r="BC1386">
        <v>1</v>
      </c>
      <c r="BE1386">
        <v>0</v>
      </c>
      <c r="BF1386">
        <v>0</v>
      </c>
      <c r="BG1386">
        <v>0</v>
      </c>
      <c r="BH1386">
        <v>925</v>
      </c>
      <c r="BI1386">
        <v>1</v>
      </c>
      <c r="BJ1386">
        <v>0</v>
      </c>
      <c r="BK1386">
        <v>0</v>
      </c>
      <c r="BL1386">
        <v>0</v>
      </c>
      <c r="BO1386">
        <v>0</v>
      </c>
      <c r="BP1386">
        <v>0</v>
      </c>
      <c r="BW1386" t="str">
        <f>"21:55:44.364"</f>
        <v>21:55:44.364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4</v>
      </c>
      <c r="CP1386" t="s">
        <v>119</v>
      </c>
      <c r="CQ1386">
        <v>259</v>
      </c>
      <c r="CR1386">
        <v>0</v>
      </c>
      <c r="CW1386">
        <v>3068747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"08/10/2022 21:55:44.647"</f>
        <v>08/10/2022 21:55:44.647</v>
      </c>
      <c r="C1387" t="str">
        <f t="shared" si="351"/>
        <v>FFDFD3C0</v>
      </c>
      <c r="D1387" t="s">
        <v>113</v>
      </c>
      <c r="E1387">
        <v>6</v>
      </c>
      <c r="H1387">
        <v>174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366"/>
        <v>21:55:44.195</v>
      </c>
      <c r="T1387" t="str">
        <f t="shared" si="366"/>
        <v>21:55:44.195</v>
      </c>
      <c r="U1387" t="str">
        <f t="shared" si="350"/>
        <v>A4558D</v>
      </c>
      <c r="V1387">
        <v>0</v>
      </c>
      <c r="W1387">
        <v>0</v>
      </c>
      <c r="X1387">
        <v>2</v>
      </c>
      <c r="Z1387">
        <v>1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1195</v>
      </c>
      <c r="AJ1387">
        <v>48.135308999999999</v>
      </c>
      <c r="AK1387" t="s">
        <v>1196</v>
      </c>
      <c r="AL1387">
        <v>-122.97617200000001</v>
      </c>
      <c r="AM1387">
        <v>25</v>
      </c>
      <c r="AN1387">
        <v>900</v>
      </c>
      <c r="AO1387" t="s">
        <v>118</v>
      </c>
      <c r="AP1387">
        <v>-4</v>
      </c>
      <c r="AQ1387">
        <v>-137</v>
      </c>
      <c r="AR1387">
        <v>64</v>
      </c>
      <c r="AZ1387">
        <v>1200</v>
      </c>
      <c r="BA1387">
        <v>1</v>
      </c>
      <c r="BB1387" t="str">
        <f t="shared" si="353"/>
        <v xml:space="preserve">N379DH  </v>
      </c>
      <c r="BC1387">
        <v>1</v>
      </c>
      <c r="BE1387">
        <v>0</v>
      </c>
      <c r="BF1387">
        <v>0</v>
      </c>
      <c r="BG1387">
        <v>0</v>
      </c>
      <c r="BH1387">
        <v>925</v>
      </c>
      <c r="BI1387">
        <v>1</v>
      </c>
      <c r="BJ1387">
        <v>0</v>
      </c>
      <c r="BK1387">
        <v>0</v>
      </c>
      <c r="BL1387">
        <v>0</v>
      </c>
      <c r="BO1387">
        <v>0</v>
      </c>
      <c r="BP1387">
        <v>0</v>
      </c>
      <c r="BW1387" t="str">
        <f>"21:55:44.364"</f>
        <v>21:55:44.364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4</v>
      </c>
      <c r="CP1387" t="s">
        <v>119</v>
      </c>
      <c r="CQ1387">
        <v>259</v>
      </c>
      <c r="CR1387">
        <v>0</v>
      </c>
      <c r="CW1387">
        <v>3068747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"08/10/2022 21:55:44.647"</f>
        <v>08/10/2022 21:55:44.647</v>
      </c>
      <c r="C1388" t="str">
        <f t="shared" si="351"/>
        <v>FFDFD3C0</v>
      </c>
      <c r="D1388" t="s">
        <v>130</v>
      </c>
      <c r="E1388">
        <v>18</v>
      </c>
      <c r="F1388">
        <v>1018</v>
      </c>
      <c r="G1388" t="s">
        <v>114</v>
      </c>
      <c r="J1388" t="s">
        <v>131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si="366"/>
        <v>21:55:44.195</v>
      </c>
      <c r="T1388" t="str">
        <f t="shared" si="366"/>
        <v>21:55:44.195</v>
      </c>
      <c r="U1388" t="str">
        <f t="shared" si="350"/>
        <v>A4558D</v>
      </c>
      <c r="V1388">
        <v>0</v>
      </c>
      <c r="W1388">
        <v>0</v>
      </c>
      <c r="X1388">
        <v>2</v>
      </c>
      <c r="Z1388">
        <v>1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1195</v>
      </c>
      <c r="AJ1388">
        <v>48.135308999999999</v>
      </c>
      <c r="AK1388" t="s">
        <v>1196</v>
      </c>
      <c r="AL1388">
        <v>-122.97617200000001</v>
      </c>
      <c r="AM1388">
        <v>25</v>
      </c>
      <c r="AN1388">
        <v>900</v>
      </c>
      <c r="AO1388" t="s">
        <v>118</v>
      </c>
      <c r="AP1388">
        <v>-4</v>
      </c>
      <c r="AQ1388">
        <v>-137</v>
      </c>
      <c r="AR1388">
        <v>64</v>
      </c>
      <c r="AZ1388">
        <v>1200</v>
      </c>
      <c r="BA1388">
        <v>1</v>
      </c>
      <c r="BB1388" t="str">
        <f t="shared" si="353"/>
        <v xml:space="preserve">N379DH  </v>
      </c>
      <c r="BC1388">
        <v>1</v>
      </c>
      <c r="BE1388">
        <v>0</v>
      </c>
      <c r="BF1388">
        <v>0</v>
      </c>
      <c r="BG1388">
        <v>0</v>
      </c>
      <c r="BH1388">
        <v>925</v>
      </c>
      <c r="BI1388">
        <v>1</v>
      </c>
      <c r="BJ1388">
        <v>0</v>
      </c>
      <c r="BK1388">
        <v>0</v>
      </c>
      <c r="BL1388">
        <v>0</v>
      </c>
      <c r="BO1388">
        <v>0</v>
      </c>
      <c r="BP1388">
        <v>0</v>
      </c>
      <c r="BW1388" t="str">
        <f>"21:55:44.364"</f>
        <v>21:55:44.364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4</v>
      </c>
      <c r="CP1388" t="s">
        <v>119</v>
      </c>
      <c r="CQ1388">
        <v>259</v>
      </c>
      <c r="CR1388">
        <v>0</v>
      </c>
      <c r="CW1388">
        <v>3068747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"08/10/2022 21:55:45.460"</f>
        <v>08/10/2022 21:55:45.460</v>
      </c>
      <c r="C1389" t="str">
        <f t="shared" si="351"/>
        <v>FFDFD3C0</v>
      </c>
      <c r="D1389" t="s">
        <v>113</v>
      </c>
      <c r="E1389">
        <v>6</v>
      </c>
      <c r="H1389">
        <v>174</v>
      </c>
      <c r="I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ref="S1389:T1391" si="367">"21:55:45.195"</f>
        <v>21:55:45.195</v>
      </c>
      <c r="T1389" t="str">
        <f t="shared" si="367"/>
        <v>21:55:45.195</v>
      </c>
      <c r="U1389" t="str">
        <f t="shared" si="350"/>
        <v>A4558D</v>
      </c>
      <c r="V1389">
        <v>0</v>
      </c>
      <c r="W1389">
        <v>0</v>
      </c>
      <c r="X1389">
        <v>2</v>
      </c>
      <c r="Z1389">
        <v>1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1197</v>
      </c>
      <c r="AJ1389">
        <v>48.134664999999998</v>
      </c>
      <c r="AK1389" t="s">
        <v>1198</v>
      </c>
      <c r="AL1389">
        <v>-122.97619299999999</v>
      </c>
      <c r="AM1389">
        <v>25</v>
      </c>
      <c r="AN1389">
        <v>900</v>
      </c>
      <c r="AO1389" t="s">
        <v>118</v>
      </c>
      <c r="AP1389">
        <v>-5</v>
      </c>
      <c r="AQ1389">
        <v>-137</v>
      </c>
      <c r="AR1389">
        <v>0</v>
      </c>
      <c r="AZ1389">
        <v>1200</v>
      </c>
      <c r="BA1389">
        <v>1</v>
      </c>
      <c r="BB1389" t="str">
        <f t="shared" si="353"/>
        <v xml:space="preserve">N379DH  </v>
      </c>
      <c r="BC1389">
        <v>1</v>
      </c>
      <c r="BE1389">
        <v>0</v>
      </c>
      <c r="BF1389">
        <v>0</v>
      </c>
      <c r="BG1389">
        <v>0</v>
      </c>
      <c r="BH1389">
        <v>925</v>
      </c>
      <c r="BI1389">
        <v>1</v>
      </c>
      <c r="BJ1389">
        <v>0</v>
      </c>
      <c r="BK1389">
        <v>0</v>
      </c>
      <c r="BL1389">
        <v>0</v>
      </c>
      <c r="BO1389">
        <v>0</v>
      </c>
      <c r="BP1389">
        <v>0</v>
      </c>
      <c r="BW1389" t="str">
        <f>"21:55:45.255"</f>
        <v>21:55:45.255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3</v>
      </c>
      <c r="CP1389" t="s">
        <v>119</v>
      </c>
      <c r="CQ1389">
        <v>259</v>
      </c>
      <c r="CR1389">
        <v>0</v>
      </c>
      <c r="CW1389">
        <v>3068855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"08/10/2022 21:55:45.507"</f>
        <v>08/10/2022 21:55:45.507</v>
      </c>
      <c r="C1390" t="str">
        <f t="shared" si="351"/>
        <v>FFDFD3C0</v>
      </c>
      <c r="D1390" t="s">
        <v>130</v>
      </c>
      <c r="E1390">
        <v>18</v>
      </c>
      <c r="F1390">
        <v>1018</v>
      </c>
      <c r="G1390" t="s">
        <v>114</v>
      </c>
      <c r="J1390" t="s">
        <v>131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367"/>
        <v>21:55:45.195</v>
      </c>
      <c r="T1390" t="str">
        <f t="shared" si="367"/>
        <v>21:55:45.195</v>
      </c>
      <c r="U1390" t="str">
        <f t="shared" si="350"/>
        <v>A4558D</v>
      </c>
      <c r="V1390">
        <v>0</v>
      </c>
      <c r="W1390">
        <v>0</v>
      </c>
      <c r="X1390">
        <v>2</v>
      </c>
      <c r="Z1390">
        <v>1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1197</v>
      </c>
      <c r="AJ1390">
        <v>48.134664999999998</v>
      </c>
      <c r="AK1390" t="s">
        <v>1198</v>
      </c>
      <c r="AL1390">
        <v>-122.97619299999999</v>
      </c>
      <c r="AM1390">
        <v>25</v>
      </c>
      <c r="AN1390">
        <v>900</v>
      </c>
      <c r="AO1390" t="s">
        <v>118</v>
      </c>
      <c r="AP1390">
        <v>-5</v>
      </c>
      <c r="AQ1390">
        <v>-137</v>
      </c>
      <c r="AR1390">
        <v>0</v>
      </c>
      <c r="AZ1390">
        <v>1200</v>
      </c>
      <c r="BA1390">
        <v>1</v>
      </c>
      <c r="BB1390" t="str">
        <f t="shared" si="353"/>
        <v xml:space="preserve">N379DH  </v>
      </c>
      <c r="BC1390">
        <v>1</v>
      </c>
      <c r="BE1390">
        <v>0</v>
      </c>
      <c r="BF1390">
        <v>0</v>
      </c>
      <c r="BG1390">
        <v>0</v>
      </c>
      <c r="BH1390">
        <v>925</v>
      </c>
      <c r="BI1390">
        <v>1</v>
      </c>
      <c r="BJ1390">
        <v>0</v>
      </c>
      <c r="BK1390">
        <v>0</v>
      </c>
      <c r="BL1390">
        <v>0</v>
      </c>
      <c r="BO1390">
        <v>0</v>
      </c>
      <c r="BP1390">
        <v>0</v>
      </c>
      <c r="BW1390" t="str">
        <f>"21:55:45.255"</f>
        <v>21:55:45.255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3</v>
      </c>
      <c r="CP1390" t="s">
        <v>119</v>
      </c>
      <c r="CQ1390">
        <v>259</v>
      </c>
      <c r="CR1390">
        <v>0</v>
      </c>
      <c r="CW1390">
        <v>3068855</v>
      </c>
      <c r="CY1390">
        <v>0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"08/10/2022 21:55:45.507"</f>
        <v>08/10/2022 21:55:45.507</v>
      </c>
      <c r="C1391" t="str">
        <f t="shared" si="351"/>
        <v>FFDFD3C0</v>
      </c>
      <c r="D1391" t="s">
        <v>611</v>
      </c>
      <c r="E1391">
        <v>10</v>
      </c>
      <c r="H1391">
        <v>37</v>
      </c>
      <c r="I1391" t="s">
        <v>612</v>
      </c>
      <c r="J1391" t="s">
        <v>613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si="367"/>
        <v>21:55:45.195</v>
      </c>
      <c r="T1391" t="str">
        <f t="shared" si="367"/>
        <v>21:55:45.195</v>
      </c>
      <c r="U1391" t="str">
        <f t="shared" si="350"/>
        <v>A4558D</v>
      </c>
      <c r="V1391">
        <v>0</v>
      </c>
      <c r="W1391">
        <v>0</v>
      </c>
      <c r="X1391">
        <v>2</v>
      </c>
      <c r="Z1391">
        <v>1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1197</v>
      </c>
      <c r="AJ1391">
        <v>48.134664999999998</v>
      </c>
      <c r="AK1391" t="s">
        <v>1198</v>
      </c>
      <c r="AL1391">
        <v>-122.97619299999999</v>
      </c>
      <c r="AM1391">
        <v>25</v>
      </c>
      <c r="AN1391">
        <v>900</v>
      </c>
      <c r="AO1391" t="s">
        <v>118</v>
      </c>
      <c r="AP1391">
        <v>-5</v>
      </c>
      <c r="AQ1391">
        <v>-137</v>
      </c>
      <c r="AR1391">
        <v>0</v>
      </c>
      <c r="AZ1391">
        <v>1200</v>
      </c>
      <c r="BA1391">
        <v>1</v>
      </c>
      <c r="BB1391" t="str">
        <f t="shared" si="353"/>
        <v xml:space="preserve">N379DH  </v>
      </c>
      <c r="BC1391">
        <v>1</v>
      </c>
      <c r="BE1391">
        <v>0</v>
      </c>
      <c r="BF1391">
        <v>0</v>
      </c>
      <c r="BG1391">
        <v>0</v>
      </c>
      <c r="BH1391">
        <v>925</v>
      </c>
      <c r="BI1391">
        <v>1</v>
      </c>
      <c r="BJ1391">
        <v>0</v>
      </c>
      <c r="BK1391">
        <v>0</v>
      </c>
      <c r="BL1391">
        <v>0</v>
      </c>
      <c r="BO1391">
        <v>0</v>
      </c>
      <c r="BP1391">
        <v>0</v>
      </c>
      <c r="BW1391" t="str">
        <f>"21:55:45.255"</f>
        <v>21:55:45.255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3</v>
      </c>
      <c r="CP1391" t="s">
        <v>119</v>
      </c>
      <c r="CQ1391">
        <v>259</v>
      </c>
      <c r="CR1391">
        <v>0</v>
      </c>
      <c r="CW1391">
        <v>3068855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"08/10/2022 21:55:46.913"</f>
        <v>08/10/2022 21:55:46.913</v>
      </c>
      <c r="C1392" t="str">
        <f t="shared" si="351"/>
        <v>FFDFD3C0</v>
      </c>
      <c r="D1392" t="s">
        <v>611</v>
      </c>
      <c r="E1392">
        <v>10</v>
      </c>
      <c r="H1392">
        <v>37</v>
      </c>
      <c r="I1392" t="s">
        <v>612</v>
      </c>
      <c r="J1392" t="s">
        <v>613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ref="S1392:T1394" si="368">"21:55:46.594"</f>
        <v>21:55:46.594</v>
      </c>
      <c r="T1392" t="str">
        <f t="shared" si="368"/>
        <v>21:55:46.594</v>
      </c>
      <c r="U1392" t="str">
        <f t="shared" si="350"/>
        <v>A4558D</v>
      </c>
      <c r="V1392">
        <v>0</v>
      </c>
      <c r="W1392">
        <v>0</v>
      </c>
      <c r="X1392">
        <v>2</v>
      </c>
      <c r="Z1392">
        <v>1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1199</v>
      </c>
      <c r="AJ1392">
        <v>48.133786000000001</v>
      </c>
      <c r="AK1392" t="s">
        <v>1200</v>
      </c>
      <c r="AL1392">
        <v>-122.976258</v>
      </c>
      <c r="AM1392">
        <v>25</v>
      </c>
      <c r="AN1392">
        <v>900</v>
      </c>
      <c r="AO1392" t="s">
        <v>118</v>
      </c>
      <c r="AP1392">
        <v>-8</v>
      </c>
      <c r="AQ1392">
        <v>-136</v>
      </c>
      <c r="AR1392">
        <v>0</v>
      </c>
      <c r="AZ1392">
        <v>1200</v>
      </c>
      <c r="BA1392">
        <v>1</v>
      </c>
      <c r="BB1392" t="str">
        <f t="shared" si="353"/>
        <v xml:space="preserve">N379DH  </v>
      </c>
      <c r="BC1392">
        <v>1</v>
      </c>
      <c r="BE1392">
        <v>0</v>
      </c>
      <c r="BF1392">
        <v>0</v>
      </c>
      <c r="BG1392">
        <v>0</v>
      </c>
      <c r="BH1392">
        <v>925</v>
      </c>
      <c r="BI1392">
        <v>1</v>
      </c>
      <c r="BJ1392">
        <v>0</v>
      </c>
      <c r="BK1392">
        <v>0</v>
      </c>
      <c r="BL1392">
        <v>0</v>
      </c>
      <c r="BO1392">
        <v>0</v>
      </c>
      <c r="BP1392">
        <v>0</v>
      </c>
      <c r="BW1392" t="str">
        <f>"21:55:46.678"</f>
        <v>21:55:46.678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3</v>
      </c>
      <c r="CP1392" t="s">
        <v>119</v>
      </c>
      <c r="CQ1392">
        <v>259</v>
      </c>
      <c r="CR1392">
        <v>0</v>
      </c>
      <c r="CW1392">
        <v>3069013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"08/10/2022 21:55:46.991"</f>
        <v>08/10/2022 21:55:46.991</v>
      </c>
      <c r="C1393" t="str">
        <f t="shared" si="351"/>
        <v>FFDFD3C0</v>
      </c>
      <c r="D1393" t="s">
        <v>113</v>
      </c>
      <c r="E1393">
        <v>6</v>
      </c>
      <c r="H1393">
        <v>174</v>
      </c>
      <c r="I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368"/>
        <v>21:55:46.594</v>
      </c>
      <c r="T1393" t="str">
        <f t="shared" si="368"/>
        <v>21:55:46.594</v>
      </c>
      <c r="U1393" t="str">
        <f t="shared" si="350"/>
        <v>A4558D</v>
      </c>
      <c r="V1393">
        <v>0</v>
      </c>
      <c r="W1393">
        <v>0</v>
      </c>
      <c r="X1393">
        <v>2</v>
      </c>
      <c r="Z1393">
        <v>1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1199</v>
      </c>
      <c r="AJ1393">
        <v>48.133786000000001</v>
      </c>
      <c r="AK1393" t="s">
        <v>1200</v>
      </c>
      <c r="AL1393">
        <v>-122.976258</v>
      </c>
      <c r="AM1393">
        <v>25</v>
      </c>
      <c r="AN1393">
        <v>900</v>
      </c>
      <c r="AO1393" t="s">
        <v>118</v>
      </c>
      <c r="AP1393">
        <v>-8</v>
      </c>
      <c r="AQ1393">
        <v>-136</v>
      </c>
      <c r="AR1393">
        <v>0</v>
      </c>
      <c r="AZ1393">
        <v>1200</v>
      </c>
      <c r="BA1393">
        <v>1</v>
      </c>
      <c r="BB1393" t="str">
        <f t="shared" si="353"/>
        <v xml:space="preserve">N379DH  </v>
      </c>
      <c r="BC1393">
        <v>1</v>
      </c>
      <c r="BE1393">
        <v>0</v>
      </c>
      <c r="BF1393">
        <v>0</v>
      </c>
      <c r="BG1393">
        <v>0</v>
      </c>
      <c r="BH1393">
        <v>925</v>
      </c>
      <c r="BI1393">
        <v>1</v>
      </c>
      <c r="BJ1393">
        <v>0</v>
      </c>
      <c r="BK1393">
        <v>0</v>
      </c>
      <c r="BL1393">
        <v>0</v>
      </c>
      <c r="BO1393">
        <v>0</v>
      </c>
      <c r="BP1393">
        <v>0</v>
      </c>
      <c r="BW1393" t="str">
        <f>"21:55:46.678"</f>
        <v>21:55:46.678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3</v>
      </c>
      <c r="CP1393" t="s">
        <v>119</v>
      </c>
      <c r="CQ1393">
        <v>259</v>
      </c>
      <c r="CR1393">
        <v>0</v>
      </c>
      <c r="CW1393">
        <v>3069013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"08/10/2022 21:55:46.991"</f>
        <v>08/10/2022 21:55:46.991</v>
      </c>
      <c r="C1394" t="str">
        <f t="shared" si="351"/>
        <v>FFDFD3C0</v>
      </c>
      <c r="D1394" t="s">
        <v>130</v>
      </c>
      <c r="E1394">
        <v>18</v>
      </c>
      <c r="F1394">
        <v>1018</v>
      </c>
      <c r="G1394" t="s">
        <v>114</v>
      </c>
      <c r="J1394" t="s">
        <v>131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368"/>
        <v>21:55:46.594</v>
      </c>
      <c r="T1394" t="str">
        <f t="shared" si="368"/>
        <v>21:55:46.594</v>
      </c>
      <c r="U1394" t="str">
        <f t="shared" si="350"/>
        <v>A4558D</v>
      </c>
      <c r="V1394">
        <v>0</v>
      </c>
      <c r="W1394">
        <v>0</v>
      </c>
      <c r="X1394">
        <v>2</v>
      </c>
      <c r="Z1394">
        <v>1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1199</v>
      </c>
      <c r="AJ1394">
        <v>48.133786000000001</v>
      </c>
      <c r="AK1394" t="s">
        <v>1200</v>
      </c>
      <c r="AL1394">
        <v>-122.976258</v>
      </c>
      <c r="AM1394">
        <v>25</v>
      </c>
      <c r="AN1394">
        <v>900</v>
      </c>
      <c r="AO1394" t="s">
        <v>118</v>
      </c>
      <c r="AP1394">
        <v>-8</v>
      </c>
      <c r="AQ1394">
        <v>-136</v>
      </c>
      <c r="AR1394">
        <v>0</v>
      </c>
      <c r="AZ1394">
        <v>1200</v>
      </c>
      <c r="BA1394">
        <v>1</v>
      </c>
      <c r="BB1394" t="str">
        <f t="shared" si="353"/>
        <v xml:space="preserve">N379DH  </v>
      </c>
      <c r="BC1394">
        <v>1</v>
      </c>
      <c r="BE1394">
        <v>0</v>
      </c>
      <c r="BF1394">
        <v>0</v>
      </c>
      <c r="BG1394">
        <v>0</v>
      </c>
      <c r="BH1394">
        <v>925</v>
      </c>
      <c r="BI1394">
        <v>1</v>
      </c>
      <c r="BJ1394">
        <v>0</v>
      </c>
      <c r="BK1394">
        <v>0</v>
      </c>
      <c r="BL1394">
        <v>0</v>
      </c>
      <c r="BO1394">
        <v>0</v>
      </c>
      <c r="BP1394">
        <v>0</v>
      </c>
      <c r="BW1394" t="str">
        <f>"21:55:46.678"</f>
        <v>21:55:46.678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3</v>
      </c>
      <c r="CP1394" t="s">
        <v>119</v>
      </c>
      <c r="CQ1394">
        <v>259</v>
      </c>
      <c r="CR1394">
        <v>0</v>
      </c>
      <c r="CW1394">
        <v>3069013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"08/10/2022 21:55:47.835"</f>
        <v>08/10/2022 21:55:47.835</v>
      </c>
      <c r="C1395" t="str">
        <f t="shared" si="351"/>
        <v>FFDFD3C0</v>
      </c>
      <c r="D1395" t="s">
        <v>113</v>
      </c>
      <c r="E1395">
        <v>6</v>
      </c>
      <c r="H1395">
        <v>174</v>
      </c>
      <c r="I1395" t="s">
        <v>114</v>
      </c>
      <c r="J1395" t="s">
        <v>115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ref="S1395:T1397" si="369">"21:55:47.398"</f>
        <v>21:55:47.398</v>
      </c>
      <c r="T1395" t="str">
        <f t="shared" si="369"/>
        <v>21:55:47.398</v>
      </c>
      <c r="U1395" t="str">
        <f t="shared" si="350"/>
        <v>A4558D</v>
      </c>
      <c r="V1395">
        <v>0</v>
      </c>
      <c r="W1395">
        <v>0</v>
      </c>
      <c r="X1395">
        <v>2</v>
      </c>
      <c r="Z1395">
        <v>1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1201</v>
      </c>
      <c r="AJ1395">
        <v>48.133271000000001</v>
      </c>
      <c r="AK1395" t="s">
        <v>1202</v>
      </c>
      <c r="AL1395">
        <v>-122.976322</v>
      </c>
      <c r="AM1395">
        <v>25</v>
      </c>
      <c r="AN1395">
        <v>1000</v>
      </c>
      <c r="AO1395" t="s">
        <v>118</v>
      </c>
      <c r="AP1395">
        <v>-10</v>
      </c>
      <c r="AQ1395">
        <v>-136</v>
      </c>
      <c r="AR1395">
        <v>0</v>
      </c>
      <c r="AZ1395">
        <v>1200</v>
      </c>
      <c r="BA1395">
        <v>1</v>
      </c>
      <c r="BB1395" t="str">
        <f t="shared" si="353"/>
        <v xml:space="preserve">N379DH  </v>
      </c>
      <c r="BC1395">
        <v>1</v>
      </c>
      <c r="BE1395">
        <v>0</v>
      </c>
      <c r="BF1395">
        <v>0</v>
      </c>
      <c r="BG1395">
        <v>0</v>
      </c>
      <c r="BH1395">
        <v>925</v>
      </c>
      <c r="BI1395">
        <v>1</v>
      </c>
      <c r="BJ1395">
        <v>0</v>
      </c>
      <c r="BK1395">
        <v>0</v>
      </c>
      <c r="BL1395">
        <v>0</v>
      </c>
      <c r="BO1395">
        <v>0</v>
      </c>
      <c r="BP1395">
        <v>0</v>
      </c>
      <c r="BW1395" t="str">
        <f>"21:55:47.554"</f>
        <v>21:55:47.554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3</v>
      </c>
      <c r="CP1395" t="s">
        <v>119</v>
      </c>
      <c r="CQ1395">
        <v>259</v>
      </c>
      <c r="CR1395">
        <v>0</v>
      </c>
      <c r="CW1395">
        <v>3069108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"08/10/2022 21:55:47.851"</f>
        <v>08/10/2022 21:55:47.851</v>
      </c>
      <c r="C1396" t="str">
        <f t="shared" si="351"/>
        <v>FFDFD3C0</v>
      </c>
      <c r="D1396" t="s">
        <v>130</v>
      </c>
      <c r="E1396">
        <v>18</v>
      </c>
      <c r="F1396">
        <v>1018</v>
      </c>
      <c r="G1396" t="s">
        <v>114</v>
      </c>
      <c r="J1396" t="s">
        <v>131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369"/>
        <v>21:55:47.398</v>
      </c>
      <c r="T1396" t="str">
        <f t="shared" si="369"/>
        <v>21:55:47.398</v>
      </c>
      <c r="U1396" t="str">
        <f t="shared" si="350"/>
        <v>A4558D</v>
      </c>
      <c r="V1396">
        <v>0</v>
      </c>
      <c r="W1396">
        <v>0</v>
      </c>
      <c r="X1396">
        <v>2</v>
      </c>
      <c r="Z1396">
        <v>1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1201</v>
      </c>
      <c r="AJ1396">
        <v>48.133271000000001</v>
      </c>
      <c r="AK1396" t="s">
        <v>1202</v>
      </c>
      <c r="AL1396">
        <v>-122.976322</v>
      </c>
      <c r="AM1396">
        <v>25</v>
      </c>
      <c r="AN1396">
        <v>1000</v>
      </c>
      <c r="AO1396" t="s">
        <v>118</v>
      </c>
      <c r="AP1396">
        <v>-10</v>
      </c>
      <c r="AQ1396">
        <v>-136</v>
      </c>
      <c r="AR1396">
        <v>0</v>
      </c>
      <c r="AZ1396">
        <v>1200</v>
      </c>
      <c r="BA1396">
        <v>1</v>
      </c>
      <c r="BB1396" t="str">
        <f t="shared" si="353"/>
        <v xml:space="preserve">N379DH  </v>
      </c>
      <c r="BC1396">
        <v>1</v>
      </c>
      <c r="BE1396">
        <v>0</v>
      </c>
      <c r="BF1396">
        <v>0</v>
      </c>
      <c r="BG1396">
        <v>0</v>
      </c>
      <c r="BH1396">
        <v>925</v>
      </c>
      <c r="BI1396">
        <v>1</v>
      </c>
      <c r="BJ1396">
        <v>0</v>
      </c>
      <c r="BK1396">
        <v>0</v>
      </c>
      <c r="BL1396">
        <v>0</v>
      </c>
      <c r="BO1396">
        <v>0</v>
      </c>
      <c r="BP1396">
        <v>0</v>
      </c>
      <c r="BW1396" t="str">
        <f>"21:55:47.554"</f>
        <v>21:55:47.554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3</v>
      </c>
      <c r="CP1396" t="s">
        <v>119</v>
      </c>
      <c r="CQ1396">
        <v>259</v>
      </c>
      <c r="CR1396">
        <v>0</v>
      </c>
      <c r="CW1396">
        <v>3069108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"08/10/2022 21:55:47.851"</f>
        <v>08/10/2022 21:55:47.851</v>
      </c>
      <c r="C1397" t="str">
        <f t="shared" si="351"/>
        <v>FFDFD3C0</v>
      </c>
      <c r="D1397" t="s">
        <v>611</v>
      </c>
      <c r="E1397">
        <v>10</v>
      </c>
      <c r="H1397">
        <v>37</v>
      </c>
      <c r="I1397" t="s">
        <v>612</v>
      </c>
      <c r="J1397" t="s">
        <v>613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369"/>
        <v>21:55:47.398</v>
      </c>
      <c r="T1397" t="str">
        <f t="shared" si="369"/>
        <v>21:55:47.398</v>
      </c>
      <c r="U1397" t="str">
        <f t="shared" si="350"/>
        <v>A4558D</v>
      </c>
      <c r="V1397">
        <v>0</v>
      </c>
      <c r="W1397">
        <v>0</v>
      </c>
      <c r="X1397">
        <v>2</v>
      </c>
      <c r="Z1397">
        <v>1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1201</v>
      </c>
      <c r="AJ1397">
        <v>48.133271000000001</v>
      </c>
      <c r="AK1397" t="s">
        <v>1202</v>
      </c>
      <c r="AL1397">
        <v>-122.976322</v>
      </c>
      <c r="AM1397">
        <v>25</v>
      </c>
      <c r="AN1397">
        <v>1000</v>
      </c>
      <c r="AO1397" t="s">
        <v>118</v>
      </c>
      <c r="AP1397">
        <v>-10</v>
      </c>
      <c r="AQ1397">
        <v>-136</v>
      </c>
      <c r="AR1397">
        <v>0</v>
      </c>
      <c r="AZ1397">
        <v>1200</v>
      </c>
      <c r="BA1397">
        <v>1</v>
      </c>
      <c r="BB1397" t="str">
        <f t="shared" si="353"/>
        <v xml:space="preserve">N379DH  </v>
      </c>
      <c r="BC1397">
        <v>1</v>
      </c>
      <c r="BE1397">
        <v>0</v>
      </c>
      <c r="BF1397">
        <v>0</v>
      </c>
      <c r="BG1397">
        <v>0</v>
      </c>
      <c r="BH1397">
        <v>925</v>
      </c>
      <c r="BI1397">
        <v>1</v>
      </c>
      <c r="BJ1397">
        <v>0</v>
      </c>
      <c r="BK1397">
        <v>0</v>
      </c>
      <c r="BL1397">
        <v>0</v>
      </c>
      <c r="BO1397">
        <v>0</v>
      </c>
      <c r="BP1397">
        <v>0</v>
      </c>
      <c r="BW1397" t="str">
        <f>"21:55:47.554"</f>
        <v>21:55:47.554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3</v>
      </c>
      <c r="CP1397" t="s">
        <v>119</v>
      </c>
      <c r="CQ1397">
        <v>259</v>
      </c>
      <c r="CR1397">
        <v>0</v>
      </c>
      <c r="CW1397">
        <v>3069108</v>
      </c>
      <c r="CY1397">
        <v>0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"08/10/2022 21:55:49.694"</f>
        <v>08/10/2022 21:55:49.694</v>
      </c>
      <c r="C1398" t="str">
        <f t="shared" si="351"/>
        <v>FFDFD3C0</v>
      </c>
      <c r="D1398" t="s">
        <v>611</v>
      </c>
      <c r="E1398">
        <v>10</v>
      </c>
      <c r="H1398">
        <v>37</v>
      </c>
      <c r="I1398" t="s">
        <v>612</v>
      </c>
      <c r="J1398" t="s">
        <v>613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ref="S1398:T1400" si="370">"21:55:49.398"</f>
        <v>21:55:49.398</v>
      </c>
      <c r="T1398" t="str">
        <f t="shared" si="370"/>
        <v>21:55:49.398</v>
      </c>
      <c r="U1398" t="str">
        <f t="shared" si="350"/>
        <v>A4558D</v>
      </c>
      <c r="V1398">
        <v>0</v>
      </c>
      <c r="W1398">
        <v>0</v>
      </c>
      <c r="X1398">
        <v>2</v>
      </c>
      <c r="Z1398">
        <v>1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1203</v>
      </c>
      <c r="AJ1398">
        <v>48.132026000000003</v>
      </c>
      <c r="AK1398" t="s">
        <v>1204</v>
      </c>
      <c r="AL1398">
        <v>-122.976472</v>
      </c>
      <c r="AM1398">
        <v>25</v>
      </c>
      <c r="AN1398">
        <v>900</v>
      </c>
      <c r="AO1398" t="s">
        <v>118</v>
      </c>
      <c r="AP1398">
        <v>-13</v>
      </c>
      <c r="AQ1398">
        <v>-135</v>
      </c>
      <c r="AR1398">
        <v>-64</v>
      </c>
      <c r="AZ1398">
        <v>1200</v>
      </c>
      <c r="BA1398">
        <v>1</v>
      </c>
      <c r="BB1398" t="str">
        <f t="shared" si="353"/>
        <v xml:space="preserve">N379DH  </v>
      </c>
      <c r="BC1398">
        <v>1</v>
      </c>
      <c r="BE1398">
        <v>0</v>
      </c>
      <c r="BF1398">
        <v>0</v>
      </c>
      <c r="BG1398">
        <v>0</v>
      </c>
      <c r="BH1398">
        <v>925</v>
      </c>
      <c r="BI1398">
        <v>1</v>
      </c>
      <c r="BJ1398">
        <v>0</v>
      </c>
      <c r="BK1398">
        <v>0</v>
      </c>
      <c r="BL1398">
        <v>0</v>
      </c>
      <c r="BO1398">
        <v>0</v>
      </c>
      <c r="BP1398">
        <v>0</v>
      </c>
      <c r="BW1398" t="str">
        <f>"21:55:49.437"</f>
        <v>21:55:49.437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3</v>
      </c>
      <c r="CP1398" t="s">
        <v>119</v>
      </c>
      <c r="CQ1398">
        <v>259</v>
      </c>
      <c r="CR1398">
        <v>0</v>
      </c>
      <c r="CW1398">
        <v>3069325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"08/10/2022 21:55:49.694"</f>
        <v>08/10/2022 21:55:49.694</v>
      </c>
      <c r="C1399" t="str">
        <f t="shared" si="351"/>
        <v>FFDFD3C0</v>
      </c>
      <c r="D1399" t="s">
        <v>113</v>
      </c>
      <c r="E1399">
        <v>6</v>
      </c>
      <c r="H1399">
        <v>174</v>
      </c>
      <c r="I1399" t="s">
        <v>114</v>
      </c>
      <c r="J1399" t="s">
        <v>115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si="370"/>
        <v>21:55:49.398</v>
      </c>
      <c r="T1399" t="str">
        <f t="shared" si="370"/>
        <v>21:55:49.398</v>
      </c>
      <c r="U1399" t="str">
        <f t="shared" si="350"/>
        <v>A4558D</v>
      </c>
      <c r="V1399">
        <v>0</v>
      </c>
      <c r="W1399">
        <v>0</v>
      </c>
      <c r="X1399">
        <v>2</v>
      </c>
      <c r="Z1399">
        <v>1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1203</v>
      </c>
      <c r="AJ1399">
        <v>48.132026000000003</v>
      </c>
      <c r="AK1399" t="s">
        <v>1204</v>
      </c>
      <c r="AL1399">
        <v>-122.976472</v>
      </c>
      <c r="AM1399">
        <v>25</v>
      </c>
      <c r="AN1399">
        <v>900</v>
      </c>
      <c r="AO1399" t="s">
        <v>118</v>
      </c>
      <c r="AP1399">
        <v>-13</v>
      </c>
      <c r="AQ1399">
        <v>-135</v>
      </c>
      <c r="AR1399">
        <v>-64</v>
      </c>
      <c r="AZ1399">
        <v>1200</v>
      </c>
      <c r="BA1399">
        <v>1</v>
      </c>
      <c r="BB1399" t="str">
        <f t="shared" si="353"/>
        <v xml:space="preserve">N379DH  </v>
      </c>
      <c r="BC1399">
        <v>1</v>
      </c>
      <c r="BE1399">
        <v>0</v>
      </c>
      <c r="BF1399">
        <v>0</v>
      </c>
      <c r="BG1399">
        <v>0</v>
      </c>
      <c r="BH1399">
        <v>925</v>
      </c>
      <c r="BI1399">
        <v>1</v>
      </c>
      <c r="BJ1399">
        <v>0</v>
      </c>
      <c r="BK1399">
        <v>0</v>
      </c>
      <c r="BL1399">
        <v>0</v>
      </c>
      <c r="BO1399">
        <v>0</v>
      </c>
      <c r="BP1399">
        <v>0</v>
      </c>
      <c r="BW1399" t="str">
        <f>"21:55:49.437"</f>
        <v>21:55:49.437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3</v>
      </c>
      <c r="CP1399" t="s">
        <v>119</v>
      </c>
      <c r="CQ1399">
        <v>259</v>
      </c>
      <c r="CR1399">
        <v>0</v>
      </c>
      <c r="CW1399">
        <v>3069325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"08/10/2022 21:55:49.694"</f>
        <v>08/10/2022 21:55:49.694</v>
      </c>
      <c r="C1400" t="str">
        <f t="shared" si="351"/>
        <v>FFDFD3C0</v>
      </c>
      <c r="D1400" t="s">
        <v>130</v>
      </c>
      <c r="E1400">
        <v>18</v>
      </c>
      <c r="F1400">
        <v>1018</v>
      </c>
      <c r="G1400" t="s">
        <v>114</v>
      </c>
      <c r="J1400" t="s">
        <v>131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370"/>
        <v>21:55:49.398</v>
      </c>
      <c r="T1400" t="str">
        <f t="shared" si="370"/>
        <v>21:55:49.398</v>
      </c>
      <c r="U1400" t="str">
        <f t="shared" si="350"/>
        <v>A4558D</v>
      </c>
      <c r="V1400">
        <v>0</v>
      </c>
      <c r="W1400">
        <v>0</v>
      </c>
      <c r="X1400">
        <v>2</v>
      </c>
      <c r="Z1400">
        <v>1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1203</v>
      </c>
      <c r="AJ1400">
        <v>48.132026000000003</v>
      </c>
      <c r="AK1400" t="s">
        <v>1204</v>
      </c>
      <c r="AL1400">
        <v>-122.976472</v>
      </c>
      <c r="AM1400">
        <v>25</v>
      </c>
      <c r="AN1400">
        <v>900</v>
      </c>
      <c r="AO1400" t="s">
        <v>118</v>
      </c>
      <c r="AP1400">
        <v>-13</v>
      </c>
      <c r="AQ1400">
        <v>-135</v>
      </c>
      <c r="AR1400">
        <v>-64</v>
      </c>
      <c r="AZ1400">
        <v>1200</v>
      </c>
      <c r="BA1400">
        <v>1</v>
      </c>
      <c r="BB1400" t="str">
        <f t="shared" si="353"/>
        <v xml:space="preserve">N379DH  </v>
      </c>
      <c r="BC1400">
        <v>1</v>
      </c>
      <c r="BE1400">
        <v>0</v>
      </c>
      <c r="BF1400">
        <v>0</v>
      </c>
      <c r="BG1400">
        <v>0</v>
      </c>
      <c r="BH1400">
        <v>925</v>
      </c>
      <c r="BI1400">
        <v>1</v>
      </c>
      <c r="BJ1400">
        <v>0</v>
      </c>
      <c r="BK1400">
        <v>0</v>
      </c>
      <c r="BL1400">
        <v>0</v>
      </c>
      <c r="BO1400">
        <v>0</v>
      </c>
      <c r="BP1400">
        <v>0</v>
      </c>
      <c r="BW1400" t="str">
        <f>"21:55:49.437"</f>
        <v>21:55:49.437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3</v>
      </c>
      <c r="CP1400" t="s">
        <v>119</v>
      </c>
      <c r="CQ1400">
        <v>259</v>
      </c>
      <c r="CR1400">
        <v>0</v>
      </c>
      <c r="CW1400">
        <v>3069325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"08/10/2022 21:55:50.851"</f>
        <v>08/10/2022 21:55:50.851</v>
      </c>
      <c r="C1401" t="str">
        <f t="shared" si="351"/>
        <v>FFDFD3C0</v>
      </c>
      <c r="D1401" t="s">
        <v>611</v>
      </c>
      <c r="E1401">
        <v>10</v>
      </c>
      <c r="H1401">
        <v>37</v>
      </c>
      <c r="I1401" t="s">
        <v>612</v>
      </c>
      <c r="J1401" t="s">
        <v>613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ref="S1401:T1403" si="371">"21:55:50.594"</f>
        <v>21:55:50.594</v>
      </c>
      <c r="T1401" t="str">
        <f t="shared" si="371"/>
        <v>21:55:50.594</v>
      </c>
      <c r="U1401" t="str">
        <f t="shared" si="350"/>
        <v>A4558D</v>
      </c>
      <c r="V1401">
        <v>0</v>
      </c>
      <c r="W1401">
        <v>0</v>
      </c>
      <c r="X1401">
        <v>2</v>
      </c>
      <c r="Z1401">
        <v>1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1205</v>
      </c>
      <c r="AJ1401">
        <v>48.131275000000002</v>
      </c>
      <c r="AK1401" t="s">
        <v>1206</v>
      </c>
      <c r="AL1401">
        <v>-122.97658</v>
      </c>
      <c r="AM1401">
        <v>25</v>
      </c>
      <c r="AN1401">
        <v>900</v>
      </c>
      <c r="AO1401" t="s">
        <v>118</v>
      </c>
      <c r="AP1401">
        <v>-14</v>
      </c>
      <c r="AQ1401">
        <v>-135</v>
      </c>
      <c r="AR1401">
        <v>-64</v>
      </c>
      <c r="AZ1401">
        <v>1200</v>
      </c>
      <c r="BA1401">
        <v>1</v>
      </c>
      <c r="BB1401" t="str">
        <f t="shared" si="353"/>
        <v xml:space="preserve">N379DH  </v>
      </c>
      <c r="BC1401">
        <v>1</v>
      </c>
      <c r="BE1401">
        <v>0</v>
      </c>
      <c r="BF1401">
        <v>0</v>
      </c>
      <c r="BG1401">
        <v>0</v>
      </c>
      <c r="BH1401">
        <v>925</v>
      </c>
      <c r="BI1401">
        <v>1</v>
      </c>
      <c r="BJ1401">
        <v>0</v>
      </c>
      <c r="BK1401">
        <v>0</v>
      </c>
      <c r="BL1401">
        <v>0</v>
      </c>
      <c r="BO1401">
        <v>0</v>
      </c>
      <c r="BP1401">
        <v>0</v>
      </c>
      <c r="BW1401" t="str">
        <f>"21:55:50.658"</f>
        <v>21:55:50.658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3</v>
      </c>
      <c r="CP1401" t="s">
        <v>119</v>
      </c>
      <c r="CQ1401">
        <v>259</v>
      </c>
      <c r="CR1401">
        <v>0</v>
      </c>
      <c r="CW1401">
        <v>3069478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"08/10/2022 21:55:50.851"</f>
        <v>08/10/2022 21:55:50.851</v>
      </c>
      <c r="C1402" t="str">
        <f t="shared" si="351"/>
        <v>FFDFD3C0</v>
      </c>
      <c r="D1402" t="s">
        <v>130</v>
      </c>
      <c r="E1402">
        <v>18</v>
      </c>
      <c r="F1402">
        <v>1018</v>
      </c>
      <c r="G1402" t="s">
        <v>114</v>
      </c>
      <c r="J1402" t="s">
        <v>131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371"/>
        <v>21:55:50.594</v>
      </c>
      <c r="T1402" t="str">
        <f t="shared" si="371"/>
        <v>21:55:50.594</v>
      </c>
      <c r="U1402" t="str">
        <f t="shared" si="350"/>
        <v>A4558D</v>
      </c>
      <c r="V1402">
        <v>0</v>
      </c>
      <c r="W1402">
        <v>0</v>
      </c>
      <c r="X1402">
        <v>2</v>
      </c>
      <c r="Z1402">
        <v>1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1205</v>
      </c>
      <c r="AJ1402">
        <v>48.131275000000002</v>
      </c>
      <c r="AK1402" t="s">
        <v>1206</v>
      </c>
      <c r="AL1402">
        <v>-122.97658</v>
      </c>
      <c r="AM1402">
        <v>25</v>
      </c>
      <c r="AN1402">
        <v>900</v>
      </c>
      <c r="AO1402" t="s">
        <v>118</v>
      </c>
      <c r="AP1402">
        <v>-14</v>
      </c>
      <c r="AQ1402">
        <v>-135</v>
      </c>
      <c r="AR1402">
        <v>-64</v>
      </c>
      <c r="AZ1402">
        <v>1200</v>
      </c>
      <c r="BA1402">
        <v>1</v>
      </c>
      <c r="BB1402" t="str">
        <f t="shared" si="353"/>
        <v xml:space="preserve">N379DH  </v>
      </c>
      <c r="BC1402">
        <v>1</v>
      </c>
      <c r="BE1402">
        <v>0</v>
      </c>
      <c r="BF1402">
        <v>0</v>
      </c>
      <c r="BG1402">
        <v>0</v>
      </c>
      <c r="BH1402">
        <v>925</v>
      </c>
      <c r="BI1402">
        <v>1</v>
      </c>
      <c r="BJ1402">
        <v>0</v>
      </c>
      <c r="BK1402">
        <v>0</v>
      </c>
      <c r="BL1402">
        <v>0</v>
      </c>
      <c r="BO1402">
        <v>0</v>
      </c>
      <c r="BP1402">
        <v>0</v>
      </c>
      <c r="BW1402" t="str">
        <f>"21:55:50.658"</f>
        <v>21:55:50.658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3</v>
      </c>
      <c r="CP1402" t="s">
        <v>119</v>
      </c>
      <c r="CQ1402">
        <v>259</v>
      </c>
      <c r="CR1402">
        <v>0</v>
      </c>
      <c r="CW1402">
        <v>3069478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"08/10/2022 21:55:50.882"</f>
        <v>08/10/2022 21:55:50.882</v>
      </c>
      <c r="C1403" t="str">
        <f t="shared" si="351"/>
        <v>FFDFD3C0</v>
      </c>
      <c r="D1403" t="s">
        <v>113</v>
      </c>
      <c r="E1403">
        <v>6</v>
      </c>
      <c r="H1403">
        <v>174</v>
      </c>
      <c r="I1403" t="s">
        <v>114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si="371"/>
        <v>21:55:50.594</v>
      </c>
      <c r="T1403" t="str">
        <f t="shared" si="371"/>
        <v>21:55:50.594</v>
      </c>
      <c r="U1403" t="str">
        <f t="shared" si="350"/>
        <v>A4558D</v>
      </c>
      <c r="V1403">
        <v>0</v>
      </c>
      <c r="W1403">
        <v>0</v>
      </c>
      <c r="X1403">
        <v>2</v>
      </c>
      <c r="Z1403">
        <v>1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1205</v>
      </c>
      <c r="AJ1403">
        <v>48.131275000000002</v>
      </c>
      <c r="AK1403" t="s">
        <v>1206</v>
      </c>
      <c r="AL1403">
        <v>-122.97658</v>
      </c>
      <c r="AM1403">
        <v>25</v>
      </c>
      <c r="AN1403">
        <v>900</v>
      </c>
      <c r="AO1403" t="s">
        <v>118</v>
      </c>
      <c r="AP1403">
        <v>-14</v>
      </c>
      <c r="AQ1403">
        <v>-135</v>
      </c>
      <c r="AR1403">
        <v>-64</v>
      </c>
      <c r="AZ1403">
        <v>1200</v>
      </c>
      <c r="BA1403">
        <v>1</v>
      </c>
      <c r="BB1403" t="str">
        <f t="shared" si="353"/>
        <v xml:space="preserve">N379DH  </v>
      </c>
      <c r="BC1403">
        <v>1</v>
      </c>
      <c r="BE1403">
        <v>0</v>
      </c>
      <c r="BF1403">
        <v>0</v>
      </c>
      <c r="BG1403">
        <v>0</v>
      </c>
      <c r="BH1403">
        <v>925</v>
      </c>
      <c r="BI1403">
        <v>1</v>
      </c>
      <c r="BJ1403">
        <v>0</v>
      </c>
      <c r="BK1403">
        <v>0</v>
      </c>
      <c r="BL1403">
        <v>0</v>
      </c>
      <c r="BO1403">
        <v>0</v>
      </c>
      <c r="BP1403">
        <v>0</v>
      </c>
      <c r="BW1403" t="str">
        <f>"21:55:50.658"</f>
        <v>21:55:50.658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3</v>
      </c>
      <c r="CP1403" t="s">
        <v>119</v>
      </c>
      <c r="CQ1403">
        <v>259</v>
      </c>
      <c r="CR1403">
        <v>0</v>
      </c>
      <c r="CW1403">
        <v>3069478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"08/10/2022 21:55:51.741"</f>
        <v>08/10/2022 21:55:51.741</v>
      </c>
      <c r="C1404" t="str">
        <f t="shared" si="351"/>
        <v>FFDFD3C0</v>
      </c>
      <c r="D1404" t="s">
        <v>611</v>
      </c>
      <c r="E1404">
        <v>10</v>
      </c>
      <c r="H1404">
        <v>37</v>
      </c>
      <c r="I1404" t="s">
        <v>612</v>
      </c>
      <c r="J1404" t="s">
        <v>613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ref="S1404:T1406" si="372">"21:55:51.398"</f>
        <v>21:55:51.398</v>
      </c>
      <c r="T1404" t="str">
        <f t="shared" si="372"/>
        <v>21:55:51.398</v>
      </c>
      <c r="U1404" t="str">
        <f t="shared" si="350"/>
        <v>A4558D</v>
      </c>
      <c r="V1404">
        <v>0</v>
      </c>
      <c r="W1404">
        <v>0</v>
      </c>
      <c r="X1404">
        <v>2</v>
      </c>
      <c r="Z1404">
        <v>1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1207</v>
      </c>
      <c r="AJ1404">
        <v>48.130782000000004</v>
      </c>
      <c r="AK1404" t="s">
        <v>1077</v>
      </c>
      <c r="AL1404">
        <v>-122.976665</v>
      </c>
      <c r="AM1404">
        <v>25</v>
      </c>
      <c r="AN1404">
        <v>900</v>
      </c>
      <c r="AO1404" t="s">
        <v>118</v>
      </c>
      <c r="AP1404">
        <v>-16</v>
      </c>
      <c r="AQ1404">
        <v>-135</v>
      </c>
      <c r="AR1404">
        <v>-64</v>
      </c>
      <c r="AZ1404">
        <v>1200</v>
      </c>
      <c r="BA1404">
        <v>1</v>
      </c>
      <c r="BB1404" t="str">
        <f t="shared" si="353"/>
        <v xml:space="preserve">N379DH  </v>
      </c>
      <c r="BC1404">
        <v>1</v>
      </c>
      <c r="BE1404">
        <v>0</v>
      </c>
      <c r="BF1404">
        <v>0</v>
      </c>
      <c r="BG1404">
        <v>0</v>
      </c>
      <c r="BH1404">
        <v>925</v>
      </c>
      <c r="BI1404">
        <v>1</v>
      </c>
      <c r="BJ1404">
        <v>0</v>
      </c>
      <c r="BK1404">
        <v>0</v>
      </c>
      <c r="BL1404">
        <v>0</v>
      </c>
      <c r="BO1404">
        <v>0</v>
      </c>
      <c r="BP1404">
        <v>0</v>
      </c>
      <c r="BW1404" t="str">
        <f>"21:55:51.504"</f>
        <v>21:55:51.504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3</v>
      </c>
      <c r="CP1404" t="s">
        <v>119</v>
      </c>
      <c r="CQ1404">
        <v>259</v>
      </c>
      <c r="CR1404">
        <v>0</v>
      </c>
      <c r="CW1404">
        <v>3069567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"08/10/2022 21:55:51.741"</f>
        <v>08/10/2022 21:55:51.741</v>
      </c>
      <c r="C1405" t="str">
        <f t="shared" si="351"/>
        <v>FFDFD3C0</v>
      </c>
      <c r="D1405" t="s">
        <v>130</v>
      </c>
      <c r="E1405">
        <v>18</v>
      </c>
      <c r="F1405">
        <v>1018</v>
      </c>
      <c r="G1405" t="s">
        <v>114</v>
      </c>
      <c r="J1405" t="s">
        <v>131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372"/>
        <v>21:55:51.398</v>
      </c>
      <c r="T1405" t="str">
        <f t="shared" si="372"/>
        <v>21:55:51.398</v>
      </c>
      <c r="U1405" t="str">
        <f t="shared" si="350"/>
        <v>A4558D</v>
      </c>
      <c r="V1405">
        <v>0</v>
      </c>
      <c r="W1405">
        <v>0</v>
      </c>
      <c r="X1405">
        <v>2</v>
      </c>
      <c r="Z1405">
        <v>1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1207</v>
      </c>
      <c r="AJ1405">
        <v>48.130782000000004</v>
      </c>
      <c r="AK1405" t="s">
        <v>1077</v>
      </c>
      <c r="AL1405">
        <v>-122.976665</v>
      </c>
      <c r="AM1405">
        <v>25</v>
      </c>
      <c r="AN1405">
        <v>900</v>
      </c>
      <c r="AO1405" t="s">
        <v>118</v>
      </c>
      <c r="AP1405">
        <v>-16</v>
      </c>
      <c r="AQ1405">
        <v>-135</v>
      </c>
      <c r="AR1405">
        <v>-64</v>
      </c>
      <c r="AZ1405">
        <v>1200</v>
      </c>
      <c r="BA1405">
        <v>1</v>
      </c>
      <c r="BB1405" t="str">
        <f t="shared" si="353"/>
        <v xml:space="preserve">N379DH  </v>
      </c>
      <c r="BC1405">
        <v>1</v>
      </c>
      <c r="BE1405">
        <v>0</v>
      </c>
      <c r="BF1405">
        <v>0</v>
      </c>
      <c r="BG1405">
        <v>0</v>
      </c>
      <c r="BH1405">
        <v>925</v>
      </c>
      <c r="BI1405">
        <v>1</v>
      </c>
      <c r="BJ1405">
        <v>0</v>
      </c>
      <c r="BK1405">
        <v>0</v>
      </c>
      <c r="BL1405">
        <v>0</v>
      </c>
      <c r="BO1405">
        <v>0</v>
      </c>
      <c r="BP1405">
        <v>0</v>
      </c>
      <c r="BW1405" t="str">
        <f>"21:55:51.504"</f>
        <v>21:55:51.504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3</v>
      </c>
      <c r="CP1405" t="s">
        <v>119</v>
      </c>
      <c r="CQ1405">
        <v>259</v>
      </c>
      <c r="CR1405">
        <v>0</v>
      </c>
      <c r="CW1405">
        <v>3069567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"08/10/2022 21:55:51.741"</f>
        <v>08/10/2022 21:55:51.741</v>
      </c>
      <c r="C1406" t="str">
        <f t="shared" si="351"/>
        <v>FFDFD3C0</v>
      </c>
      <c r="D1406" t="s">
        <v>113</v>
      </c>
      <c r="E1406">
        <v>6</v>
      </c>
      <c r="H1406">
        <v>174</v>
      </c>
      <c r="I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si="372"/>
        <v>21:55:51.398</v>
      </c>
      <c r="T1406" t="str">
        <f t="shared" si="372"/>
        <v>21:55:51.398</v>
      </c>
      <c r="U1406" t="str">
        <f t="shared" si="350"/>
        <v>A4558D</v>
      </c>
      <c r="V1406">
        <v>0</v>
      </c>
      <c r="W1406">
        <v>0</v>
      </c>
      <c r="X1406">
        <v>2</v>
      </c>
      <c r="Z1406">
        <v>1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1207</v>
      </c>
      <c r="AJ1406">
        <v>48.130782000000004</v>
      </c>
      <c r="AK1406" t="s">
        <v>1077</v>
      </c>
      <c r="AL1406">
        <v>-122.976665</v>
      </c>
      <c r="AM1406">
        <v>25</v>
      </c>
      <c r="AN1406">
        <v>900</v>
      </c>
      <c r="AO1406" t="s">
        <v>118</v>
      </c>
      <c r="AP1406">
        <v>-16</v>
      </c>
      <c r="AQ1406">
        <v>-135</v>
      </c>
      <c r="AR1406">
        <v>-64</v>
      </c>
      <c r="AZ1406">
        <v>1200</v>
      </c>
      <c r="BA1406">
        <v>1</v>
      </c>
      <c r="BB1406" t="str">
        <f t="shared" si="353"/>
        <v xml:space="preserve">N379DH  </v>
      </c>
      <c r="BC1406">
        <v>1</v>
      </c>
      <c r="BE1406">
        <v>0</v>
      </c>
      <c r="BF1406">
        <v>0</v>
      </c>
      <c r="BG1406">
        <v>0</v>
      </c>
      <c r="BH1406">
        <v>925</v>
      </c>
      <c r="BI1406">
        <v>1</v>
      </c>
      <c r="BJ1406">
        <v>0</v>
      </c>
      <c r="BK1406">
        <v>0</v>
      </c>
      <c r="BL1406">
        <v>0</v>
      </c>
      <c r="BO1406">
        <v>0</v>
      </c>
      <c r="BP1406">
        <v>0</v>
      </c>
      <c r="BW1406" t="str">
        <f>"21:55:51.504"</f>
        <v>21:55:51.504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3</v>
      </c>
      <c r="CP1406" t="s">
        <v>119</v>
      </c>
      <c r="CQ1406">
        <v>259</v>
      </c>
      <c r="CR1406">
        <v>0</v>
      </c>
      <c r="CW1406">
        <v>3069567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"08/10/2022 21:55:52.898"</f>
        <v>08/10/2022 21:55:52.898</v>
      </c>
      <c r="C1407" t="str">
        <f t="shared" si="351"/>
        <v>FFDFD3C0</v>
      </c>
      <c r="D1407" t="s">
        <v>130</v>
      </c>
      <c r="E1407">
        <v>18</v>
      </c>
      <c r="F1407">
        <v>1018</v>
      </c>
      <c r="G1407" t="s">
        <v>114</v>
      </c>
      <c r="J1407" t="s">
        <v>131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ref="S1407:T1409" si="373">"21:55:52.594"</f>
        <v>21:55:52.594</v>
      </c>
      <c r="T1407" t="str">
        <f t="shared" si="373"/>
        <v>21:55:52.594</v>
      </c>
      <c r="U1407" t="str">
        <f t="shared" si="350"/>
        <v>A4558D</v>
      </c>
      <c r="V1407">
        <v>0</v>
      </c>
      <c r="W1407">
        <v>0</v>
      </c>
      <c r="X1407">
        <v>2</v>
      </c>
      <c r="Z1407">
        <v>1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1208</v>
      </c>
      <c r="AJ1407">
        <v>48.130031000000002</v>
      </c>
      <c r="AK1407" t="s">
        <v>1209</v>
      </c>
      <c r="AL1407">
        <v>-122.976794</v>
      </c>
      <c r="AM1407">
        <v>25</v>
      </c>
      <c r="AN1407">
        <v>900</v>
      </c>
      <c r="AO1407" t="s">
        <v>118</v>
      </c>
      <c r="AP1407">
        <v>-17</v>
      </c>
      <c r="AQ1407">
        <v>-134</v>
      </c>
      <c r="AR1407">
        <v>-64</v>
      </c>
      <c r="AZ1407">
        <v>1200</v>
      </c>
      <c r="BA1407">
        <v>1</v>
      </c>
      <c r="BB1407" t="str">
        <f t="shared" si="353"/>
        <v xml:space="preserve">N379DH  </v>
      </c>
      <c r="BC1407">
        <v>1</v>
      </c>
      <c r="BE1407">
        <v>0</v>
      </c>
      <c r="BF1407">
        <v>0</v>
      </c>
      <c r="BG1407">
        <v>0</v>
      </c>
      <c r="BH1407">
        <v>925</v>
      </c>
      <c r="BI1407">
        <v>1</v>
      </c>
      <c r="BJ1407">
        <v>0</v>
      </c>
      <c r="BK1407">
        <v>0</v>
      </c>
      <c r="BL1407">
        <v>0</v>
      </c>
      <c r="BO1407">
        <v>0</v>
      </c>
      <c r="BP1407">
        <v>0</v>
      </c>
      <c r="BW1407" t="str">
        <f>"21:55:52.723"</f>
        <v>21:55:52.723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2</v>
      </c>
      <c r="CP1407" t="s">
        <v>119</v>
      </c>
      <c r="CQ1407">
        <v>259</v>
      </c>
      <c r="CR1407">
        <v>0</v>
      </c>
      <c r="CW1407">
        <v>3069719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"08/10/2022 21:55:52.944"</f>
        <v>08/10/2022 21:55:52.944</v>
      </c>
      <c r="C1408" t="str">
        <f t="shared" si="351"/>
        <v>FFDFD3C0</v>
      </c>
      <c r="D1408" t="s">
        <v>113</v>
      </c>
      <c r="E1408">
        <v>6</v>
      </c>
      <c r="H1408">
        <v>174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373"/>
        <v>21:55:52.594</v>
      </c>
      <c r="T1408" t="str">
        <f t="shared" si="373"/>
        <v>21:55:52.594</v>
      </c>
      <c r="U1408" t="str">
        <f t="shared" si="350"/>
        <v>A4558D</v>
      </c>
      <c r="V1408">
        <v>0</v>
      </c>
      <c r="W1408">
        <v>0</v>
      </c>
      <c r="X1408">
        <v>2</v>
      </c>
      <c r="Z1408">
        <v>1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1208</v>
      </c>
      <c r="AJ1408">
        <v>48.130031000000002</v>
      </c>
      <c r="AK1408" t="s">
        <v>1209</v>
      </c>
      <c r="AL1408">
        <v>-122.976794</v>
      </c>
      <c r="AM1408">
        <v>25</v>
      </c>
      <c r="AN1408">
        <v>900</v>
      </c>
      <c r="AO1408" t="s">
        <v>118</v>
      </c>
      <c r="AP1408">
        <v>-17</v>
      </c>
      <c r="AQ1408">
        <v>-134</v>
      </c>
      <c r="AR1408">
        <v>-64</v>
      </c>
      <c r="AZ1408">
        <v>1200</v>
      </c>
      <c r="BA1408">
        <v>1</v>
      </c>
      <c r="BB1408" t="str">
        <f t="shared" si="353"/>
        <v xml:space="preserve">N379DH  </v>
      </c>
      <c r="BC1408">
        <v>1</v>
      </c>
      <c r="BE1408">
        <v>0</v>
      </c>
      <c r="BF1408">
        <v>0</v>
      </c>
      <c r="BG1408">
        <v>0</v>
      </c>
      <c r="BH1408">
        <v>925</v>
      </c>
      <c r="BI1408">
        <v>1</v>
      </c>
      <c r="BJ1408">
        <v>0</v>
      </c>
      <c r="BK1408">
        <v>0</v>
      </c>
      <c r="BL1408">
        <v>0</v>
      </c>
      <c r="BO1408">
        <v>0</v>
      </c>
      <c r="BP1408">
        <v>0</v>
      </c>
      <c r="BW1408" t="str">
        <f>"21:55:52.723"</f>
        <v>21:55:52.723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2</v>
      </c>
      <c r="CP1408" t="s">
        <v>119</v>
      </c>
      <c r="CQ1408">
        <v>259</v>
      </c>
      <c r="CR1408">
        <v>0</v>
      </c>
      <c r="CW1408">
        <v>3069719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"08/10/2022 21:55:52.944"</f>
        <v>08/10/2022 21:55:52.944</v>
      </c>
      <c r="C1409" t="str">
        <f t="shared" si="351"/>
        <v>FFDFD3C0</v>
      </c>
      <c r="D1409" t="s">
        <v>611</v>
      </c>
      <c r="E1409">
        <v>10</v>
      </c>
      <c r="H1409">
        <v>37</v>
      </c>
      <c r="I1409" t="s">
        <v>612</v>
      </c>
      <c r="J1409" t="s">
        <v>613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si="373"/>
        <v>21:55:52.594</v>
      </c>
      <c r="T1409" t="str">
        <f t="shared" si="373"/>
        <v>21:55:52.594</v>
      </c>
      <c r="U1409" t="str">
        <f t="shared" si="350"/>
        <v>A4558D</v>
      </c>
      <c r="V1409">
        <v>0</v>
      </c>
      <c r="W1409">
        <v>0</v>
      </c>
      <c r="X1409">
        <v>2</v>
      </c>
      <c r="Z1409">
        <v>1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1208</v>
      </c>
      <c r="AJ1409">
        <v>48.130031000000002</v>
      </c>
      <c r="AK1409" t="s">
        <v>1209</v>
      </c>
      <c r="AL1409">
        <v>-122.976794</v>
      </c>
      <c r="AM1409">
        <v>25</v>
      </c>
      <c r="AN1409">
        <v>900</v>
      </c>
      <c r="AO1409" t="s">
        <v>118</v>
      </c>
      <c r="AP1409">
        <v>-17</v>
      </c>
      <c r="AQ1409">
        <v>-134</v>
      </c>
      <c r="AR1409">
        <v>-64</v>
      </c>
      <c r="AZ1409">
        <v>1200</v>
      </c>
      <c r="BA1409">
        <v>1</v>
      </c>
      <c r="BB1409" t="str">
        <f t="shared" si="353"/>
        <v xml:space="preserve">N379DH  </v>
      </c>
      <c r="BC1409">
        <v>1</v>
      </c>
      <c r="BE1409">
        <v>0</v>
      </c>
      <c r="BF1409">
        <v>0</v>
      </c>
      <c r="BG1409">
        <v>0</v>
      </c>
      <c r="BH1409">
        <v>925</v>
      </c>
      <c r="BI1409">
        <v>1</v>
      </c>
      <c r="BJ1409">
        <v>0</v>
      </c>
      <c r="BK1409">
        <v>0</v>
      </c>
      <c r="BL1409">
        <v>0</v>
      </c>
      <c r="BO1409">
        <v>0</v>
      </c>
      <c r="BP1409">
        <v>0</v>
      </c>
      <c r="BW1409" t="str">
        <f>"21:55:52.723"</f>
        <v>21:55:52.723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2</v>
      </c>
      <c r="CP1409" t="s">
        <v>119</v>
      </c>
      <c r="CQ1409">
        <v>259</v>
      </c>
      <c r="CR1409">
        <v>0</v>
      </c>
      <c r="CW1409">
        <v>3069719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"08/10/2022 21:55:53.585"</f>
        <v>08/10/2022 21:55:53.585</v>
      </c>
      <c r="C1410" t="str">
        <f t="shared" si="351"/>
        <v>FFDFD3C0</v>
      </c>
      <c r="D1410" t="s">
        <v>130</v>
      </c>
      <c r="E1410">
        <v>18</v>
      </c>
      <c r="F1410">
        <v>1018</v>
      </c>
      <c r="G1410" t="s">
        <v>114</v>
      </c>
      <c r="J1410" t="s">
        <v>131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ref="S1410:T1412" si="374">"21:55:53.195"</f>
        <v>21:55:53.195</v>
      </c>
      <c r="T1410" t="str">
        <f t="shared" si="374"/>
        <v>21:55:53.195</v>
      </c>
      <c r="U1410" t="str">
        <f t="shared" ref="U1410:U1473" si="375">"A4558D"</f>
        <v>A4558D</v>
      </c>
      <c r="V1410">
        <v>0</v>
      </c>
      <c r="W1410">
        <v>0</v>
      </c>
      <c r="X1410">
        <v>2</v>
      </c>
      <c r="Z1410">
        <v>1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1210</v>
      </c>
      <c r="AJ1410">
        <v>48.129666</v>
      </c>
      <c r="AK1410" t="s">
        <v>1075</v>
      </c>
      <c r="AL1410">
        <v>-122.97687999999999</v>
      </c>
      <c r="AM1410">
        <v>25</v>
      </c>
      <c r="AN1410">
        <v>900</v>
      </c>
      <c r="AO1410" t="s">
        <v>118</v>
      </c>
      <c r="AP1410">
        <v>-17</v>
      </c>
      <c r="AQ1410">
        <v>-134</v>
      </c>
      <c r="AR1410">
        <v>-128</v>
      </c>
      <c r="AZ1410">
        <v>1200</v>
      </c>
      <c r="BA1410">
        <v>1</v>
      </c>
      <c r="BB1410" t="str">
        <f t="shared" si="353"/>
        <v xml:space="preserve">N379DH  </v>
      </c>
      <c r="BC1410">
        <v>1</v>
      </c>
      <c r="BE1410">
        <v>0</v>
      </c>
      <c r="BF1410">
        <v>0</v>
      </c>
      <c r="BG1410">
        <v>0</v>
      </c>
      <c r="BH1410">
        <v>925</v>
      </c>
      <c r="BI1410">
        <v>1</v>
      </c>
      <c r="BJ1410">
        <v>0</v>
      </c>
      <c r="BK1410">
        <v>0</v>
      </c>
      <c r="BL1410">
        <v>0</v>
      </c>
      <c r="BO1410">
        <v>0</v>
      </c>
      <c r="BP1410">
        <v>0</v>
      </c>
      <c r="BW1410" t="str">
        <f>"21:55:53.355"</f>
        <v>21:55:53.355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3</v>
      </c>
      <c r="CP1410" t="s">
        <v>119</v>
      </c>
      <c r="CQ1410">
        <v>259</v>
      </c>
      <c r="CR1410">
        <v>0</v>
      </c>
      <c r="CW1410">
        <v>3069786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"08/10/2022 21:55:53.648"</f>
        <v>08/10/2022 21:55:53.648</v>
      </c>
      <c r="C1411" t="str">
        <f t="shared" ref="C1411:C1474" si="376">"FFDFD3C0"</f>
        <v>FFDFD3C0</v>
      </c>
      <c r="D1411" t="s">
        <v>113</v>
      </c>
      <c r="E1411">
        <v>6</v>
      </c>
      <c r="H1411">
        <v>174</v>
      </c>
      <c r="I1411" t="s">
        <v>114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374"/>
        <v>21:55:53.195</v>
      </c>
      <c r="T1411" t="str">
        <f t="shared" si="374"/>
        <v>21:55:53.195</v>
      </c>
      <c r="U1411" t="str">
        <f t="shared" si="375"/>
        <v>A4558D</v>
      </c>
      <c r="V1411">
        <v>0</v>
      </c>
      <c r="W1411">
        <v>0</v>
      </c>
      <c r="X1411">
        <v>2</v>
      </c>
      <c r="Z1411">
        <v>1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1210</v>
      </c>
      <c r="AJ1411">
        <v>48.129666</v>
      </c>
      <c r="AK1411" t="s">
        <v>1075</v>
      </c>
      <c r="AL1411">
        <v>-122.97687999999999</v>
      </c>
      <c r="AM1411">
        <v>25</v>
      </c>
      <c r="AN1411">
        <v>900</v>
      </c>
      <c r="AO1411" t="s">
        <v>118</v>
      </c>
      <c r="AP1411">
        <v>-17</v>
      </c>
      <c r="AQ1411">
        <v>-134</v>
      </c>
      <c r="AR1411">
        <v>-128</v>
      </c>
      <c r="AZ1411">
        <v>1200</v>
      </c>
      <c r="BA1411">
        <v>1</v>
      </c>
      <c r="BB1411" t="str">
        <f t="shared" ref="BB1411:BB1474" si="377">"N379DH  "</f>
        <v xml:space="preserve">N379DH  </v>
      </c>
      <c r="BC1411">
        <v>1</v>
      </c>
      <c r="BE1411">
        <v>0</v>
      </c>
      <c r="BF1411">
        <v>0</v>
      </c>
      <c r="BG1411">
        <v>0</v>
      </c>
      <c r="BH1411">
        <v>925</v>
      </c>
      <c r="BI1411">
        <v>1</v>
      </c>
      <c r="BJ1411">
        <v>0</v>
      </c>
      <c r="BK1411">
        <v>0</v>
      </c>
      <c r="BL1411">
        <v>0</v>
      </c>
      <c r="BO1411">
        <v>0</v>
      </c>
      <c r="BP1411">
        <v>0</v>
      </c>
      <c r="BW1411" t="str">
        <f>"21:55:53.355"</f>
        <v>21:55:53.355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3</v>
      </c>
      <c r="CP1411" t="s">
        <v>119</v>
      </c>
      <c r="CQ1411">
        <v>259</v>
      </c>
      <c r="CR1411">
        <v>0</v>
      </c>
      <c r="CW1411">
        <v>3069786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"08/10/2022 21:55:53.648"</f>
        <v>08/10/2022 21:55:53.648</v>
      </c>
      <c r="C1412" t="str">
        <f t="shared" si="376"/>
        <v>FFDFD3C0</v>
      </c>
      <c r="D1412" t="s">
        <v>611</v>
      </c>
      <c r="E1412">
        <v>10</v>
      </c>
      <c r="H1412">
        <v>37</v>
      </c>
      <c r="I1412" t="s">
        <v>612</v>
      </c>
      <c r="J1412" t="s">
        <v>613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si="374"/>
        <v>21:55:53.195</v>
      </c>
      <c r="T1412" t="str">
        <f t="shared" si="374"/>
        <v>21:55:53.195</v>
      </c>
      <c r="U1412" t="str">
        <f t="shared" si="375"/>
        <v>A4558D</v>
      </c>
      <c r="V1412">
        <v>0</v>
      </c>
      <c r="W1412">
        <v>0</v>
      </c>
      <c r="X1412">
        <v>2</v>
      </c>
      <c r="Z1412">
        <v>1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1210</v>
      </c>
      <c r="AJ1412">
        <v>48.129666</v>
      </c>
      <c r="AK1412" t="s">
        <v>1075</v>
      </c>
      <c r="AL1412">
        <v>-122.97687999999999</v>
      </c>
      <c r="AM1412">
        <v>25</v>
      </c>
      <c r="AN1412">
        <v>900</v>
      </c>
      <c r="AO1412" t="s">
        <v>118</v>
      </c>
      <c r="AP1412">
        <v>-17</v>
      </c>
      <c r="AQ1412">
        <v>-134</v>
      </c>
      <c r="AR1412">
        <v>-128</v>
      </c>
      <c r="AZ1412">
        <v>1200</v>
      </c>
      <c r="BA1412">
        <v>1</v>
      </c>
      <c r="BB1412" t="str">
        <f t="shared" si="377"/>
        <v xml:space="preserve">N379DH  </v>
      </c>
      <c r="BC1412">
        <v>1</v>
      </c>
      <c r="BE1412">
        <v>0</v>
      </c>
      <c r="BF1412">
        <v>0</v>
      </c>
      <c r="BG1412">
        <v>0</v>
      </c>
      <c r="BH1412">
        <v>925</v>
      </c>
      <c r="BI1412">
        <v>1</v>
      </c>
      <c r="BJ1412">
        <v>0</v>
      </c>
      <c r="BK1412">
        <v>0</v>
      </c>
      <c r="BL1412">
        <v>0</v>
      </c>
      <c r="BO1412">
        <v>0</v>
      </c>
      <c r="BP1412">
        <v>0</v>
      </c>
      <c r="BW1412" t="str">
        <f>"21:55:53.355"</f>
        <v>21:55:53.355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3</v>
      </c>
      <c r="CP1412" t="s">
        <v>119</v>
      </c>
      <c r="CQ1412">
        <v>259</v>
      </c>
      <c r="CR1412">
        <v>0</v>
      </c>
      <c r="CW1412">
        <v>3069786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"08/10/2022 21:55:55.991"</f>
        <v>08/10/2022 21:55:55.991</v>
      </c>
      <c r="C1413" t="str">
        <f t="shared" si="376"/>
        <v>FFDFD3C0</v>
      </c>
      <c r="D1413" t="s">
        <v>130</v>
      </c>
      <c r="E1413">
        <v>18</v>
      </c>
      <c r="F1413">
        <v>1018</v>
      </c>
      <c r="G1413" t="s">
        <v>114</v>
      </c>
      <c r="J1413" t="s">
        <v>131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ref="S1413:T1415" si="378">"21:55:55.594"</f>
        <v>21:55:55.594</v>
      </c>
      <c r="T1413" t="str">
        <f t="shared" si="378"/>
        <v>21:55:55.594</v>
      </c>
      <c r="U1413" t="str">
        <f t="shared" si="375"/>
        <v>A4558D</v>
      </c>
      <c r="V1413">
        <v>0</v>
      </c>
      <c r="W1413">
        <v>0</v>
      </c>
      <c r="X1413">
        <v>2</v>
      </c>
      <c r="Z1413">
        <v>1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1211</v>
      </c>
      <c r="AJ1413">
        <v>48.128163999999998</v>
      </c>
      <c r="AK1413" t="s">
        <v>1212</v>
      </c>
      <c r="AL1413">
        <v>-122.97718</v>
      </c>
      <c r="AM1413">
        <v>25</v>
      </c>
      <c r="AN1413">
        <v>900</v>
      </c>
      <c r="AO1413" t="s">
        <v>118</v>
      </c>
      <c r="AP1413">
        <v>-19</v>
      </c>
      <c r="AQ1413">
        <v>-134</v>
      </c>
      <c r="AR1413">
        <v>-128</v>
      </c>
      <c r="AZ1413">
        <v>1200</v>
      </c>
      <c r="BA1413">
        <v>1</v>
      </c>
      <c r="BB1413" t="str">
        <f t="shared" si="377"/>
        <v xml:space="preserve">N379DH  </v>
      </c>
      <c r="BC1413">
        <v>1</v>
      </c>
      <c r="BE1413">
        <v>0</v>
      </c>
      <c r="BF1413">
        <v>0</v>
      </c>
      <c r="BG1413">
        <v>0</v>
      </c>
      <c r="BH1413">
        <v>925</v>
      </c>
      <c r="BI1413">
        <v>1</v>
      </c>
      <c r="BJ1413">
        <v>0</v>
      </c>
      <c r="BK1413">
        <v>0</v>
      </c>
      <c r="BL1413">
        <v>0</v>
      </c>
      <c r="BO1413">
        <v>0</v>
      </c>
      <c r="BP1413">
        <v>0</v>
      </c>
      <c r="BW1413" t="str">
        <f>"21:55:55.788"</f>
        <v>21:55:55.788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3</v>
      </c>
      <c r="CP1413" t="s">
        <v>119</v>
      </c>
      <c r="CQ1413">
        <v>259</v>
      </c>
      <c r="CR1413">
        <v>0</v>
      </c>
      <c r="CW1413">
        <v>3070083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"08/10/2022 21:55:55.991"</f>
        <v>08/10/2022 21:55:55.991</v>
      </c>
      <c r="C1414" t="str">
        <f t="shared" si="376"/>
        <v>FFDFD3C0</v>
      </c>
      <c r="D1414" t="s">
        <v>113</v>
      </c>
      <c r="E1414">
        <v>6</v>
      </c>
      <c r="H1414">
        <v>174</v>
      </c>
      <c r="I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378"/>
        <v>21:55:55.594</v>
      </c>
      <c r="T1414" t="str">
        <f t="shared" si="378"/>
        <v>21:55:55.594</v>
      </c>
      <c r="U1414" t="str">
        <f t="shared" si="375"/>
        <v>A4558D</v>
      </c>
      <c r="V1414">
        <v>0</v>
      </c>
      <c r="W1414">
        <v>0</v>
      </c>
      <c r="X1414">
        <v>2</v>
      </c>
      <c r="Z1414">
        <v>1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1211</v>
      </c>
      <c r="AJ1414">
        <v>48.128163999999998</v>
      </c>
      <c r="AK1414" t="s">
        <v>1212</v>
      </c>
      <c r="AL1414">
        <v>-122.97718</v>
      </c>
      <c r="AM1414">
        <v>25</v>
      </c>
      <c r="AN1414">
        <v>900</v>
      </c>
      <c r="AO1414" t="s">
        <v>118</v>
      </c>
      <c r="AP1414">
        <v>-19</v>
      </c>
      <c r="AQ1414">
        <v>-134</v>
      </c>
      <c r="AR1414">
        <v>-128</v>
      </c>
      <c r="AZ1414">
        <v>1200</v>
      </c>
      <c r="BA1414">
        <v>1</v>
      </c>
      <c r="BB1414" t="str">
        <f t="shared" si="377"/>
        <v xml:space="preserve">N379DH  </v>
      </c>
      <c r="BC1414">
        <v>1</v>
      </c>
      <c r="BE1414">
        <v>0</v>
      </c>
      <c r="BF1414">
        <v>0</v>
      </c>
      <c r="BG1414">
        <v>0</v>
      </c>
      <c r="BH1414">
        <v>925</v>
      </c>
      <c r="BI1414">
        <v>1</v>
      </c>
      <c r="BJ1414">
        <v>0</v>
      </c>
      <c r="BK1414">
        <v>0</v>
      </c>
      <c r="BL1414">
        <v>0</v>
      </c>
      <c r="BO1414">
        <v>0</v>
      </c>
      <c r="BP1414">
        <v>0</v>
      </c>
      <c r="BW1414" t="str">
        <f>"21:55:55.788"</f>
        <v>21:55:55.788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3</v>
      </c>
      <c r="CP1414" t="s">
        <v>119</v>
      </c>
      <c r="CQ1414">
        <v>259</v>
      </c>
      <c r="CR1414">
        <v>0</v>
      </c>
      <c r="CW1414">
        <v>3070083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"08/10/2022 21:55:56.007"</f>
        <v>08/10/2022 21:55:56.007</v>
      </c>
      <c r="C1415" t="str">
        <f t="shared" si="376"/>
        <v>FFDFD3C0</v>
      </c>
      <c r="D1415" t="s">
        <v>611</v>
      </c>
      <c r="E1415">
        <v>10</v>
      </c>
      <c r="H1415">
        <v>37</v>
      </c>
      <c r="I1415" t="s">
        <v>612</v>
      </c>
      <c r="J1415" t="s">
        <v>613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si="378"/>
        <v>21:55:55.594</v>
      </c>
      <c r="T1415" t="str">
        <f t="shared" si="378"/>
        <v>21:55:55.594</v>
      </c>
      <c r="U1415" t="str">
        <f t="shared" si="375"/>
        <v>A4558D</v>
      </c>
      <c r="V1415">
        <v>0</v>
      </c>
      <c r="W1415">
        <v>0</v>
      </c>
      <c r="X1415">
        <v>2</v>
      </c>
      <c r="Z1415">
        <v>1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1211</v>
      </c>
      <c r="AJ1415">
        <v>48.128163999999998</v>
      </c>
      <c r="AK1415" t="s">
        <v>1212</v>
      </c>
      <c r="AL1415">
        <v>-122.97718</v>
      </c>
      <c r="AM1415">
        <v>25</v>
      </c>
      <c r="AN1415">
        <v>900</v>
      </c>
      <c r="AO1415" t="s">
        <v>118</v>
      </c>
      <c r="AP1415">
        <v>-19</v>
      </c>
      <c r="AQ1415">
        <v>-134</v>
      </c>
      <c r="AR1415">
        <v>-128</v>
      </c>
      <c r="AZ1415">
        <v>1200</v>
      </c>
      <c r="BA1415">
        <v>1</v>
      </c>
      <c r="BB1415" t="str">
        <f t="shared" si="377"/>
        <v xml:space="preserve">N379DH  </v>
      </c>
      <c r="BC1415">
        <v>1</v>
      </c>
      <c r="BE1415">
        <v>0</v>
      </c>
      <c r="BF1415">
        <v>0</v>
      </c>
      <c r="BG1415">
        <v>0</v>
      </c>
      <c r="BH1415">
        <v>925</v>
      </c>
      <c r="BI1415">
        <v>1</v>
      </c>
      <c r="BJ1415">
        <v>0</v>
      </c>
      <c r="BK1415">
        <v>0</v>
      </c>
      <c r="BL1415">
        <v>0</v>
      </c>
      <c r="BO1415">
        <v>0</v>
      </c>
      <c r="BP1415">
        <v>0</v>
      </c>
      <c r="BW1415" t="str">
        <f>"21:55:55.788"</f>
        <v>21:55:55.788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3</v>
      </c>
      <c r="CP1415" t="s">
        <v>119</v>
      </c>
      <c r="CQ1415">
        <v>259</v>
      </c>
      <c r="CR1415">
        <v>0</v>
      </c>
      <c r="CW1415">
        <v>3070083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"08/10/2022 21:55:57.961"</f>
        <v>08/10/2022 21:55:57.961</v>
      </c>
      <c r="C1416" t="str">
        <f t="shared" si="376"/>
        <v>FFDFD3C0</v>
      </c>
      <c r="D1416" t="s">
        <v>611</v>
      </c>
      <c r="E1416">
        <v>10</v>
      </c>
      <c r="H1416">
        <v>37</v>
      </c>
      <c r="I1416" t="s">
        <v>612</v>
      </c>
      <c r="J1416" t="s">
        <v>613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ref="S1416:T1418" si="379">"21:55:57.594"</f>
        <v>21:55:57.594</v>
      </c>
      <c r="T1416" t="str">
        <f t="shared" si="379"/>
        <v>21:55:57.594</v>
      </c>
      <c r="U1416" t="str">
        <f t="shared" si="375"/>
        <v>A4558D</v>
      </c>
      <c r="V1416">
        <v>0</v>
      </c>
      <c r="W1416">
        <v>0</v>
      </c>
      <c r="X1416">
        <v>2</v>
      </c>
      <c r="Z1416">
        <v>1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1213</v>
      </c>
      <c r="AJ1416">
        <v>48.126919000000001</v>
      </c>
      <c r="AK1416" t="s">
        <v>1214</v>
      </c>
      <c r="AL1416">
        <v>-122.97743800000001</v>
      </c>
      <c r="AM1416">
        <v>25</v>
      </c>
      <c r="AN1416">
        <v>900</v>
      </c>
      <c r="AO1416" t="s">
        <v>118</v>
      </c>
      <c r="AP1416">
        <v>-19</v>
      </c>
      <c r="AQ1416">
        <v>-134</v>
      </c>
      <c r="AR1416">
        <v>-64</v>
      </c>
      <c r="AZ1416">
        <v>1200</v>
      </c>
      <c r="BA1416">
        <v>1</v>
      </c>
      <c r="BB1416" t="str">
        <f t="shared" si="377"/>
        <v xml:space="preserve">N379DH  </v>
      </c>
      <c r="BC1416">
        <v>1</v>
      </c>
      <c r="BE1416">
        <v>0</v>
      </c>
      <c r="BF1416">
        <v>0</v>
      </c>
      <c r="BG1416">
        <v>0</v>
      </c>
      <c r="BH1416">
        <v>925</v>
      </c>
      <c r="BI1416">
        <v>1</v>
      </c>
      <c r="BJ1416">
        <v>0</v>
      </c>
      <c r="BK1416">
        <v>0</v>
      </c>
      <c r="BL1416">
        <v>0</v>
      </c>
      <c r="BO1416">
        <v>0</v>
      </c>
      <c r="BP1416">
        <v>0</v>
      </c>
      <c r="BW1416" t="str">
        <f>"21:55:57.603"</f>
        <v>21:55:57.603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2</v>
      </c>
      <c r="CP1416" t="s">
        <v>119</v>
      </c>
      <c r="CQ1416">
        <v>259</v>
      </c>
      <c r="CR1416">
        <v>0</v>
      </c>
      <c r="CW1416">
        <v>3070295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"08/10/2022 21:55:57.961"</f>
        <v>08/10/2022 21:55:57.961</v>
      </c>
      <c r="C1417" t="str">
        <f t="shared" si="376"/>
        <v>FFDFD3C0</v>
      </c>
      <c r="D1417" t="s">
        <v>130</v>
      </c>
      <c r="E1417">
        <v>18</v>
      </c>
      <c r="F1417">
        <v>1018</v>
      </c>
      <c r="G1417" t="s">
        <v>114</v>
      </c>
      <c r="J1417" t="s">
        <v>131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379"/>
        <v>21:55:57.594</v>
      </c>
      <c r="T1417" t="str">
        <f t="shared" si="379"/>
        <v>21:55:57.594</v>
      </c>
      <c r="U1417" t="str">
        <f t="shared" si="375"/>
        <v>A4558D</v>
      </c>
      <c r="V1417">
        <v>0</v>
      </c>
      <c r="W1417">
        <v>0</v>
      </c>
      <c r="X1417">
        <v>2</v>
      </c>
      <c r="Z1417">
        <v>1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1213</v>
      </c>
      <c r="AJ1417">
        <v>48.126919000000001</v>
      </c>
      <c r="AK1417" t="s">
        <v>1214</v>
      </c>
      <c r="AL1417">
        <v>-122.97743800000001</v>
      </c>
      <c r="AM1417">
        <v>25</v>
      </c>
      <c r="AN1417">
        <v>900</v>
      </c>
      <c r="AO1417" t="s">
        <v>118</v>
      </c>
      <c r="AP1417">
        <v>-19</v>
      </c>
      <c r="AQ1417">
        <v>-134</v>
      </c>
      <c r="AR1417">
        <v>-64</v>
      </c>
      <c r="AZ1417">
        <v>1200</v>
      </c>
      <c r="BA1417">
        <v>1</v>
      </c>
      <c r="BB1417" t="str">
        <f t="shared" si="377"/>
        <v xml:space="preserve">N379DH  </v>
      </c>
      <c r="BC1417">
        <v>1</v>
      </c>
      <c r="BE1417">
        <v>0</v>
      </c>
      <c r="BF1417">
        <v>0</v>
      </c>
      <c r="BG1417">
        <v>0</v>
      </c>
      <c r="BH1417">
        <v>925</v>
      </c>
      <c r="BI1417">
        <v>1</v>
      </c>
      <c r="BJ1417">
        <v>0</v>
      </c>
      <c r="BK1417">
        <v>0</v>
      </c>
      <c r="BL1417">
        <v>0</v>
      </c>
      <c r="BO1417">
        <v>0</v>
      </c>
      <c r="BP1417">
        <v>0</v>
      </c>
      <c r="BW1417" t="str">
        <f>"21:55:57.603"</f>
        <v>21:55:57.603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2</v>
      </c>
      <c r="CP1417" t="s">
        <v>119</v>
      </c>
      <c r="CQ1417">
        <v>259</v>
      </c>
      <c r="CR1417">
        <v>0</v>
      </c>
      <c r="CW1417">
        <v>3070295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"08/10/2022 21:55:57.961"</f>
        <v>08/10/2022 21:55:57.961</v>
      </c>
      <c r="C1418" t="str">
        <f t="shared" si="376"/>
        <v>FFDFD3C0</v>
      </c>
      <c r="D1418" t="s">
        <v>113</v>
      </c>
      <c r="E1418">
        <v>6</v>
      </c>
      <c r="H1418">
        <v>174</v>
      </c>
      <c r="I1418" t="s">
        <v>114</v>
      </c>
      <c r="J1418" t="s">
        <v>115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si="379"/>
        <v>21:55:57.594</v>
      </c>
      <c r="T1418" t="str">
        <f t="shared" si="379"/>
        <v>21:55:57.594</v>
      </c>
      <c r="U1418" t="str">
        <f t="shared" si="375"/>
        <v>A4558D</v>
      </c>
      <c r="V1418">
        <v>0</v>
      </c>
      <c r="W1418">
        <v>0</v>
      </c>
      <c r="X1418">
        <v>2</v>
      </c>
      <c r="Z1418">
        <v>1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1213</v>
      </c>
      <c r="AJ1418">
        <v>48.126919000000001</v>
      </c>
      <c r="AK1418" t="s">
        <v>1214</v>
      </c>
      <c r="AL1418">
        <v>-122.97743800000001</v>
      </c>
      <c r="AM1418">
        <v>25</v>
      </c>
      <c r="AN1418">
        <v>900</v>
      </c>
      <c r="AO1418" t="s">
        <v>118</v>
      </c>
      <c r="AP1418">
        <v>-19</v>
      </c>
      <c r="AQ1418">
        <v>-134</v>
      </c>
      <c r="AR1418">
        <v>-64</v>
      </c>
      <c r="AZ1418">
        <v>1200</v>
      </c>
      <c r="BA1418">
        <v>1</v>
      </c>
      <c r="BB1418" t="str">
        <f t="shared" si="377"/>
        <v xml:space="preserve">N379DH  </v>
      </c>
      <c r="BC1418">
        <v>1</v>
      </c>
      <c r="BE1418">
        <v>0</v>
      </c>
      <c r="BF1418">
        <v>0</v>
      </c>
      <c r="BG1418">
        <v>0</v>
      </c>
      <c r="BH1418">
        <v>925</v>
      </c>
      <c r="BI1418">
        <v>1</v>
      </c>
      <c r="BJ1418">
        <v>0</v>
      </c>
      <c r="BK1418">
        <v>0</v>
      </c>
      <c r="BL1418">
        <v>0</v>
      </c>
      <c r="BO1418">
        <v>0</v>
      </c>
      <c r="BP1418">
        <v>0</v>
      </c>
      <c r="BW1418" t="str">
        <f>"21:55:57.603"</f>
        <v>21:55:57.603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2</v>
      </c>
      <c r="CP1418" t="s">
        <v>119</v>
      </c>
      <c r="CQ1418">
        <v>259</v>
      </c>
      <c r="CR1418">
        <v>0</v>
      </c>
      <c r="CW1418">
        <v>3070295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"08/10/2022 21:55:59.009"</f>
        <v>08/10/2022 21:55:59.009</v>
      </c>
      <c r="C1419" t="str">
        <f t="shared" si="376"/>
        <v>FFDFD3C0</v>
      </c>
      <c r="D1419" t="s">
        <v>113</v>
      </c>
      <c r="E1419">
        <v>6</v>
      </c>
      <c r="H1419">
        <v>174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ref="S1419:T1421" si="380">"21:55:58.797"</f>
        <v>21:55:58.797</v>
      </c>
      <c r="T1419" t="str">
        <f t="shared" si="380"/>
        <v>21:55:58.797</v>
      </c>
      <c r="U1419" t="str">
        <f t="shared" si="375"/>
        <v>A4558D</v>
      </c>
      <c r="V1419">
        <v>0</v>
      </c>
      <c r="W1419">
        <v>0</v>
      </c>
      <c r="X1419">
        <v>2</v>
      </c>
      <c r="Z1419">
        <v>1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1215</v>
      </c>
      <c r="AJ1419">
        <v>48.126168</v>
      </c>
      <c r="AK1419" t="s">
        <v>1216</v>
      </c>
      <c r="AL1419">
        <v>-122.97761</v>
      </c>
      <c r="AM1419">
        <v>25</v>
      </c>
      <c r="AN1419">
        <v>900</v>
      </c>
      <c r="AO1419" t="s">
        <v>118</v>
      </c>
      <c r="AP1419">
        <v>-19</v>
      </c>
      <c r="AQ1419">
        <v>-134</v>
      </c>
      <c r="AR1419">
        <v>-64</v>
      </c>
      <c r="AZ1419">
        <v>1200</v>
      </c>
      <c r="BA1419">
        <v>1</v>
      </c>
      <c r="BB1419" t="str">
        <f t="shared" si="377"/>
        <v xml:space="preserve">N379DH  </v>
      </c>
      <c r="BC1419">
        <v>1</v>
      </c>
      <c r="BE1419">
        <v>0</v>
      </c>
      <c r="BF1419">
        <v>0</v>
      </c>
      <c r="BG1419">
        <v>0</v>
      </c>
      <c r="BH1419">
        <v>900</v>
      </c>
      <c r="BI1419">
        <v>1</v>
      </c>
      <c r="BJ1419">
        <v>0</v>
      </c>
      <c r="BK1419">
        <v>0</v>
      </c>
      <c r="BL1419">
        <v>0</v>
      </c>
      <c r="BO1419">
        <v>0</v>
      </c>
      <c r="BP1419">
        <v>0</v>
      </c>
      <c r="BW1419" t="str">
        <f>"21:55:58.813"</f>
        <v>21:55:58.813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2</v>
      </c>
      <c r="CP1419" t="s">
        <v>119</v>
      </c>
      <c r="CQ1419">
        <v>259</v>
      </c>
      <c r="CR1419">
        <v>0</v>
      </c>
      <c r="CW1419">
        <v>3070426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"08/10/2022 21:55:59.048"</f>
        <v>08/10/2022 21:55:59.048</v>
      </c>
      <c r="C1420" t="str">
        <f t="shared" si="376"/>
        <v>FFDFD3C0</v>
      </c>
      <c r="D1420" t="s">
        <v>611</v>
      </c>
      <c r="E1420">
        <v>10</v>
      </c>
      <c r="H1420">
        <v>37</v>
      </c>
      <c r="I1420" t="s">
        <v>612</v>
      </c>
      <c r="J1420" t="s">
        <v>613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380"/>
        <v>21:55:58.797</v>
      </c>
      <c r="T1420" t="str">
        <f t="shared" si="380"/>
        <v>21:55:58.797</v>
      </c>
      <c r="U1420" t="str">
        <f t="shared" si="375"/>
        <v>A4558D</v>
      </c>
      <c r="V1420">
        <v>0</v>
      </c>
      <c r="W1420">
        <v>0</v>
      </c>
      <c r="X1420">
        <v>2</v>
      </c>
      <c r="Z1420">
        <v>1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1215</v>
      </c>
      <c r="AJ1420">
        <v>48.126168</v>
      </c>
      <c r="AK1420" t="s">
        <v>1216</v>
      </c>
      <c r="AL1420">
        <v>-122.97761</v>
      </c>
      <c r="AM1420">
        <v>25</v>
      </c>
      <c r="AN1420">
        <v>900</v>
      </c>
      <c r="AO1420" t="s">
        <v>118</v>
      </c>
      <c r="AP1420">
        <v>-19</v>
      </c>
      <c r="AQ1420">
        <v>-134</v>
      </c>
      <c r="AR1420">
        <v>-64</v>
      </c>
      <c r="AZ1420">
        <v>1200</v>
      </c>
      <c r="BA1420">
        <v>1</v>
      </c>
      <c r="BB1420" t="str">
        <f t="shared" si="377"/>
        <v xml:space="preserve">N379DH  </v>
      </c>
      <c r="BC1420">
        <v>1</v>
      </c>
      <c r="BE1420">
        <v>0</v>
      </c>
      <c r="BF1420">
        <v>0</v>
      </c>
      <c r="BG1420">
        <v>0</v>
      </c>
      <c r="BH1420">
        <v>900</v>
      </c>
      <c r="BI1420">
        <v>1</v>
      </c>
      <c r="BJ1420">
        <v>0</v>
      </c>
      <c r="BK1420">
        <v>0</v>
      </c>
      <c r="BL1420">
        <v>0</v>
      </c>
      <c r="BO1420">
        <v>0</v>
      </c>
      <c r="BP1420">
        <v>0</v>
      </c>
      <c r="BW1420" t="str">
        <f>"21:55:58.813"</f>
        <v>21:55:58.813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2</v>
      </c>
      <c r="CP1420" t="s">
        <v>119</v>
      </c>
      <c r="CQ1420">
        <v>259</v>
      </c>
      <c r="CR1420">
        <v>0</v>
      </c>
      <c r="CW1420">
        <v>3070426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"08/10/2022 21:55:59.048"</f>
        <v>08/10/2022 21:55:59.048</v>
      </c>
      <c r="C1421" t="str">
        <f t="shared" si="376"/>
        <v>FFDFD3C0</v>
      </c>
      <c r="D1421" t="s">
        <v>130</v>
      </c>
      <c r="E1421">
        <v>18</v>
      </c>
      <c r="F1421">
        <v>1018</v>
      </c>
      <c r="G1421" t="s">
        <v>114</v>
      </c>
      <c r="J1421" t="s">
        <v>131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380"/>
        <v>21:55:58.797</v>
      </c>
      <c r="T1421" t="str">
        <f t="shared" si="380"/>
        <v>21:55:58.797</v>
      </c>
      <c r="U1421" t="str">
        <f t="shared" si="375"/>
        <v>A4558D</v>
      </c>
      <c r="V1421">
        <v>0</v>
      </c>
      <c r="W1421">
        <v>0</v>
      </c>
      <c r="X1421">
        <v>2</v>
      </c>
      <c r="Z1421">
        <v>1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1215</v>
      </c>
      <c r="AJ1421">
        <v>48.126168</v>
      </c>
      <c r="AK1421" t="s">
        <v>1216</v>
      </c>
      <c r="AL1421">
        <v>-122.97761</v>
      </c>
      <c r="AM1421">
        <v>25</v>
      </c>
      <c r="AN1421">
        <v>900</v>
      </c>
      <c r="AO1421" t="s">
        <v>118</v>
      </c>
      <c r="AP1421">
        <v>-19</v>
      </c>
      <c r="AQ1421">
        <v>-134</v>
      </c>
      <c r="AR1421">
        <v>-64</v>
      </c>
      <c r="AZ1421">
        <v>1200</v>
      </c>
      <c r="BA1421">
        <v>1</v>
      </c>
      <c r="BB1421" t="str">
        <f t="shared" si="377"/>
        <v xml:space="preserve">N379DH  </v>
      </c>
      <c r="BC1421">
        <v>1</v>
      </c>
      <c r="BE1421">
        <v>0</v>
      </c>
      <c r="BF1421">
        <v>0</v>
      </c>
      <c r="BG1421">
        <v>0</v>
      </c>
      <c r="BH1421">
        <v>900</v>
      </c>
      <c r="BI1421">
        <v>1</v>
      </c>
      <c r="BJ1421">
        <v>0</v>
      </c>
      <c r="BK1421">
        <v>0</v>
      </c>
      <c r="BL1421">
        <v>0</v>
      </c>
      <c r="BO1421">
        <v>0</v>
      </c>
      <c r="BP1421">
        <v>0</v>
      </c>
      <c r="BW1421" t="str">
        <f>"21:55:58.813"</f>
        <v>21:55:58.813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2</v>
      </c>
      <c r="CP1421" t="s">
        <v>119</v>
      </c>
      <c r="CQ1421">
        <v>259</v>
      </c>
      <c r="CR1421">
        <v>0</v>
      </c>
      <c r="CW1421">
        <v>3070426</v>
      </c>
      <c r="CY1421">
        <v>0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"08/10/2022 21:55:59.882"</f>
        <v>08/10/2022 21:55:59.882</v>
      </c>
      <c r="C1422" t="str">
        <f t="shared" si="376"/>
        <v>FFDFD3C0</v>
      </c>
      <c r="D1422" t="s">
        <v>113</v>
      </c>
      <c r="E1422">
        <v>6</v>
      </c>
      <c r="H1422">
        <v>174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ref="S1422:T1424" si="381">"21:55:59.594"</f>
        <v>21:55:59.594</v>
      </c>
      <c r="T1422" t="str">
        <f t="shared" si="381"/>
        <v>21:55:59.594</v>
      </c>
      <c r="U1422" t="str">
        <f t="shared" si="375"/>
        <v>A4558D</v>
      </c>
      <c r="V1422">
        <v>0</v>
      </c>
      <c r="W1422">
        <v>0</v>
      </c>
      <c r="X1422">
        <v>2</v>
      </c>
      <c r="Z1422">
        <v>1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1217</v>
      </c>
      <c r="AJ1422">
        <v>48.125675000000001</v>
      </c>
      <c r="AK1422" t="s">
        <v>1218</v>
      </c>
      <c r="AL1422">
        <v>-122.977717</v>
      </c>
      <c r="AM1422">
        <v>25</v>
      </c>
      <c r="AN1422">
        <v>900</v>
      </c>
      <c r="AO1422" t="s">
        <v>118</v>
      </c>
      <c r="AP1422">
        <v>-19</v>
      </c>
      <c r="AQ1422">
        <v>-134</v>
      </c>
      <c r="AR1422">
        <v>-64</v>
      </c>
      <c r="AZ1422">
        <v>1200</v>
      </c>
      <c r="BA1422">
        <v>1</v>
      </c>
      <c r="BB1422" t="str">
        <f t="shared" si="377"/>
        <v xml:space="preserve">N379DH  </v>
      </c>
      <c r="BC1422">
        <v>1</v>
      </c>
      <c r="BE1422">
        <v>0</v>
      </c>
      <c r="BF1422">
        <v>0</v>
      </c>
      <c r="BG1422">
        <v>0</v>
      </c>
      <c r="BH1422">
        <v>900</v>
      </c>
      <c r="BI1422">
        <v>1</v>
      </c>
      <c r="BJ1422">
        <v>0</v>
      </c>
      <c r="BK1422">
        <v>0</v>
      </c>
      <c r="BL1422">
        <v>0</v>
      </c>
      <c r="BO1422">
        <v>0</v>
      </c>
      <c r="BP1422">
        <v>0</v>
      </c>
      <c r="BW1422" t="str">
        <f>"21:55:59.601"</f>
        <v>21:55:59.601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2</v>
      </c>
      <c r="CP1422" t="s">
        <v>119</v>
      </c>
      <c r="CQ1422">
        <v>259</v>
      </c>
      <c r="CR1422">
        <v>0</v>
      </c>
      <c r="CW1422">
        <v>3070523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"08/10/2022 21:55:59.882"</f>
        <v>08/10/2022 21:55:59.882</v>
      </c>
      <c r="C1423" t="str">
        <f t="shared" si="376"/>
        <v>FFDFD3C0</v>
      </c>
      <c r="D1423" t="s">
        <v>130</v>
      </c>
      <c r="E1423">
        <v>18</v>
      </c>
      <c r="F1423">
        <v>1018</v>
      </c>
      <c r="G1423" t="s">
        <v>114</v>
      </c>
      <c r="J1423" t="s">
        <v>131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si="381"/>
        <v>21:55:59.594</v>
      </c>
      <c r="T1423" t="str">
        <f t="shared" si="381"/>
        <v>21:55:59.594</v>
      </c>
      <c r="U1423" t="str">
        <f t="shared" si="375"/>
        <v>A4558D</v>
      </c>
      <c r="V1423">
        <v>0</v>
      </c>
      <c r="W1423">
        <v>0</v>
      </c>
      <c r="X1423">
        <v>2</v>
      </c>
      <c r="Z1423">
        <v>1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1217</v>
      </c>
      <c r="AJ1423">
        <v>48.125675000000001</v>
      </c>
      <c r="AK1423" t="s">
        <v>1218</v>
      </c>
      <c r="AL1423">
        <v>-122.977717</v>
      </c>
      <c r="AM1423">
        <v>25</v>
      </c>
      <c r="AN1423">
        <v>900</v>
      </c>
      <c r="AO1423" t="s">
        <v>118</v>
      </c>
      <c r="AP1423">
        <v>-19</v>
      </c>
      <c r="AQ1423">
        <v>-134</v>
      </c>
      <c r="AR1423">
        <v>-64</v>
      </c>
      <c r="AZ1423">
        <v>1200</v>
      </c>
      <c r="BA1423">
        <v>1</v>
      </c>
      <c r="BB1423" t="str">
        <f t="shared" si="377"/>
        <v xml:space="preserve">N379DH  </v>
      </c>
      <c r="BC1423">
        <v>1</v>
      </c>
      <c r="BE1423">
        <v>0</v>
      </c>
      <c r="BF1423">
        <v>0</v>
      </c>
      <c r="BG1423">
        <v>0</v>
      </c>
      <c r="BH1423">
        <v>900</v>
      </c>
      <c r="BI1423">
        <v>1</v>
      </c>
      <c r="BJ1423">
        <v>0</v>
      </c>
      <c r="BK1423">
        <v>0</v>
      </c>
      <c r="BL1423">
        <v>0</v>
      </c>
      <c r="BO1423">
        <v>0</v>
      </c>
      <c r="BP1423">
        <v>0</v>
      </c>
      <c r="BW1423" t="str">
        <f>"21:55:59.601"</f>
        <v>21:55:59.601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2</v>
      </c>
      <c r="CP1423" t="s">
        <v>119</v>
      </c>
      <c r="CQ1423">
        <v>259</v>
      </c>
      <c r="CR1423">
        <v>0</v>
      </c>
      <c r="CW1423">
        <v>3070523</v>
      </c>
      <c r="CY1423">
        <v>0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"08/10/2022 21:55:59.882"</f>
        <v>08/10/2022 21:55:59.882</v>
      </c>
      <c r="C1424" t="str">
        <f t="shared" si="376"/>
        <v>FFDFD3C0</v>
      </c>
      <c r="D1424" t="s">
        <v>611</v>
      </c>
      <c r="E1424">
        <v>10</v>
      </c>
      <c r="H1424">
        <v>37</v>
      </c>
      <c r="I1424" t="s">
        <v>612</v>
      </c>
      <c r="J1424" t="s">
        <v>613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si="381"/>
        <v>21:55:59.594</v>
      </c>
      <c r="T1424" t="str">
        <f t="shared" si="381"/>
        <v>21:55:59.594</v>
      </c>
      <c r="U1424" t="str">
        <f t="shared" si="375"/>
        <v>A4558D</v>
      </c>
      <c r="V1424">
        <v>0</v>
      </c>
      <c r="W1424">
        <v>0</v>
      </c>
      <c r="X1424">
        <v>2</v>
      </c>
      <c r="Z1424">
        <v>1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1217</v>
      </c>
      <c r="AJ1424">
        <v>48.125675000000001</v>
      </c>
      <c r="AK1424" t="s">
        <v>1218</v>
      </c>
      <c r="AL1424">
        <v>-122.977717</v>
      </c>
      <c r="AM1424">
        <v>25</v>
      </c>
      <c r="AN1424">
        <v>900</v>
      </c>
      <c r="AO1424" t="s">
        <v>118</v>
      </c>
      <c r="AP1424">
        <v>-19</v>
      </c>
      <c r="AQ1424">
        <v>-134</v>
      </c>
      <c r="AR1424">
        <v>-64</v>
      </c>
      <c r="AZ1424">
        <v>1200</v>
      </c>
      <c r="BA1424">
        <v>1</v>
      </c>
      <c r="BB1424" t="str">
        <f t="shared" si="377"/>
        <v xml:space="preserve">N379DH  </v>
      </c>
      <c r="BC1424">
        <v>1</v>
      </c>
      <c r="BE1424">
        <v>0</v>
      </c>
      <c r="BF1424">
        <v>0</v>
      </c>
      <c r="BG1424">
        <v>0</v>
      </c>
      <c r="BH1424">
        <v>900</v>
      </c>
      <c r="BI1424">
        <v>1</v>
      </c>
      <c r="BJ1424">
        <v>0</v>
      </c>
      <c r="BK1424">
        <v>0</v>
      </c>
      <c r="BL1424">
        <v>0</v>
      </c>
      <c r="BO1424">
        <v>0</v>
      </c>
      <c r="BP1424">
        <v>0</v>
      </c>
      <c r="BW1424" t="str">
        <f>"21:55:59.601"</f>
        <v>21:55:59.601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2</v>
      </c>
      <c r="CP1424" t="s">
        <v>119</v>
      </c>
      <c r="CQ1424">
        <v>259</v>
      </c>
      <c r="CR1424">
        <v>0</v>
      </c>
      <c r="CW1424">
        <v>3070523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"08/10/2022 21:56:01.038"</f>
        <v>08/10/2022 21:56:01.038</v>
      </c>
      <c r="C1425" t="str">
        <f t="shared" si="376"/>
        <v>FFDFD3C0</v>
      </c>
      <c r="D1425" t="s">
        <v>113</v>
      </c>
      <c r="E1425">
        <v>6</v>
      </c>
      <c r="H1425">
        <v>174</v>
      </c>
      <c r="I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ref="S1425:T1427" si="382">"21:56:00.797"</f>
        <v>21:56:00.797</v>
      </c>
      <c r="T1425" t="str">
        <f t="shared" si="382"/>
        <v>21:56:00.797</v>
      </c>
      <c r="U1425" t="str">
        <f t="shared" si="375"/>
        <v>A4558D</v>
      </c>
      <c r="V1425">
        <v>0</v>
      </c>
      <c r="W1425">
        <v>0</v>
      </c>
      <c r="X1425">
        <v>2</v>
      </c>
      <c r="Z1425">
        <v>1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1219</v>
      </c>
      <c r="AJ1425">
        <v>48.124924</v>
      </c>
      <c r="AK1425" t="s">
        <v>1220</v>
      </c>
      <c r="AL1425">
        <v>-122.977867</v>
      </c>
      <c r="AM1425">
        <v>25</v>
      </c>
      <c r="AN1425">
        <v>900</v>
      </c>
      <c r="AO1425" t="s">
        <v>118</v>
      </c>
      <c r="AP1425">
        <v>-19</v>
      </c>
      <c r="AQ1425">
        <v>-134</v>
      </c>
      <c r="AR1425">
        <v>-64</v>
      </c>
      <c r="AZ1425">
        <v>1200</v>
      </c>
      <c r="BA1425">
        <v>1</v>
      </c>
      <c r="BB1425" t="str">
        <f t="shared" si="377"/>
        <v xml:space="preserve">N379DH  </v>
      </c>
      <c r="BC1425">
        <v>1</v>
      </c>
      <c r="BE1425">
        <v>0</v>
      </c>
      <c r="BF1425">
        <v>0</v>
      </c>
      <c r="BG1425">
        <v>0</v>
      </c>
      <c r="BH1425">
        <v>900</v>
      </c>
      <c r="BI1425">
        <v>1</v>
      </c>
      <c r="BJ1425">
        <v>0</v>
      </c>
      <c r="BK1425">
        <v>0</v>
      </c>
      <c r="BL1425">
        <v>0</v>
      </c>
      <c r="BO1425">
        <v>0</v>
      </c>
      <c r="BP1425">
        <v>0</v>
      </c>
      <c r="BW1425" t="str">
        <f>"21:56:00.808"</f>
        <v>21:56:00.808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2</v>
      </c>
      <c r="CP1425" t="s">
        <v>119</v>
      </c>
      <c r="CQ1425">
        <v>259</v>
      </c>
      <c r="CR1425">
        <v>0</v>
      </c>
      <c r="CW1425">
        <v>3070660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"08/10/2022 21:56:01.083"</f>
        <v>08/10/2022 21:56:01.083</v>
      </c>
      <c r="C1426" t="str">
        <f t="shared" si="376"/>
        <v>FFDFD3C0</v>
      </c>
      <c r="D1426" t="s">
        <v>611</v>
      </c>
      <c r="E1426">
        <v>10</v>
      </c>
      <c r="H1426">
        <v>37</v>
      </c>
      <c r="I1426" t="s">
        <v>612</v>
      </c>
      <c r="J1426" t="s">
        <v>613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382"/>
        <v>21:56:00.797</v>
      </c>
      <c r="T1426" t="str">
        <f t="shared" si="382"/>
        <v>21:56:00.797</v>
      </c>
      <c r="U1426" t="str">
        <f t="shared" si="375"/>
        <v>A4558D</v>
      </c>
      <c r="V1426">
        <v>0</v>
      </c>
      <c r="W1426">
        <v>0</v>
      </c>
      <c r="X1426">
        <v>2</v>
      </c>
      <c r="Z1426">
        <v>1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1219</v>
      </c>
      <c r="AJ1426">
        <v>48.124924</v>
      </c>
      <c r="AK1426" t="s">
        <v>1220</v>
      </c>
      <c r="AL1426">
        <v>-122.977867</v>
      </c>
      <c r="AM1426">
        <v>25</v>
      </c>
      <c r="AN1426">
        <v>900</v>
      </c>
      <c r="AO1426" t="s">
        <v>118</v>
      </c>
      <c r="AP1426">
        <v>-19</v>
      </c>
      <c r="AQ1426">
        <v>-134</v>
      </c>
      <c r="AR1426">
        <v>-64</v>
      </c>
      <c r="AZ1426">
        <v>1200</v>
      </c>
      <c r="BA1426">
        <v>1</v>
      </c>
      <c r="BB1426" t="str">
        <f t="shared" si="377"/>
        <v xml:space="preserve">N379DH  </v>
      </c>
      <c r="BC1426">
        <v>1</v>
      </c>
      <c r="BE1426">
        <v>0</v>
      </c>
      <c r="BF1426">
        <v>0</v>
      </c>
      <c r="BG1426">
        <v>0</v>
      </c>
      <c r="BH1426">
        <v>900</v>
      </c>
      <c r="BI1426">
        <v>1</v>
      </c>
      <c r="BJ1426">
        <v>0</v>
      </c>
      <c r="BK1426">
        <v>0</v>
      </c>
      <c r="BL1426">
        <v>0</v>
      </c>
      <c r="BO1426">
        <v>0</v>
      </c>
      <c r="BP1426">
        <v>0</v>
      </c>
      <c r="BW1426" t="str">
        <f>"21:56:00.808"</f>
        <v>21:56:00.808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2</v>
      </c>
      <c r="CP1426" t="s">
        <v>119</v>
      </c>
      <c r="CQ1426">
        <v>259</v>
      </c>
      <c r="CR1426">
        <v>0</v>
      </c>
      <c r="CW1426">
        <v>3070660</v>
      </c>
      <c r="CY1426">
        <v>0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"08/10/2022 21:56:01.038"</f>
        <v>08/10/2022 21:56:01.038</v>
      </c>
      <c r="C1427" t="str">
        <f t="shared" si="376"/>
        <v>FFDFD3C0</v>
      </c>
      <c r="D1427" t="s">
        <v>130</v>
      </c>
      <c r="E1427">
        <v>18</v>
      </c>
      <c r="F1427">
        <v>1018</v>
      </c>
      <c r="G1427" t="s">
        <v>114</v>
      </c>
      <c r="J1427" t="s">
        <v>131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si="382"/>
        <v>21:56:00.797</v>
      </c>
      <c r="T1427" t="str">
        <f t="shared" si="382"/>
        <v>21:56:00.797</v>
      </c>
      <c r="U1427" t="str">
        <f t="shared" si="375"/>
        <v>A4558D</v>
      </c>
      <c r="V1427">
        <v>0</v>
      </c>
      <c r="W1427">
        <v>0</v>
      </c>
      <c r="X1427">
        <v>2</v>
      </c>
      <c r="Z1427">
        <v>1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1219</v>
      </c>
      <c r="AJ1427">
        <v>48.124924</v>
      </c>
      <c r="AK1427" t="s">
        <v>1220</v>
      </c>
      <c r="AL1427">
        <v>-122.977867</v>
      </c>
      <c r="AM1427">
        <v>25</v>
      </c>
      <c r="AN1427">
        <v>900</v>
      </c>
      <c r="AO1427" t="s">
        <v>118</v>
      </c>
      <c r="AP1427">
        <v>-19</v>
      </c>
      <c r="AQ1427">
        <v>-134</v>
      </c>
      <c r="AR1427">
        <v>-64</v>
      </c>
      <c r="AZ1427">
        <v>1200</v>
      </c>
      <c r="BA1427">
        <v>1</v>
      </c>
      <c r="BB1427" t="str">
        <f t="shared" si="377"/>
        <v xml:space="preserve">N379DH  </v>
      </c>
      <c r="BC1427">
        <v>1</v>
      </c>
      <c r="BE1427">
        <v>0</v>
      </c>
      <c r="BF1427">
        <v>0</v>
      </c>
      <c r="BG1427">
        <v>0</v>
      </c>
      <c r="BH1427">
        <v>900</v>
      </c>
      <c r="BI1427">
        <v>1</v>
      </c>
      <c r="BJ1427">
        <v>0</v>
      </c>
      <c r="BK1427">
        <v>0</v>
      </c>
      <c r="BL1427">
        <v>0</v>
      </c>
      <c r="BO1427">
        <v>0</v>
      </c>
      <c r="BP1427">
        <v>0</v>
      </c>
      <c r="BW1427" t="str">
        <f>"21:56:00.808"</f>
        <v>21:56:00.808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2</v>
      </c>
      <c r="CP1427" t="s">
        <v>119</v>
      </c>
      <c r="CQ1427">
        <v>259</v>
      </c>
      <c r="CR1427">
        <v>0</v>
      </c>
      <c r="CW1427">
        <v>3070660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"08/10/2022 21:56:01.869"</f>
        <v>08/10/2022 21:56:01.869</v>
      </c>
      <c r="C1428" t="str">
        <f t="shared" si="376"/>
        <v>FFDFD3C0</v>
      </c>
      <c r="D1428" t="s">
        <v>611</v>
      </c>
      <c r="E1428">
        <v>10</v>
      </c>
      <c r="H1428">
        <v>37</v>
      </c>
      <c r="I1428" t="s">
        <v>612</v>
      </c>
      <c r="J1428" t="s">
        <v>613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ref="S1428:T1430" si="383">"21:56:01.398"</f>
        <v>21:56:01.398</v>
      </c>
      <c r="T1428" t="str">
        <f t="shared" si="383"/>
        <v>21:56:01.398</v>
      </c>
      <c r="U1428" t="str">
        <f t="shared" si="375"/>
        <v>A4558D</v>
      </c>
      <c r="V1428">
        <v>0</v>
      </c>
      <c r="W1428">
        <v>0</v>
      </c>
      <c r="X1428">
        <v>2</v>
      </c>
      <c r="Z1428">
        <v>1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1221</v>
      </c>
      <c r="AJ1428">
        <v>48.124558999999998</v>
      </c>
      <c r="AK1428" t="s">
        <v>1222</v>
      </c>
      <c r="AL1428">
        <v>-122.977953</v>
      </c>
      <c r="AM1428">
        <v>25</v>
      </c>
      <c r="AN1428">
        <v>900</v>
      </c>
      <c r="AO1428" t="s">
        <v>118</v>
      </c>
      <c r="AP1428">
        <v>-20</v>
      </c>
      <c r="AQ1428">
        <v>-134</v>
      </c>
      <c r="AR1428">
        <v>0</v>
      </c>
      <c r="AZ1428">
        <v>1200</v>
      </c>
      <c r="BA1428">
        <v>1</v>
      </c>
      <c r="BB1428" t="str">
        <f t="shared" si="377"/>
        <v xml:space="preserve">N379DH  </v>
      </c>
      <c r="BC1428">
        <v>1</v>
      </c>
      <c r="BE1428">
        <v>0</v>
      </c>
      <c r="BF1428">
        <v>0</v>
      </c>
      <c r="BG1428">
        <v>0</v>
      </c>
      <c r="BH1428">
        <v>900</v>
      </c>
      <c r="BI1428">
        <v>1</v>
      </c>
      <c r="BJ1428">
        <v>0</v>
      </c>
      <c r="BK1428">
        <v>0</v>
      </c>
      <c r="BL1428">
        <v>0</v>
      </c>
      <c r="BO1428">
        <v>0</v>
      </c>
      <c r="BP1428">
        <v>0</v>
      </c>
      <c r="BW1428" t="str">
        <f>"21:56:01.582"</f>
        <v>21:56:01.582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3</v>
      </c>
      <c r="CP1428" t="s">
        <v>119</v>
      </c>
      <c r="CQ1428">
        <v>259</v>
      </c>
      <c r="CR1428">
        <v>0</v>
      </c>
      <c r="CW1428">
        <v>3070740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"08/10/2022 21:56:01.963"</f>
        <v>08/10/2022 21:56:01.963</v>
      </c>
      <c r="C1429" t="str">
        <f t="shared" si="376"/>
        <v>FFDFD3C0</v>
      </c>
      <c r="D1429" t="s">
        <v>113</v>
      </c>
      <c r="E1429">
        <v>6</v>
      </c>
      <c r="H1429">
        <v>174</v>
      </c>
      <c r="I1429" t="s">
        <v>114</v>
      </c>
      <c r="J1429" t="s">
        <v>115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383"/>
        <v>21:56:01.398</v>
      </c>
      <c r="T1429" t="str">
        <f t="shared" si="383"/>
        <v>21:56:01.398</v>
      </c>
      <c r="U1429" t="str">
        <f t="shared" si="375"/>
        <v>A4558D</v>
      </c>
      <c r="V1429">
        <v>0</v>
      </c>
      <c r="W1429">
        <v>0</v>
      </c>
      <c r="X1429">
        <v>2</v>
      </c>
      <c r="Z1429">
        <v>1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1221</v>
      </c>
      <c r="AJ1429">
        <v>48.124558999999998</v>
      </c>
      <c r="AK1429" t="s">
        <v>1222</v>
      </c>
      <c r="AL1429">
        <v>-122.977953</v>
      </c>
      <c r="AM1429">
        <v>25</v>
      </c>
      <c r="AN1429">
        <v>900</v>
      </c>
      <c r="AO1429" t="s">
        <v>118</v>
      </c>
      <c r="AP1429">
        <v>-20</v>
      </c>
      <c r="AQ1429">
        <v>-134</v>
      </c>
      <c r="AR1429">
        <v>0</v>
      </c>
      <c r="AZ1429">
        <v>1200</v>
      </c>
      <c r="BA1429">
        <v>1</v>
      </c>
      <c r="BB1429" t="str">
        <f t="shared" si="377"/>
        <v xml:space="preserve">N379DH  </v>
      </c>
      <c r="BC1429">
        <v>1</v>
      </c>
      <c r="BE1429">
        <v>0</v>
      </c>
      <c r="BF1429">
        <v>0</v>
      </c>
      <c r="BG1429">
        <v>0</v>
      </c>
      <c r="BH1429">
        <v>900</v>
      </c>
      <c r="BI1429">
        <v>1</v>
      </c>
      <c r="BJ1429">
        <v>0</v>
      </c>
      <c r="BK1429">
        <v>0</v>
      </c>
      <c r="BL1429">
        <v>0</v>
      </c>
      <c r="BO1429">
        <v>0</v>
      </c>
      <c r="BP1429">
        <v>0</v>
      </c>
      <c r="BW1429" t="str">
        <f>"21:56:01.582"</f>
        <v>21:56:01.582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3</v>
      </c>
      <c r="CP1429" t="s">
        <v>119</v>
      </c>
      <c r="CQ1429">
        <v>259</v>
      </c>
      <c r="CR1429">
        <v>0</v>
      </c>
      <c r="CW1429">
        <v>3070740</v>
      </c>
      <c r="CY1429">
        <v>0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"08/10/2022 21:56:01.995"</f>
        <v>08/10/2022 21:56:01.995</v>
      </c>
      <c r="C1430" t="str">
        <f t="shared" si="376"/>
        <v>FFDFD3C0</v>
      </c>
      <c r="D1430" t="s">
        <v>130</v>
      </c>
      <c r="E1430">
        <v>18</v>
      </c>
      <c r="F1430">
        <v>1018</v>
      </c>
      <c r="G1430" t="s">
        <v>114</v>
      </c>
      <c r="J1430" t="s">
        <v>131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si="383"/>
        <v>21:56:01.398</v>
      </c>
      <c r="T1430" t="str">
        <f t="shared" si="383"/>
        <v>21:56:01.398</v>
      </c>
      <c r="U1430" t="str">
        <f t="shared" si="375"/>
        <v>A4558D</v>
      </c>
      <c r="V1430">
        <v>0</v>
      </c>
      <c r="W1430">
        <v>0</v>
      </c>
      <c r="X1430">
        <v>2</v>
      </c>
      <c r="Z1430">
        <v>1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1221</v>
      </c>
      <c r="AJ1430">
        <v>48.124558999999998</v>
      </c>
      <c r="AK1430" t="s">
        <v>1222</v>
      </c>
      <c r="AL1430">
        <v>-122.977953</v>
      </c>
      <c r="AM1430">
        <v>25</v>
      </c>
      <c r="AN1430">
        <v>900</v>
      </c>
      <c r="AO1430" t="s">
        <v>118</v>
      </c>
      <c r="AP1430">
        <v>-20</v>
      </c>
      <c r="AQ1430">
        <v>-134</v>
      </c>
      <c r="AR1430">
        <v>0</v>
      </c>
      <c r="AZ1430">
        <v>1200</v>
      </c>
      <c r="BA1430">
        <v>1</v>
      </c>
      <c r="BB1430" t="str">
        <f t="shared" si="377"/>
        <v xml:space="preserve">N379DH  </v>
      </c>
      <c r="BC1430">
        <v>1</v>
      </c>
      <c r="BE1430">
        <v>0</v>
      </c>
      <c r="BF1430">
        <v>0</v>
      </c>
      <c r="BG1430">
        <v>0</v>
      </c>
      <c r="BH1430">
        <v>900</v>
      </c>
      <c r="BI1430">
        <v>1</v>
      </c>
      <c r="BJ1430">
        <v>0</v>
      </c>
      <c r="BK1430">
        <v>0</v>
      </c>
      <c r="BL1430">
        <v>0</v>
      </c>
      <c r="BO1430">
        <v>0</v>
      </c>
      <c r="BP1430">
        <v>0</v>
      </c>
      <c r="BW1430" t="str">
        <f>"21:56:01.582"</f>
        <v>21:56:01.582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3</v>
      </c>
      <c r="CP1430" t="s">
        <v>119</v>
      </c>
      <c r="CQ1430">
        <v>259</v>
      </c>
      <c r="CR1430">
        <v>0</v>
      </c>
      <c r="CW1430">
        <v>3070740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"08/10/2022 21:56:02.604"</f>
        <v>08/10/2022 21:56:02.604</v>
      </c>
      <c r="C1431" t="str">
        <f t="shared" si="376"/>
        <v>FFDFD3C0</v>
      </c>
      <c r="D1431" t="s">
        <v>130</v>
      </c>
      <c r="E1431">
        <v>18</v>
      </c>
      <c r="F1431">
        <v>1018</v>
      </c>
      <c r="G1431" t="s">
        <v>114</v>
      </c>
      <c r="J1431" t="s">
        <v>131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ref="S1431:T1433" si="384">"21:56:02.195"</f>
        <v>21:56:02.195</v>
      </c>
      <c r="T1431" t="str">
        <f t="shared" si="384"/>
        <v>21:56:02.195</v>
      </c>
      <c r="U1431" t="str">
        <f t="shared" si="375"/>
        <v>A4558D</v>
      </c>
      <c r="V1431">
        <v>0</v>
      </c>
      <c r="W1431">
        <v>0</v>
      </c>
      <c r="X1431">
        <v>2</v>
      </c>
      <c r="Z1431">
        <v>1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1223</v>
      </c>
      <c r="AJ1431">
        <v>48.124065000000002</v>
      </c>
      <c r="AK1431" t="s">
        <v>1224</v>
      </c>
      <c r="AL1431">
        <v>-122.97806</v>
      </c>
      <c r="AM1431">
        <v>25</v>
      </c>
      <c r="AN1431">
        <v>900</v>
      </c>
      <c r="AO1431" t="s">
        <v>118</v>
      </c>
      <c r="AP1431">
        <v>-20</v>
      </c>
      <c r="AQ1431">
        <v>-134</v>
      </c>
      <c r="AR1431">
        <v>0</v>
      </c>
      <c r="AZ1431">
        <v>1200</v>
      </c>
      <c r="BA1431">
        <v>1</v>
      </c>
      <c r="BB1431" t="str">
        <f t="shared" si="377"/>
        <v xml:space="preserve">N379DH  </v>
      </c>
      <c r="BC1431">
        <v>1</v>
      </c>
      <c r="BE1431">
        <v>0</v>
      </c>
      <c r="BF1431">
        <v>0</v>
      </c>
      <c r="BG1431">
        <v>0</v>
      </c>
      <c r="BH1431">
        <v>900</v>
      </c>
      <c r="BI1431">
        <v>1</v>
      </c>
      <c r="BJ1431">
        <v>0</v>
      </c>
      <c r="BK1431">
        <v>0</v>
      </c>
      <c r="BL1431">
        <v>0</v>
      </c>
      <c r="BO1431">
        <v>0</v>
      </c>
      <c r="BP1431">
        <v>0</v>
      </c>
      <c r="BW1431" t="str">
        <f>"21:56:02.386"</f>
        <v>21:56:02.386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3</v>
      </c>
      <c r="CP1431" t="s">
        <v>119</v>
      </c>
      <c r="CQ1431">
        <v>259</v>
      </c>
      <c r="CR1431">
        <v>0</v>
      </c>
      <c r="CW1431">
        <v>3070829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"08/10/2022 21:56:02.635"</f>
        <v>08/10/2022 21:56:02.635</v>
      </c>
      <c r="C1432" t="str">
        <f t="shared" si="376"/>
        <v>FFDFD3C0</v>
      </c>
      <c r="D1432" t="s">
        <v>611</v>
      </c>
      <c r="E1432">
        <v>10</v>
      </c>
      <c r="H1432">
        <v>37</v>
      </c>
      <c r="I1432" t="s">
        <v>612</v>
      </c>
      <c r="J1432" t="s">
        <v>613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384"/>
        <v>21:56:02.195</v>
      </c>
      <c r="T1432" t="str">
        <f t="shared" si="384"/>
        <v>21:56:02.195</v>
      </c>
      <c r="U1432" t="str">
        <f t="shared" si="375"/>
        <v>A4558D</v>
      </c>
      <c r="V1432">
        <v>0</v>
      </c>
      <c r="W1432">
        <v>0</v>
      </c>
      <c r="X1432">
        <v>2</v>
      </c>
      <c r="Z1432">
        <v>1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1223</v>
      </c>
      <c r="AJ1432">
        <v>48.124065000000002</v>
      </c>
      <c r="AK1432" t="s">
        <v>1224</v>
      </c>
      <c r="AL1432">
        <v>-122.97806</v>
      </c>
      <c r="AM1432">
        <v>25</v>
      </c>
      <c r="AN1432">
        <v>900</v>
      </c>
      <c r="AO1432" t="s">
        <v>118</v>
      </c>
      <c r="AP1432">
        <v>-20</v>
      </c>
      <c r="AQ1432">
        <v>-134</v>
      </c>
      <c r="AR1432">
        <v>0</v>
      </c>
      <c r="AZ1432">
        <v>1200</v>
      </c>
      <c r="BA1432">
        <v>1</v>
      </c>
      <c r="BB1432" t="str">
        <f t="shared" si="377"/>
        <v xml:space="preserve">N379DH  </v>
      </c>
      <c r="BC1432">
        <v>1</v>
      </c>
      <c r="BE1432">
        <v>0</v>
      </c>
      <c r="BF1432">
        <v>0</v>
      </c>
      <c r="BG1432">
        <v>0</v>
      </c>
      <c r="BH1432">
        <v>900</v>
      </c>
      <c r="BI1432">
        <v>1</v>
      </c>
      <c r="BJ1432">
        <v>0</v>
      </c>
      <c r="BK1432">
        <v>0</v>
      </c>
      <c r="BL1432">
        <v>0</v>
      </c>
      <c r="BO1432">
        <v>0</v>
      </c>
      <c r="BP1432">
        <v>0</v>
      </c>
      <c r="BW1432" t="str">
        <f>"21:56:02.386"</f>
        <v>21:56:02.386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3</v>
      </c>
      <c r="CP1432" t="s">
        <v>119</v>
      </c>
      <c r="CQ1432">
        <v>259</v>
      </c>
      <c r="CR1432">
        <v>0</v>
      </c>
      <c r="CW1432">
        <v>3070829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"08/10/2022 21:56:02.635"</f>
        <v>08/10/2022 21:56:02.635</v>
      </c>
      <c r="C1433" t="str">
        <f t="shared" si="376"/>
        <v>FFDFD3C0</v>
      </c>
      <c r="D1433" t="s">
        <v>113</v>
      </c>
      <c r="E1433">
        <v>6</v>
      </c>
      <c r="H1433">
        <v>174</v>
      </c>
      <c r="I1433" t="s">
        <v>114</v>
      </c>
      <c r="J1433" t="s">
        <v>115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si="384"/>
        <v>21:56:02.195</v>
      </c>
      <c r="T1433" t="str">
        <f t="shared" si="384"/>
        <v>21:56:02.195</v>
      </c>
      <c r="U1433" t="str">
        <f t="shared" si="375"/>
        <v>A4558D</v>
      </c>
      <c r="V1433">
        <v>0</v>
      </c>
      <c r="W1433">
        <v>0</v>
      </c>
      <c r="X1433">
        <v>2</v>
      </c>
      <c r="Z1433">
        <v>1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1223</v>
      </c>
      <c r="AJ1433">
        <v>48.124065000000002</v>
      </c>
      <c r="AK1433" t="s">
        <v>1224</v>
      </c>
      <c r="AL1433">
        <v>-122.97806</v>
      </c>
      <c r="AM1433">
        <v>25</v>
      </c>
      <c r="AN1433">
        <v>900</v>
      </c>
      <c r="AO1433" t="s">
        <v>118</v>
      </c>
      <c r="AP1433">
        <v>-20</v>
      </c>
      <c r="AQ1433">
        <v>-134</v>
      </c>
      <c r="AR1433">
        <v>0</v>
      </c>
      <c r="AZ1433">
        <v>1200</v>
      </c>
      <c r="BA1433">
        <v>1</v>
      </c>
      <c r="BB1433" t="str">
        <f t="shared" si="377"/>
        <v xml:space="preserve">N379DH  </v>
      </c>
      <c r="BC1433">
        <v>1</v>
      </c>
      <c r="BE1433">
        <v>0</v>
      </c>
      <c r="BF1433">
        <v>0</v>
      </c>
      <c r="BG1433">
        <v>0</v>
      </c>
      <c r="BH1433">
        <v>900</v>
      </c>
      <c r="BI1433">
        <v>1</v>
      </c>
      <c r="BJ1433">
        <v>0</v>
      </c>
      <c r="BK1433">
        <v>0</v>
      </c>
      <c r="BL1433">
        <v>0</v>
      </c>
      <c r="BO1433">
        <v>0</v>
      </c>
      <c r="BP1433">
        <v>0</v>
      </c>
      <c r="BW1433" t="str">
        <f>"21:56:02.386"</f>
        <v>21:56:02.386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3</v>
      </c>
      <c r="CP1433" t="s">
        <v>119</v>
      </c>
      <c r="CQ1433">
        <v>259</v>
      </c>
      <c r="CR1433">
        <v>0</v>
      </c>
      <c r="CW1433">
        <v>3070829</v>
      </c>
      <c r="CY1433">
        <v>0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"08/10/2022 21:56:03.792"</f>
        <v>08/10/2022 21:56:03.792</v>
      </c>
      <c r="C1434" t="str">
        <f t="shared" si="376"/>
        <v>FFDFD3C0</v>
      </c>
      <c r="D1434" t="s">
        <v>611</v>
      </c>
      <c r="E1434">
        <v>10</v>
      </c>
      <c r="H1434">
        <v>37</v>
      </c>
      <c r="I1434" t="s">
        <v>612</v>
      </c>
      <c r="J1434" t="s">
        <v>613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ref="S1434:T1436" si="385">"21:56:03.398"</f>
        <v>21:56:03.398</v>
      </c>
      <c r="T1434" t="str">
        <f t="shared" si="385"/>
        <v>21:56:03.398</v>
      </c>
      <c r="U1434" t="str">
        <f t="shared" si="375"/>
        <v>A4558D</v>
      </c>
      <c r="V1434">
        <v>0</v>
      </c>
      <c r="W1434">
        <v>0</v>
      </c>
      <c r="X1434">
        <v>2</v>
      </c>
      <c r="Z1434">
        <v>1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1225</v>
      </c>
      <c r="AJ1434">
        <v>48.123314000000001</v>
      </c>
      <c r="AK1434" t="s">
        <v>1226</v>
      </c>
      <c r="AL1434">
        <v>-122.97823200000001</v>
      </c>
      <c r="AM1434">
        <v>25</v>
      </c>
      <c r="AN1434">
        <v>900</v>
      </c>
      <c r="AO1434" t="s">
        <v>118</v>
      </c>
      <c r="AP1434">
        <v>-20</v>
      </c>
      <c r="AQ1434">
        <v>-134</v>
      </c>
      <c r="AR1434">
        <v>0</v>
      </c>
      <c r="AZ1434">
        <v>1200</v>
      </c>
      <c r="BA1434">
        <v>1</v>
      </c>
      <c r="BB1434" t="str">
        <f t="shared" si="377"/>
        <v xml:space="preserve">N379DH  </v>
      </c>
      <c r="BC1434">
        <v>1</v>
      </c>
      <c r="BE1434">
        <v>0</v>
      </c>
      <c r="BF1434">
        <v>0</v>
      </c>
      <c r="BG1434">
        <v>0</v>
      </c>
      <c r="BH1434">
        <v>900</v>
      </c>
      <c r="BI1434">
        <v>1</v>
      </c>
      <c r="BJ1434">
        <v>0</v>
      </c>
      <c r="BK1434">
        <v>0</v>
      </c>
      <c r="BL1434">
        <v>0</v>
      </c>
      <c r="BO1434">
        <v>0</v>
      </c>
      <c r="BP1434">
        <v>0</v>
      </c>
      <c r="BW1434" t="str">
        <f>"21:56:03.545"</f>
        <v>21:56:03.545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3</v>
      </c>
      <c r="CP1434" t="s">
        <v>119</v>
      </c>
      <c r="CQ1434">
        <v>259</v>
      </c>
      <c r="CR1434">
        <v>0</v>
      </c>
      <c r="CW1434">
        <v>3070959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"08/10/2022 21:56:03.792"</f>
        <v>08/10/2022 21:56:03.792</v>
      </c>
      <c r="C1435" t="str">
        <f t="shared" si="376"/>
        <v>FFDFD3C0</v>
      </c>
      <c r="D1435" t="s">
        <v>113</v>
      </c>
      <c r="E1435">
        <v>6</v>
      </c>
      <c r="H1435">
        <v>174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385"/>
        <v>21:56:03.398</v>
      </c>
      <c r="T1435" t="str">
        <f t="shared" si="385"/>
        <v>21:56:03.398</v>
      </c>
      <c r="U1435" t="str">
        <f t="shared" si="375"/>
        <v>A4558D</v>
      </c>
      <c r="V1435">
        <v>0</v>
      </c>
      <c r="W1435">
        <v>0</v>
      </c>
      <c r="X1435">
        <v>2</v>
      </c>
      <c r="Z1435">
        <v>1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1225</v>
      </c>
      <c r="AJ1435">
        <v>48.123314000000001</v>
      </c>
      <c r="AK1435" t="s">
        <v>1226</v>
      </c>
      <c r="AL1435">
        <v>-122.97823200000001</v>
      </c>
      <c r="AM1435">
        <v>25</v>
      </c>
      <c r="AN1435">
        <v>900</v>
      </c>
      <c r="AO1435" t="s">
        <v>118</v>
      </c>
      <c r="AP1435">
        <v>-20</v>
      </c>
      <c r="AQ1435">
        <v>-134</v>
      </c>
      <c r="AR1435">
        <v>0</v>
      </c>
      <c r="AZ1435">
        <v>1200</v>
      </c>
      <c r="BA1435">
        <v>1</v>
      </c>
      <c r="BB1435" t="str">
        <f t="shared" si="377"/>
        <v xml:space="preserve">N379DH  </v>
      </c>
      <c r="BC1435">
        <v>1</v>
      </c>
      <c r="BE1435">
        <v>0</v>
      </c>
      <c r="BF1435">
        <v>0</v>
      </c>
      <c r="BG1435">
        <v>0</v>
      </c>
      <c r="BH1435">
        <v>900</v>
      </c>
      <c r="BI1435">
        <v>1</v>
      </c>
      <c r="BJ1435">
        <v>0</v>
      </c>
      <c r="BK1435">
        <v>0</v>
      </c>
      <c r="BL1435">
        <v>0</v>
      </c>
      <c r="BO1435">
        <v>0</v>
      </c>
      <c r="BP1435">
        <v>0</v>
      </c>
      <c r="BW1435" t="str">
        <f>"21:56:03.545"</f>
        <v>21:56:03.545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3</v>
      </c>
      <c r="CP1435" t="s">
        <v>119</v>
      </c>
      <c r="CQ1435">
        <v>259</v>
      </c>
      <c r="CR1435">
        <v>0</v>
      </c>
      <c r="CW1435">
        <v>3070959</v>
      </c>
      <c r="CY1435">
        <v>0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"08/10/2022 21:56:03.807"</f>
        <v>08/10/2022 21:56:03.807</v>
      </c>
      <c r="C1436" t="str">
        <f t="shared" si="376"/>
        <v>FFDFD3C0</v>
      </c>
      <c r="D1436" t="s">
        <v>130</v>
      </c>
      <c r="E1436">
        <v>18</v>
      </c>
      <c r="F1436">
        <v>1018</v>
      </c>
      <c r="G1436" t="s">
        <v>114</v>
      </c>
      <c r="J1436" t="s">
        <v>131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si="385"/>
        <v>21:56:03.398</v>
      </c>
      <c r="T1436" t="str">
        <f t="shared" si="385"/>
        <v>21:56:03.398</v>
      </c>
      <c r="U1436" t="str">
        <f t="shared" si="375"/>
        <v>A4558D</v>
      </c>
      <c r="V1436">
        <v>0</v>
      </c>
      <c r="W1436">
        <v>0</v>
      </c>
      <c r="X1436">
        <v>2</v>
      </c>
      <c r="Z1436">
        <v>1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1225</v>
      </c>
      <c r="AJ1436">
        <v>48.123314000000001</v>
      </c>
      <c r="AK1436" t="s">
        <v>1226</v>
      </c>
      <c r="AL1436">
        <v>-122.97823200000001</v>
      </c>
      <c r="AM1436">
        <v>25</v>
      </c>
      <c r="AN1436">
        <v>900</v>
      </c>
      <c r="AO1436" t="s">
        <v>118</v>
      </c>
      <c r="AP1436">
        <v>-20</v>
      </c>
      <c r="AQ1436">
        <v>-134</v>
      </c>
      <c r="AR1436">
        <v>0</v>
      </c>
      <c r="AZ1436">
        <v>1200</v>
      </c>
      <c r="BA1436">
        <v>1</v>
      </c>
      <c r="BB1436" t="str">
        <f t="shared" si="377"/>
        <v xml:space="preserve">N379DH  </v>
      </c>
      <c r="BC1436">
        <v>1</v>
      </c>
      <c r="BE1436">
        <v>0</v>
      </c>
      <c r="BF1436">
        <v>0</v>
      </c>
      <c r="BG1436">
        <v>0</v>
      </c>
      <c r="BH1436">
        <v>900</v>
      </c>
      <c r="BI1436">
        <v>1</v>
      </c>
      <c r="BJ1436">
        <v>0</v>
      </c>
      <c r="BK1436">
        <v>0</v>
      </c>
      <c r="BL1436">
        <v>0</v>
      </c>
      <c r="BO1436">
        <v>0</v>
      </c>
      <c r="BP1436">
        <v>0</v>
      </c>
      <c r="BW1436" t="str">
        <f>"21:56:03.545"</f>
        <v>21:56:03.545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3</v>
      </c>
      <c r="CP1436" t="s">
        <v>119</v>
      </c>
      <c r="CQ1436">
        <v>259</v>
      </c>
      <c r="CR1436">
        <v>0</v>
      </c>
      <c r="CW1436">
        <v>3070959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"08/10/2022 21:56:04.744"</f>
        <v>08/10/2022 21:56:04.744</v>
      </c>
      <c r="C1437" t="str">
        <f t="shared" si="376"/>
        <v>FFDFD3C0</v>
      </c>
      <c r="D1437" t="s">
        <v>611</v>
      </c>
      <c r="E1437">
        <v>10</v>
      </c>
      <c r="H1437">
        <v>37</v>
      </c>
      <c r="I1437" t="s">
        <v>612</v>
      </c>
      <c r="J1437" t="s">
        <v>613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ref="S1437:T1439" si="386">"21:56:04.398"</f>
        <v>21:56:04.398</v>
      </c>
      <c r="T1437" t="str">
        <f t="shared" si="386"/>
        <v>21:56:04.398</v>
      </c>
      <c r="U1437" t="str">
        <f t="shared" si="375"/>
        <v>A4558D</v>
      </c>
      <c r="V1437">
        <v>0</v>
      </c>
      <c r="W1437">
        <v>0</v>
      </c>
      <c r="X1437">
        <v>2</v>
      </c>
      <c r="Z1437">
        <v>1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1227</v>
      </c>
      <c r="AJ1437">
        <v>48.122692000000001</v>
      </c>
      <c r="AK1437" t="s">
        <v>1061</v>
      </c>
      <c r="AL1437">
        <v>-122.97836100000001</v>
      </c>
      <c r="AM1437">
        <v>25</v>
      </c>
      <c r="AN1437">
        <v>900</v>
      </c>
      <c r="AO1437" t="s">
        <v>118</v>
      </c>
      <c r="AP1437">
        <v>-20</v>
      </c>
      <c r="AQ1437">
        <v>-134</v>
      </c>
      <c r="AR1437">
        <v>0</v>
      </c>
      <c r="AZ1437">
        <v>1200</v>
      </c>
      <c r="BA1437">
        <v>1</v>
      </c>
      <c r="BB1437" t="str">
        <f t="shared" si="377"/>
        <v xml:space="preserve">N379DH  </v>
      </c>
      <c r="BC1437">
        <v>1</v>
      </c>
      <c r="BE1437">
        <v>0</v>
      </c>
      <c r="BF1437">
        <v>0</v>
      </c>
      <c r="BG1437">
        <v>0</v>
      </c>
      <c r="BH1437">
        <v>900</v>
      </c>
      <c r="BI1437">
        <v>1</v>
      </c>
      <c r="BJ1437">
        <v>0</v>
      </c>
      <c r="BK1437">
        <v>0</v>
      </c>
      <c r="BL1437">
        <v>0</v>
      </c>
      <c r="BO1437">
        <v>0</v>
      </c>
      <c r="BP1437">
        <v>0</v>
      </c>
      <c r="BW1437" t="str">
        <f>"21:56:04.546"</f>
        <v>21:56:04.546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3</v>
      </c>
      <c r="CP1437" t="s">
        <v>119</v>
      </c>
      <c r="CQ1437">
        <v>259</v>
      </c>
      <c r="CR1437">
        <v>0</v>
      </c>
      <c r="CW1437">
        <v>3071059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"08/10/2022 21:56:04.744"</f>
        <v>08/10/2022 21:56:04.744</v>
      </c>
      <c r="C1438" t="str">
        <f t="shared" si="376"/>
        <v>FFDFD3C0</v>
      </c>
      <c r="D1438" t="s">
        <v>113</v>
      </c>
      <c r="E1438">
        <v>6</v>
      </c>
      <c r="H1438">
        <v>174</v>
      </c>
      <c r="I1438" t="s">
        <v>114</v>
      </c>
      <c r="J1438" t="s">
        <v>115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386"/>
        <v>21:56:04.398</v>
      </c>
      <c r="T1438" t="str">
        <f t="shared" si="386"/>
        <v>21:56:04.398</v>
      </c>
      <c r="U1438" t="str">
        <f t="shared" si="375"/>
        <v>A4558D</v>
      </c>
      <c r="V1438">
        <v>0</v>
      </c>
      <c r="W1438">
        <v>0</v>
      </c>
      <c r="X1438">
        <v>2</v>
      </c>
      <c r="Z1438">
        <v>1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1227</v>
      </c>
      <c r="AJ1438">
        <v>48.122692000000001</v>
      </c>
      <c r="AK1438" t="s">
        <v>1061</v>
      </c>
      <c r="AL1438">
        <v>-122.97836100000001</v>
      </c>
      <c r="AM1438">
        <v>25</v>
      </c>
      <c r="AN1438">
        <v>900</v>
      </c>
      <c r="AO1438" t="s">
        <v>118</v>
      </c>
      <c r="AP1438">
        <v>-20</v>
      </c>
      <c r="AQ1438">
        <v>-134</v>
      </c>
      <c r="AR1438">
        <v>0</v>
      </c>
      <c r="AZ1438">
        <v>1200</v>
      </c>
      <c r="BA1438">
        <v>1</v>
      </c>
      <c r="BB1438" t="str">
        <f t="shared" si="377"/>
        <v xml:space="preserve">N379DH  </v>
      </c>
      <c r="BC1438">
        <v>1</v>
      </c>
      <c r="BE1438">
        <v>0</v>
      </c>
      <c r="BF1438">
        <v>0</v>
      </c>
      <c r="BG1438">
        <v>0</v>
      </c>
      <c r="BH1438">
        <v>900</v>
      </c>
      <c r="BI1438">
        <v>1</v>
      </c>
      <c r="BJ1438">
        <v>0</v>
      </c>
      <c r="BK1438">
        <v>0</v>
      </c>
      <c r="BL1438">
        <v>0</v>
      </c>
      <c r="BO1438">
        <v>0</v>
      </c>
      <c r="BP1438">
        <v>0</v>
      </c>
      <c r="BW1438" t="str">
        <f>"21:56:04.546"</f>
        <v>21:56:04.546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3</v>
      </c>
      <c r="CP1438" t="s">
        <v>119</v>
      </c>
      <c r="CQ1438">
        <v>259</v>
      </c>
      <c r="CR1438">
        <v>0</v>
      </c>
      <c r="CW1438">
        <v>3071059</v>
      </c>
      <c r="CY1438">
        <v>0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"08/10/2022 21:56:04.759"</f>
        <v>08/10/2022 21:56:04.759</v>
      </c>
      <c r="C1439" t="str">
        <f t="shared" si="376"/>
        <v>FFDFD3C0</v>
      </c>
      <c r="D1439" t="s">
        <v>130</v>
      </c>
      <c r="E1439">
        <v>18</v>
      </c>
      <c r="F1439">
        <v>1018</v>
      </c>
      <c r="G1439" t="s">
        <v>114</v>
      </c>
      <c r="J1439" t="s">
        <v>131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si="386"/>
        <v>21:56:04.398</v>
      </c>
      <c r="T1439" t="str">
        <f t="shared" si="386"/>
        <v>21:56:04.398</v>
      </c>
      <c r="U1439" t="str">
        <f t="shared" si="375"/>
        <v>A4558D</v>
      </c>
      <c r="V1439">
        <v>0</v>
      </c>
      <c r="W1439">
        <v>0</v>
      </c>
      <c r="X1439">
        <v>2</v>
      </c>
      <c r="Z1439">
        <v>1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1227</v>
      </c>
      <c r="AJ1439">
        <v>48.122692000000001</v>
      </c>
      <c r="AK1439" t="s">
        <v>1061</v>
      </c>
      <c r="AL1439">
        <v>-122.97836100000001</v>
      </c>
      <c r="AM1439">
        <v>25</v>
      </c>
      <c r="AN1439">
        <v>900</v>
      </c>
      <c r="AO1439" t="s">
        <v>118</v>
      </c>
      <c r="AP1439">
        <v>-20</v>
      </c>
      <c r="AQ1439">
        <v>-134</v>
      </c>
      <c r="AR1439">
        <v>0</v>
      </c>
      <c r="AZ1439">
        <v>1200</v>
      </c>
      <c r="BA1439">
        <v>1</v>
      </c>
      <c r="BB1439" t="str">
        <f t="shared" si="377"/>
        <v xml:space="preserve">N379DH  </v>
      </c>
      <c r="BC1439">
        <v>1</v>
      </c>
      <c r="BE1439">
        <v>0</v>
      </c>
      <c r="BF1439">
        <v>0</v>
      </c>
      <c r="BG1439">
        <v>0</v>
      </c>
      <c r="BH1439">
        <v>900</v>
      </c>
      <c r="BI1439">
        <v>1</v>
      </c>
      <c r="BJ1439">
        <v>0</v>
      </c>
      <c r="BK1439">
        <v>0</v>
      </c>
      <c r="BL1439">
        <v>0</v>
      </c>
      <c r="BO1439">
        <v>0</v>
      </c>
      <c r="BP1439">
        <v>0</v>
      </c>
      <c r="BW1439" t="str">
        <f>"21:56:04.546"</f>
        <v>21:56:04.546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3</v>
      </c>
      <c r="CP1439" t="s">
        <v>119</v>
      </c>
      <c r="CQ1439">
        <v>259</v>
      </c>
      <c r="CR1439">
        <v>0</v>
      </c>
      <c r="CW1439">
        <v>3071059</v>
      </c>
      <c r="CY1439">
        <v>0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"08/10/2022 21:56:05.884"</f>
        <v>08/10/2022 21:56:05.884</v>
      </c>
      <c r="C1440" t="str">
        <f t="shared" si="376"/>
        <v>FFDFD3C0</v>
      </c>
      <c r="D1440" t="s">
        <v>113</v>
      </c>
      <c r="E1440">
        <v>6</v>
      </c>
      <c r="H1440">
        <v>174</v>
      </c>
      <c r="I1440" t="s">
        <v>114</v>
      </c>
      <c r="J1440" t="s">
        <v>115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ref="S1440:T1442" si="387">"21:56:05.594"</f>
        <v>21:56:05.594</v>
      </c>
      <c r="T1440" t="str">
        <f t="shared" si="387"/>
        <v>21:56:05.594</v>
      </c>
      <c r="U1440" t="str">
        <f t="shared" si="375"/>
        <v>A4558D</v>
      </c>
      <c r="V1440">
        <v>0</v>
      </c>
      <c r="W1440">
        <v>0</v>
      </c>
      <c r="X1440">
        <v>2</v>
      </c>
      <c r="Z1440">
        <v>1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1228</v>
      </c>
      <c r="AJ1440">
        <v>48.121941</v>
      </c>
      <c r="AK1440" t="s">
        <v>1229</v>
      </c>
      <c r="AL1440">
        <v>-122.978532</v>
      </c>
      <c r="AM1440">
        <v>25</v>
      </c>
      <c r="AN1440">
        <v>900</v>
      </c>
      <c r="AO1440" t="s">
        <v>118</v>
      </c>
      <c r="AP1440">
        <v>-20</v>
      </c>
      <c r="AQ1440">
        <v>-134</v>
      </c>
      <c r="AR1440">
        <v>0</v>
      </c>
      <c r="AZ1440">
        <v>1200</v>
      </c>
      <c r="BA1440">
        <v>1</v>
      </c>
      <c r="BB1440" t="str">
        <f t="shared" si="377"/>
        <v xml:space="preserve">N379DH  </v>
      </c>
      <c r="BC1440">
        <v>1</v>
      </c>
      <c r="BE1440">
        <v>0</v>
      </c>
      <c r="BF1440">
        <v>0</v>
      </c>
      <c r="BG1440">
        <v>0</v>
      </c>
      <c r="BH1440">
        <v>900</v>
      </c>
      <c r="BI1440">
        <v>1</v>
      </c>
      <c r="BJ1440">
        <v>0</v>
      </c>
      <c r="BK1440">
        <v>0</v>
      </c>
      <c r="BL1440">
        <v>0</v>
      </c>
      <c r="BO1440">
        <v>0</v>
      </c>
      <c r="BP1440">
        <v>0</v>
      </c>
      <c r="BW1440" t="str">
        <f>"21:56:05.691"</f>
        <v>21:56:05.691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3</v>
      </c>
      <c r="CP1440" t="s">
        <v>119</v>
      </c>
      <c r="CQ1440">
        <v>259</v>
      </c>
      <c r="CR1440">
        <v>0</v>
      </c>
      <c r="CW1440">
        <v>3071186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"08/10/2022 21:56:05.884"</f>
        <v>08/10/2022 21:56:05.884</v>
      </c>
      <c r="C1441" t="str">
        <f t="shared" si="376"/>
        <v>FFDFD3C0</v>
      </c>
      <c r="D1441" t="s">
        <v>130</v>
      </c>
      <c r="E1441">
        <v>18</v>
      </c>
      <c r="F1441">
        <v>1018</v>
      </c>
      <c r="G1441" t="s">
        <v>114</v>
      </c>
      <c r="J1441" t="s">
        <v>131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387"/>
        <v>21:56:05.594</v>
      </c>
      <c r="T1441" t="str">
        <f t="shared" si="387"/>
        <v>21:56:05.594</v>
      </c>
      <c r="U1441" t="str">
        <f t="shared" si="375"/>
        <v>A4558D</v>
      </c>
      <c r="V1441">
        <v>0</v>
      </c>
      <c r="W1441">
        <v>0</v>
      </c>
      <c r="X1441">
        <v>2</v>
      </c>
      <c r="Z1441">
        <v>1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1228</v>
      </c>
      <c r="AJ1441">
        <v>48.121941</v>
      </c>
      <c r="AK1441" t="s">
        <v>1229</v>
      </c>
      <c r="AL1441">
        <v>-122.978532</v>
      </c>
      <c r="AM1441">
        <v>25</v>
      </c>
      <c r="AN1441">
        <v>900</v>
      </c>
      <c r="AO1441" t="s">
        <v>118</v>
      </c>
      <c r="AP1441">
        <v>-20</v>
      </c>
      <c r="AQ1441">
        <v>-134</v>
      </c>
      <c r="AR1441">
        <v>0</v>
      </c>
      <c r="AZ1441">
        <v>1200</v>
      </c>
      <c r="BA1441">
        <v>1</v>
      </c>
      <c r="BB1441" t="str">
        <f t="shared" si="377"/>
        <v xml:space="preserve">N379DH  </v>
      </c>
      <c r="BC1441">
        <v>1</v>
      </c>
      <c r="BE1441">
        <v>0</v>
      </c>
      <c r="BF1441">
        <v>0</v>
      </c>
      <c r="BG1441">
        <v>0</v>
      </c>
      <c r="BH1441">
        <v>900</v>
      </c>
      <c r="BI1441">
        <v>1</v>
      </c>
      <c r="BJ1441">
        <v>0</v>
      </c>
      <c r="BK1441">
        <v>0</v>
      </c>
      <c r="BL1441">
        <v>0</v>
      </c>
      <c r="BO1441">
        <v>0</v>
      </c>
      <c r="BP1441">
        <v>0</v>
      </c>
      <c r="BW1441" t="str">
        <f>"21:56:05.691"</f>
        <v>21:56:05.691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3</v>
      </c>
      <c r="CP1441" t="s">
        <v>119</v>
      </c>
      <c r="CQ1441">
        <v>259</v>
      </c>
      <c r="CR1441">
        <v>0</v>
      </c>
      <c r="CW1441">
        <v>3071186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"08/10/2022 21:56:05.884"</f>
        <v>08/10/2022 21:56:05.884</v>
      </c>
      <c r="C1442" t="str">
        <f t="shared" si="376"/>
        <v>FFDFD3C0</v>
      </c>
      <c r="D1442" t="s">
        <v>611</v>
      </c>
      <c r="E1442">
        <v>10</v>
      </c>
      <c r="H1442">
        <v>37</v>
      </c>
      <c r="I1442" t="s">
        <v>612</v>
      </c>
      <c r="J1442" t="s">
        <v>613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387"/>
        <v>21:56:05.594</v>
      </c>
      <c r="T1442" t="str">
        <f t="shared" si="387"/>
        <v>21:56:05.594</v>
      </c>
      <c r="U1442" t="str">
        <f t="shared" si="375"/>
        <v>A4558D</v>
      </c>
      <c r="V1442">
        <v>0</v>
      </c>
      <c r="W1442">
        <v>0</v>
      </c>
      <c r="X1442">
        <v>2</v>
      </c>
      <c r="Z1442">
        <v>1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1228</v>
      </c>
      <c r="AJ1442">
        <v>48.121941</v>
      </c>
      <c r="AK1442" t="s">
        <v>1229</v>
      </c>
      <c r="AL1442">
        <v>-122.978532</v>
      </c>
      <c r="AM1442">
        <v>25</v>
      </c>
      <c r="AN1442">
        <v>900</v>
      </c>
      <c r="AO1442" t="s">
        <v>118</v>
      </c>
      <c r="AP1442">
        <v>-20</v>
      </c>
      <c r="AQ1442">
        <v>-134</v>
      </c>
      <c r="AR1442">
        <v>0</v>
      </c>
      <c r="AZ1442">
        <v>1200</v>
      </c>
      <c r="BA1442">
        <v>1</v>
      </c>
      <c r="BB1442" t="str">
        <f t="shared" si="377"/>
        <v xml:space="preserve">N379DH  </v>
      </c>
      <c r="BC1442">
        <v>1</v>
      </c>
      <c r="BE1442">
        <v>0</v>
      </c>
      <c r="BF1442">
        <v>0</v>
      </c>
      <c r="BG1442">
        <v>0</v>
      </c>
      <c r="BH1442">
        <v>900</v>
      </c>
      <c r="BI1442">
        <v>1</v>
      </c>
      <c r="BJ1442">
        <v>0</v>
      </c>
      <c r="BK1442">
        <v>0</v>
      </c>
      <c r="BL1442">
        <v>0</v>
      </c>
      <c r="BO1442">
        <v>0</v>
      </c>
      <c r="BP1442">
        <v>0</v>
      </c>
      <c r="BW1442" t="str">
        <f>"21:56:05.691"</f>
        <v>21:56:05.691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3</v>
      </c>
      <c r="CP1442" t="s">
        <v>119</v>
      </c>
      <c r="CQ1442">
        <v>259</v>
      </c>
      <c r="CR1442">
        <v>0</v>
      </c>
      <c r="CW1442">
        <v>3071186</v>
      </c>
      <c r="CY1442">
        <v>0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"08/10/2022 21:56:06.462"</f>
        <v>08/10/2022 21:56:06.462</v>
      </c>
      <c r="C1443" t="str">
        <f t="shared" si="376"/>
        <v>FFDFD3C0</v>
      </c>
      <c r="D1443" t="s">
        <v>611</v>
      </c>
      <c r="E1443">
        <v>10</v>
      </c>
      <c r="H1443">
        <v>37</v>
      </c>
      <c r="I1443" t="s">
        <v>612</v>
      </c>
      <c r="J1443" t="s">
        <v>613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ref="S1443:T1445" si="388">"21:56:06.195"</f>
        <v>21:56:06.195</v>
      </c>
      <c r="T1443" t="str">
        <f t="shared" si="388"/>
        <v>21:56:06.195</v>
      </c>
      <c r="U1443" t="str">
        <f t="shared" si="375"/>
        <v>A4558D</v>
      </c>
      <c r="V1443">
        <v>0</v>
      </c>
      <c r="W1443">
        <v>0</v>
      </c>
      <c r="X1443">
        <v>2</v>
      </c>
      <c r="Z1443">
        <v>1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1230</v>
      </c>
      <c r="AJ1443">
        <v>48.121575999999997</v>
      </c>
      <c r="AK1443" t="s">
        <v>1231</v>
      </c>
      <c r="AL1443">
        <v>-122.978618</v>
      </c>
      <c r="AM1443">
        <v>25</v>
      </c>
      <c r="AN1443">
        <v>900</v>
      </c>
      <c r="AO1443" t="s">
        <v>118</v>
      </c>
      <c r="AP1443">
        <v>-20</v>
      </c>
      <c r="AQ1443">
        <v>-134</v>
      </c>
      <c r="AR1443">
        <v>0</v>
      </c>
      <c r="AZ1443">
        <v>1200</v>
      </c>
      <c r="BA1443">
        <v>1</v>
      </c>
      <c r="BB1443" t="str">
        <f t="shared" si="377"/>
        <v xml:space="preserve">N379DH  </v>
      </c>
      <c r="BC1443">
        <v>1</v>
      </c>
      <c r="BE1443">
        <v>0</v>
      </c>
      <c r="BF1443">
        <v>0</v>
      </c>
      <c r="BG1443">
        <v>0</v>
      </c>
      <c r="BH1443">
        <v>900</v>
      </c>
      <c r="BI1443">
        <v>1</v>
      </c>
      <c r="BJ1443">
        <v>0</v>
      </c>
      <c r="BK1443">
        <v>0</v>
      </c>
      <c r="BL1443">
        <v>0</v>
      </c>
      <c r="BO1443">
        <v>0</v>
      </c>
      <c r="BP1443">
        <v>0</v>
      </c>
      <c r="BW1443" t="str">
        <f>"21:56:06.288"</f>
        <v>21:56:06.288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2</v>
      </c>
      <c r="CP1443" t="s">
        <v>119</v>
      </c>
      <c r="CQ1443">
        <v>259</v>
      </c>
      <c r="CR1443">
        <v>0</v>
      </c>
      <c r="CW1443">
        <v>3071256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"08/10/2022 21:56:06.462"</f>
        <v>08/10/2022 21:56:06.462</v>
      </c>
      <c r="C1444" t="str">
        <f t="shared" si="376"/>
        <v>FFDFD3C0</v>
      </c>
      <c r="D1444" t="s">
        <v>113</v>
      </c>
      <c r="E1444">
        <v>6</v>
      </c>
      <c r="H1444">
        <v>174</v>
      </c>
      <c r="I1444" t="s">
        <v>114</v>
      </c>
      <c r="J1444" t="s">
        <v>115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388"/>
        <v>21:56:06.195</v>
      </c>
      <c r="T1444" t="str">
        <f t="shared" si="388"/>
        <v>21:56:06.195</v>
      </c>
      <c r="U1444" t="str">
        <f t="shared" si="375"/>
        <v>A4558D</v>
      </c>
      <c r="V1444">
        <v>0</v>
      </c>
      <c r="W1444">
        <v>0</v>
      </c>
      <c r="X1444">
        <v>2</v>
      </c>
      <c r="Z1444">
        <v>1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1230</v>
      </c>
      <c r="AJ1444">
        <v>48.121575999999997</v>
      </c>
      <c r="AK1444" t="s">
        <v>1231</v>
      </c>
      <c r="AL1444">
        <v>-122.978618</v>
      </c>
      <c r="AM1444">
        <v>25</v>
      </c>
      <c r="AN1444">
        <v>900</v>
      </c>
      <c r="AO1444" t="s">
        <v>118</v>
      </c>
      <c r="AP1444">
        <v>-20</v>
      </c>
      <c r="AQ1444">
        <v>-134</v>
      </c>
      <c r="AR1444">
        <v>0</v>
      </c>
      <c r="AZ1444">
        <v>1200</v>
      </c>
      <c r="BA1444">
        <v>1</v>
      </c>
      <c r="BB1444" t="str">
        <f t="shared" si="377"/>
        <v xml:space="preserve">N379DH  </v>
      </c>
      <c r="BC1444">
        <v>1</v>
      </c>
      <c r="BE1444">
        <v>0</v>
      </c>
      <c r="BF1444">
        <v>0</v>
      </c>
      <c r="BG1444">
        <v>0</v>
      </c>
      <c r="BH1444">
        <v>900</v>
      </c>
      <c r="BI1444">
        <v>1</v>
      </c>
      <c r="BJ1444">
        <v>0</v>
      </c>
      <c r="BK1444">
        <v>0</v>
      </c>
      <c r="BL1444">
        <v>0</v>
      </c>
      <c r="BO1444">
        <v>0</v>
      </c>
      <c r="BP1444">
        <v>0</v>
      </c>
      <c r="BW1444" t="str">
        <f>"21:56:06.288"</f>
        <v>21:56:06.288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2</v>
      </c>
      <c r="CP1444" t="s">
        <v>119</v>
      </c>
      <c r="CQ1444">
        <v>259</v>
      </c>
      <c r="CR1444">
        <v>0</v>
      </c>
      <c r="CW1444">
        <v>3071256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"08/10/2022 21:56:06.462"</f>
        <v>08/10/2022 21:56:06.462</v>
      </c>
      <c r="C1445" t="str">
        <f t="shared" si="376"/>
        <v>FFDFD3C0</v>
      </c>
      <c r="D1445" t="s">
        <v>130</v>
      </c>
      <c r="E1445">
        <v>18</v>
      </c>
      <c r="F1445">
        <v>1018</v>
      </c>
      <c r="G1445" t="s">
        <v>114</v>
      </c>
      <c r="J1445" t="s">
        <v>131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388"/>
        <v>21:56:06.195</v>
      </c>
      <c r="T1445" t="str">
        <f t="shared" si="388"/>
        <v>21:56:06.195</v>
      </c>
      <c r="U1445" t="str">
        <f t="shared" si="375"/>
        <v>A4558D</v>
      </c>
      <c r="V1445">
        <v>0</v>
      </c>
      <c r="W1445">
        <v>0</v>
      </c>
      <c r="X1445">
        <v>2</v>
      </c>
      <c r="Z1445">
        <v>1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1230</v>
      </c>
      <c r="AJ1445">
        <v>48.121575999999997</v>
      </c>
      <c r="AK1445" t="s">
        <v>1231</v>
      </c>
      <c r="AL1445">
        <v>-122.978618</v>
      </c>
      <c r="AM1445">
        <v>25</v>
      </c>
      <c r="AN1445">
        <v>900</v>
      </c>
      <c r="AO1445" t="s">
        <v>118</v>
      </c>
      <c r="AP1445">
        <v>-20</v>
      </c>
      <c r="AQ1445">
        <v>-134</v>
      </c>
      <c r="AR1445">
        <v>0</v>
      </c>
      <c r="AZ1445">
        <v>1200</v>
      </c>
      <c r="BA1445">
        <v>1</v>
      </c>
      <c r="BB1445" t="str">
        <f t="shared" si="377"/>
        <v xml:space="preserve">N379DH  </v>
      </c>
      <c r="BC1445">
        <v>1</v>
      </c>
      <c r="BE1445">
        <v>0</v>
      </c>
      <c r="BF1445">
        <v>0</v>
      </c>
      <c r="BG1445">
        <v>0</v>
      </c>
      <c r="BH1445">
        <v>900</v>
      </c>
      <c r="BI1445">
        <v>1</v>
      </c>
      <c r="BJ1445">
        <v>0</v>
      </c>
      <c r="BK1445">
        <v>0</v>
      </c>
      <c r="BL1445">
        <v>0</v>
      </c>
      <c r="BO1445">
        <v>0</v>
      </c>
      <c r="BP1445">
        <v>0</v>
      </c>
      <c r="BW1445" t="str">
        <f>"21:56:06.288"</f>
        <v>21:56:06.288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2</v>
      </c>
      <c r="CP1445" t="s">
        <v>119</v>
      </c>
      <c r="CQ1445">
        <v>259</v>
      </c>
      <c r="CR1445">
        <v>0</v>
      </c>
      <c r="CW1445">
        <v>3071256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"08/10/2022 21:56:07.900"</f>
        <v>08/10/2022 21:56:07.900</v>
      </c>
      <c r="C1446" t="str">
        <f t="shared" si="376"/>
        <v>FFDFD3C0</v>
      </c>
      <c r="D1446" t="s">
        <v>611</v>
      </c>
      <c r="E1446">
        <v>10</v>
      </c>
      <c r="H1446">
        <v>37</v>
      </c>
      <c r="I1446" t="s">
        <v>612</v>
      </c>
      <c r="J1446" t="s">
        <v>613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ref="S1446:T1448" si="389">"21:56:07.594"</f>
        <v>21:56:07.594</v>
      </c>
      <c r="T1446" t="str">
        <f t="shared" si="389"/>
        <v>21:56:07.594</v>
      </c>
      <c r="U1446" t="str">
        <f t="shared" si="375"/>
        <v>A4558D</v>
      </c>
      <c r="V1446">
        <v>0</v>
      </c>
      <c r="W1446">
        <v>0</v>
      </c>
      <c r="X1446">
        <v>2</v>
      </c>
      <c r="Z1446">
        <v>1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1232</v>
      </c>
      <c r="AJ1446">
        <v>48.120717999999997</v>
      </c>
      <c r="AK1446" t="s">
        <v>1233</v>
      </c>
      <c r="AL1446">
        <v>-122.97879</v>
      </c>
      <c r="AM1446">
        <v>25</v>
      </c>
      <c r="AN1446">
        <v>900</v>
      </c>
      <c r="AO1446" t="s">
        <v>118</v>
      </c>
      <c r="AP1446">
        <v>-19</v>
      </c>
      <c r="AQ1446">
        <v>-134</v>
      </c>
      <c r="AR1446">
        <v>64</v>
      </c>
      <c r="AZ1446">
        <v>1200</v>
      </c>
      <c r="BA1446">
        <v>1</v>
      </c>
      <c r="BB1446" t="str">
        <f t="shared" si="377"/>
        <v xml:space="preserve">N379DH  </v>
      </c>
      <c r="BC1446">
        <v>1</v>
      </c>
      <c r="BE1446">
        <v>0</v>
      </c>
      <c r="BF1446">
        <v>0</v>
      </c>
      <c r="BG1446">
        <v>0</v>
      </c>
      <c r="BH1446">
        <v>900</v>
      </c>
      <c r="BI1446">
        <v>1</v>
      </c>
      <c r="BJ1446">
        <v>0</v>
      </c>
      <c r="BK1446">
        <v>0</v>
      </c>
      <c r="BL1446">
        <v>0</v>
      </c>
      <c r="BO1446">
        <v>0</v>
      </c>
      <c r="BP1446">
        <v>0</v>
      </c>
      <c r="BW1446" t="str">
        <f>"21:56:07.618"</f>
        <v>21:56:07.618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2</v>
      </c>
      <c r="CP1446" t="s">
        <v>119</v>
      </c>
      <c r="CQ1446">
        <v>259</v>
      </c>
      <c r="CR1446">
        <v>0</v>
      </c>
      <c r="CW1446">
        <v>3071398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"08/10/2022 21:56:07.900"</f>
        <v>08/10/2022 21:56:07.900</v>
      </c>
      <c r="C1447" t="str">
        <f t="shared" si="376"/>
        <v>FFDFD3C0</v>
      </c>
      <c r="D1447" t="s">
        <v>130</v>
      </c>
      <c r="E1447">
        <v>18</v>
      </c>
      <c r="F1447">
        <v>1018</v>
      </c>
      <c r="G1447" t="s">
        <v>114</v>
      </c>
      <c r="J1447" t="s">
        <v>131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389"/>
        <v>21:56:07.594</v>
      </c>
      <c r="T1447" t="str">
        <f t="shared" si="389"/>
        <v>21:56:07.594</v>
      </c>
      <c r="U1447" t="str">
        <f t="shared" si="375"/>
        <v>A4558D</v>
      </c>
      <c r="V1447">
        <v>0</v>
      </c>
      <c r="W1447">
        <v>0</v>
      </c>
      <c r="X1447">
        <v>2</v>
      </c>
      <c r="Z1447">
        <v>1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1232</v>
      </c>
      <c r="AJ1447">
        <v>48.120717999999997</v>
      </c>
      <c r="AK1447" t="s">
        <v>1233</v>
      </c>
      <c r="AL1447">
        <v>-122.97879</v>
      </c>
      <c r="AM1447">
        <v>25</v>
      </c>
      <c r="AN1447">
        <v>900</v>
      </c>
      <c r="AO1447" t="s">
        <v>118</v>
      </c>
      <c r="AP1447">
        <v>-19</v>
      </c>
      <c r="AQ1447">
        <v>-134</v>
      </c>
      <c r="AR1447">
        <v>64</v>
      </c>
      <c r="AZ1447">
        <v>1200</v>
      </c>
      <c r="BA1447">
        <v>1</v>
      </c>
      <c r="BB1447" t="str">
        <f t="shared" si="377"/>
        <v xml:space="preserve">N379DH  </v>
      </c>
      <c r="BC1447">
        <v>1</v>
      </c>
      <c r="BE1447">
        <v>0</v>
      </c>
      <c r="BF1447">
        <v>0</v>
      </c>
      <c r="BG1447">
        <v>0</v>
      </c>
      <c r="BH1447">
        <v>900</v>
      </c>
      <c r="BI1447">
        <v>1</v>
      </c>
      <c r="BJ1447">
        <v>0</v>
      </c>
      <c r="BK1447">
        <v>0</v>
      </c>
      <c r="BL1447">
        <v>0</v>
      </c>
      <c r="BO1447">
        <v>0</v>
      </c>
      <c r="BP1447">
        <v>0</v>
      </c>
      <c r="BW1447" t="str">
        <f>"21:56:07.618"</f>
        <v>21:56:07.618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2</v>
      </c>
      <c r="CP1447" t="s">
        <v>119</v>
      </c>
      <c r="CQ1447">
        <v>259</v>
      </c>
      <c r="CR1447">
        <v>0</v>
      </c>
      <c r="CW1447">
        <v>3071398</v>
      </c>
      <c r="CY1447">
        <v>0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"08/10/2022 21:56:07.900"</f>
        <v>08/10/2022 21:56:07.900</v>
      </c>
      <c r="C1448" t="str">
        <f t="shared" si="376"/>
        <v>FFDFD3C0</v>
      </c>
      <c r="D1448" t="s">
        <v>113</v>
      </c>
      <c r="E1448">
        <v>6</v>
      </c>
      <c r="H1448">
        <v>174</v>
      </c>
      <c r="I1448" t="s">
        <v>114</v>
      </c>
      <c r="J1448" t="s">
        <v>115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si="389"/>
        <v>21:56:07.594</v>
      </c>
      <c r="T1448" t="str">
        <f t="shared" si="389"/>
        <v>21:56:07.594</v>
      </c>
      <c r="U1448" t="str">
        <f t="shared" si="375"/>
        <v>A4558D</v>
      </c>
      <c r="V1448">
        <v>0</v>
      </c>
      <c r="W1448">
        <v>0</v>
      </c>
      <c r="X1448">
        <v>2</v>
      </c>
      <c r="Z1448">
        <v>1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1232</v>
      </c>
      <c r="AJ1448">
        <v>48.120717999999997</v>
      </c>
      <c r="AK1448" t="s">
        <v>1233</v>
      </c>
      <c r="AL1448">
        <v>-122.97879</v>
      </c>
      <c r="AM1448">
        <v>25</v>
      </c>
      <c r="AN1448">
        <v>900</v>
      </c>
      <c r="AO1448" t="s">
        <v>118</v>
      </c>
      <c r="AP1448">
        <v>-19</v>
      </c>
      <c r="AQ1448">
        <v>-134</v>
      </c>
      <c r="AR1448">
        <v>64</v>
      </c>
      <c r="AZ1448">
        <v>1200</v>
      </c>
      <c r="BA1448">
        <v>1</v>
      </c>
      <c r="BB1448" t="str">
        <f t="shared" si="377"/>
        <v xml:space="preserve">N379DH  </v>
      </c>
      <c r="BC1448">
        <v>1</v>
      </c>
      <c r="BE1448">
        <v>0</v>
      </c>
      <c r="BF1448">
        <v>0</v>
      </c>
      <c r="BG1448">
        <v>0</v>
      </c>
      <c r="BH1448">
        <v>900</v>
      </c>
      <c r="BI1448">
        <v>1</v>
      </c>
      <c r="BJ1448">
        <v>0</v>
      </c>
      <c r="BK1448">
        <v>0</v>
      </c>
      <c r="BL1448">
        <v>0</v>
      </c>
      <c r="BO1448">
        <v>0</v>
      </c>
      <c r="BP1448">
        <v>0</v>
      </c>
      <c r="BW1448" t="str">
        <f>"21:56:07.618"</f>
        <v>21:56:07.618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2</v>
      </c>
      <c r="CP1448" t="s">
        <v>119</v>
      </c>
      <c r="CQ1448">
        <v>259</v>
      </c>
      <c r="CR1448">
        <v>0</v>
      </c>
      <c r="CW1448">
        <v>3071398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"08/10/2022 21:56:09.054"</f>
        <v>08/10/2022 21:56:09.054</v>
      </c>
      <c r="C1449" t="str">
        <f t="shared" si="376"/>
        <v>FFDFD3C0</v>
      </c>
      <c r="D1449" t="s">
        <v>130</v>
      </c>
      <c r="E1449">
        <v>18</v>
      </c>
      <c r="F1449">
        <v>1018</v>
      </c>
      <c r="G1449" t="s">
        <v>114</v>
      </c>
      <c r="J1449" t="s">
        <v>131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ref="S1449:T1451" si="390">"21:56:08.797"</f>
        <v>21:56:08.797</v>
      </c>
      <c r="T1449" t="str">
        <f t="shared" si="390"/>
        <v>21:56:08.797</v>
      </c>
      <c r="U1449" t="str">
        <f t="shared" si="375"/>
        <v>A4558D</v>
      </c>
      <c r="V1449">
        <v>0</v>
      </c>
      <c r="W1449">
        <v>0</v>
      </c>
      <c r="X1449">
        <v>2</v>
      </c>
      <c r="Z1449">
        <v>1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1234</v>
      </c>
      <c r="AJ1449">
        <v>48.119967000000003</v>
      </c>
      <c r="AK1449" t="s">
        <v>1235</v>
      </c>
      <c r="AL1449">
        <v>-122.97893999999999</v>
      </c>
      <c r="AM1449">
        <v>25</v>
      </c>
      <c r="AN1449">
        <v>900</v>
      </c>
      <c r="AO1449" t="s">
        <v>118</v>
      </c>
      <c r="AP1449">
        <v>-18</v>
      </c>
      <c r="AQ1449">
        <v>-134</v>
      </c>
      <c r="AR1449">
        <v>64</v>
      </c>
      <c r="AZ1449">
        <v>1200</v>
      </c>
      <c r="BA1449">
        <v>1</v>
      </c>
      <c r="BB1449" t="str">
        <f t="shared" si="377"/>
        <v xml:space="preserve">N379DH  </v>
      </c>
      <c r="BC1449">
        <v>1</v>
      </c>
      <c r="BE1449">
        <v>0</v>
      </c>
      <c r="BF1449">
        <v>0</v>
      </c>
      <c r="BG1449">
        <v>0</v>
      </c>
      <c r="BH1449">
        <v>900</v>
      </c>
      <c r="BI1449">
        <v>1</v>
      </c>
      <c r="BJ1449">
        <v>0</v>
      </c>
      <c r="BK1449">
        <v>0</v>
      </c>
      <c r="BL1449">
        <v>0</v>
      </c>
      <c r="BO1449">
        <v>0</v>
      </c>
      <c r="BP1449">
        <v>0</v>
      </c>
      <c r="BW1449" t="str">
        <f>"21:56:08.812"</f>
        <v>21:56:08.812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2</v>
      </c>
      <c r="CP1449" t="s">
        <v>119</v>
      </c>
      <c r="CQ1449">
        <v>259</v>
      </c>
      <c r="CR1449">
        <v>0</v>
      </c>
      <c r="CW1449">
        <v>3071516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"08/10/2022 21:56:09.117"</f>
        <v>08/10/2022 21:56:09.117</v>
      </c>
      <c r="C1450" t="str">
        <f t="shared" si="376"/>
        <v>FFDFD3C0</v>
      </c>
      <c r="D1450" t="s">
        <v>113</v>
      </c>
      <c r="E1450">
        <v>6</v>
      </c>
      <c r="H1450">
        <v>174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390"/>
        <v>21:56:08.797</v>
      </c>
      <c r="T1450" t="str">
        <f t="shared" si="390"/>
        <v>21:56:08.797</v>
      </c>
      <c r="U1450" t="str">
        <f t="shared" si="375"/>
        <v>A4558D</v>
      </c>
      <c r="V1450">
        <v>0</v>
      </c>
      <c r="W1450">
        <v>0</v>
      </c>
      <c r="X1450">
        <v>2</v>
      </c>
      <c r="Z1450">
        <v>1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1234</v>
      </c>
      <c r="AJ1450">
        <v>48.119967000000003</v>
      </c>
      <c r="AK1450" t="s">
        <v>1235</v>
      </c>
      <c r="AL1450">
        <v>-122.97893999999999</v>
      </c>
      <c r="AM1450">
        <v>25</v>
      </c>
      <c r="AN1450">
        <v>900</v>
      </c>
      <c r="AO1450" t="s">
        <v>118</v>
      </c>
      <c r="AP1450">
        <v>-18</v>
      </c>
      <c r="AQ1450">
        <v>-134</v>
      </c>
      <c r="AR1450">
        <v>64</v>
      </c>
      <c r="AZ1450">
        <v>1200</v>
      </c>
      <c r="BA1450">
        <v>1</v>
      </c>
      <c r="BB1450" t="str">
        <f t="shared" si="377"/>
        <v xml:space="preserve">N379DH  </v>
      </c>
      <c r="BC1450">
        <v>1</v>
      </c>
      <c r="BE1450">
        <v>0</v>
      </c>
      <c r="BF1450">
        <v>0</v>
      </c>
      <c r="BG1450">
        <v>0</v>
      </c>
      <c r="BH1450">
        <v>900</v>
      </c>
      <c r="BI1450">
        <v>1</v>
      </c>
      <c r="BJ1450">
        <v>0</v>
      </c>
      <c r="BK1450">
        <v>0</v>
      </c>
      <c r="BL1450">
        <v>0</v>
      </c>
      <c r="BO1450">
        <v>0</v>
      </c>
      <c r="BP1450">
        <v>0</v>
      </c>
      <c r="BW1450" t="str">
        <f>"21:56:08.812"</f>
        <v>21:56:08.812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2</v>
      </c>
      <c r="CP1450" t="s">
        <v>119</v>
      </c>
      <c r="CQ1450">
        <v>259</v>
      </c>
      <c r="CR1450">
        <v>0</v>
      </c>
      <c r="CW1450">
        <v>3071516</v>
      </c>
      <c r="CY1450">
        <v>0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"08/10/2022 21:56:09.117"</f>
        <v>08/10/2022 21:56:09.117</v>
      </c>
      <c r="C1451" t="str">
        <f t="shared" si="376"/>
        <v>FFDFD3C0</v>
      </c>
      <c r="D1451" t="s">
        <v>611</v>
      </c>
      <c r="E1451">
        <v>10</v>
      </c>
      <c r="H1451">
        <v>37</v>
      </c>
      <c r="I1451" t="s">
        <v>612</v>
      </c>
      <c r="J1451" t="s">
        <v>613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si="390"/>
        <v>21:56:08.797</v>
      </c>
      <c r="T1451" t="str">
        <f t="shared" si="390"/>
        <v>21:56:08.797</v>
      </c>
      <c r="U1451" t="str">
        <f t="shared" si="375"/>
        <v>A4558D</v>
      </c>
      <c r="V1451">
        <v>0</v>
      </c>
      <c r="W1451">
        <v>0</v>
      </c>
      <c r="X1451">
        <v>2</v>
      </c>
      <c r="Z1451">
        <v>1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1234</v>
      </c>
      <c r="AJ1451">
        <v>48.119967000000003</v>
      </c>
      <c r="AK1451" t="s">
        <v>1235</v>
      </c>
      <c r="AL1451">
        <v>-122.97893999999999</v>
      </c>
      <c r="AM1451">
        <v>25</v>
      </c>
      <c r="AN1451">
        <v>900</v>
      </c>
      <c r="AO1451" t="s">
        <v>118</v>
      </c>
      <c r="AP1451">
        <v>-18</v>
      </c>
      <c r="AQ1451">
        <v>-134</v>
      </c>
      <c r="AR1451">
        <v>64</v>
      </c>
      <c r="AZ1451">
        <v>1200</v>
      </c>
      <c r="BA1451">
        <v>1</v>
      </c>
      <c r="BB1451" t="str">
        <f t="shared" si="377"/>
        <v xml:space="preserve">N379DH  </v>
      </c>
      <c r="BC1451">
        <v>1</v>
      </c>
      <c r="BE1451">
        <v>0</v>
      </c>
      <c r="BF1451">
        <v>0</v>
      </c>
      <c r="BG1451">
        <v>0</v>
      </c>
      <c r="BH1451">
        <v>900</v>
      </c>
      <c r="BI1451">
        <v>1</v>
      </c>
      <c r="BJ1451">
        <v>0</v>
      </c>
      <c r="BK1451">
        <v>0</v>
      </c>
      <c r="BL1451">
        <v>0</v>
      </c>
      <c r="BO1451">
        <v>0</v>
      </c>
      <c r="BP1451">
        <v>0</v>
      </c>
      <c r="BW1451" t="str">
        <f>"21:56:08.812"</f>
        <v>21:56:08.812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2</v>
      </c>
      <c r="CP1451" t="s">
        <v>119</v>
      </c>
      <c r="CQ1451">
        <v>259</v>
      </c>
      <c r="CR1451">
        <v>0</v>
      </c>
      <c r="CW1451">
        <v>3071516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"08/10/2022 21:56:09.929"</f>
        <v>08/10/2022 21:56:09.929</v>
      </c>
      <c r="C1452" t="str">
        <f t="shared" si="376"/>
        <v>FFDFD3C0</v>
      </c>
      <c r="D1452" t="s">
        <v>130</v>
      </c>
      <c r="E1452">
        <v>18</v>
      </c>
      <c r="F1452">
        <v>1018</v>
      </c>
      <c r="G1452" t="s">
        <v>114</v>
      </c>
      <c r="J1452" t="s">
        <v>131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ref="S1452:T1454" si="391">"21:56:09.594"</f>
        <v>21:56:09.594</v>
      </c>
      <c r="T1452" t="str">
        <f t="shared" si="391"/>
        <v>21:56:09.594</v>
      </c>
      <c r="U1452" t="str">
        <f t="shared" si="375"/>
        <v>A4558D</v>
      </c>
      <c r="V1452">
        <v>0</v>
      </c>
      <c r="W1452">
        <v>0</v>
      </c>
      <c r="X1452">
        <v>2</v>
      </c>
      <c r="Z1452">
        <v>1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1236</v>
      </c>
      <c r="AJ1452">
        <v>48.119472999999999</v>
      </c>
      <c r="AK1452" t="s">
        <v>1237</v>
      </c>
      <c r="AL1452">
        <v>-122.97904699999999</v>
      </c>
      <c r="AM1452">
        <v>25</v>
      </c>
      <c r="AN1452">
        <v>900</v>
      </c>
      <c r="AO1452" t="s">
        <v>118</v>
      </c>
      <c r="AP1452">
        <v>-16</v>
      </c>
      <c r="AQ1452">
        <v>-134</v>
      </c>
      <c r="AR1452">
        <v>128</v>
      </c>
      <c r="AZ1452">
        <v>1200</v>
      </c>
      <c r="BA1452">
        <v>1</v>
      </c>
      <c r="BB1452" t="str">
        <f t="shared" si="377"/>
        <v xml:space="preserve">N379DH  </v>
      </c>
      <c r="BC1452">
        <v>1</v>
      </c>
      <c r="BE1452">
        <v>0</v>
      </c>
      <c r="BF1452">
        <v>0</v>
      </c>
      <c r="BG1452">
        <v>0</v>
      </c>
      <c r="BH1452">
        <v>900</v>
      </c>
      <c r="BI1452">
        <v>1</v>
      </c>
      <c r="BJ1452">
        <v>0</v>
      </c>
      <c r="BK1452">
        <v>0</v>
      </c>
      <c r="BL1452">
        <v>0</v>
      </c>
      <c r="BO1452">
        <v>0</v>
      </c>
      <c r="BP1452">
        <v>0</v>
      </c>
      <c r="BW1452" t="str">
        <f>"21:56:09.728"</f>
        <v>21:56:09.728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1</v>
      </c>
      <c r="CP1452" t="s">
        <v>119</v>
      </c>
      <c r="CQ1452">
        <v>259</v>
      </c>
      <c r="CR1452">
        <v>0</v>
      </c>
      <c r="CW1452">
        <v>3071623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"08/10/2022 21:56:10.023"</f>
        <v>08/10/2022 21:56:10.023</v>
      </c>
      <c r="C1453" t="str">
        <f t="shared" si="376"/>
        <v>FFDFD3C0</v>
      </c>
      <c r="D1453" t="s">
        <v>113</v>
      </c>
      <c r="E1453">
        <v>6</v>
      </c>
      <c r="H1453">
        <v>174</v>
      </c>
      <c r="I1453" t="s">
        <v>114</v>
      </c>
      <c r="J1453" t="s">
        <v>115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391"/>
        <v>21:56:09.594</v>
      </c>
      <c r="T1453" t="str">
        <f t="shared" si="391"/>
        <v>21:56:09.594</v>
      </c>
      <c r="U1453" t="str">
        <f t="shared" si="375"/>
        <v>A4558D</v>
      </c>
      <c r="V1453">
        <v>0</v>
      </c>
      <c r="W1453">
        <v>0</v>
      </c>
      <c r="X1453">
        <v>2</v>
      </c>
      <c r="Z1453">
        <v>1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1236</v>
      </c>
      <c r="AJ1453">
        <v>48.119472999999999</v>
      </c>
      <c r="AK1453" t="s">
        <v>1237</v>
      </c>
      <c r="AL1453">
        <v>-122.97904699999999</v>
      </c>
      <c r="AM1453">
        <v>25</v>
      </c>
      <c r="AN1453">
        <v>900</v>
      </c>
      <c r="AO1453" t="s">
        <v>118</v>
      </c>
      <c r="AP1453">
        <v>-16</v>
      </c>
      <c r="AQ1453">
        <v>-134</v>
      </c>
      <c r="AR1453">
        <v>128</v>
      </c>
      <c r="AZ1453">
        <v>1200</v>
      </c>
      <c r="BA1453">
        <v>1</v>
      </c>
      <c r="BB1453" t="str">
        <f t="shared" si="377"/>
        <v xml:space="preserve">N379DH  </v>
      </c>
      <c r="BC1453">
        <v>1</v>
      </c>
      <c r="BE1453">
        <v>0</v>
      </c>
      <c r="BF1453">
        <v>0</v>
      </c>
      <c r="BG1453">
        <v>0</v>
      </c>
      <c r="BH1453">
        <v>900</v>
      </c>
      <c r="BI1453">
        <v>1</v>
      </c>
      <c r="BJ1453">
        <v>0</v>
      </c>
      <c r="BK1453">
        <v>0</v>
      </c>
      <c r="BL1453">
        <v>0</v>
      </c>
      <c r="BO1453">
        <v>0</v>
      </c>
      <c r="BP1453">
        <v>0</v>
      </c>
      <c r="BW1453" t="str">
        <f>"21:56:09.728"</f>
        <v>21:56:09.728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1</v>
      </c>
      <c r="CP1453" t="s">
        <v>119</v>
      </c>
      <c r="CQ1453">
        <v>259</v>
      </c>
      <c r="CR1453">
        <v>0</v>
      </c>
      <c r="CW1453">
        <v>3071623</v>
      </c>
      <c r="CY1453">
        <v>0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"08/10/2022 21:56:10.023"</f>
        <v>08/10/2022 21:56:10.023</v>
      </c>
      <c r="C1454" t="str">
        <f t="shared" si="376"/>
        <v>FFDFD3C0</v>
      </c>
      <c r="D1454" t="s">
        <v>611</v>
      </c>
      <c r="E1454">
        <v>10</v>
      </c>
      <c r="H1454">
        <v>37</v>
      </c>
      <c r="I1454" t="s">
        <v>612</v>
      </c>
      <c r="J1454" t="s">
        <v>613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si="391"/>
        <v>21:56:09.594</v>
      </c>
      <c r="T1454" t="str">
        <f t="shared" si="391"/>
        <v>21:56:09.594</v>
      </c>
      <c r="U1454" t="str">
        <f t="shared" si="375"/>
        <v>A4558D</v>
      </c>
      <c r="V1454">
        <v>0</v>
      </c>
      <c r="W1454">
        <v>0</v>
      </c>
      <c r="X1454">
        <v>2</v>
      </c>
      <c r="Z1454">
        <v>1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1236</v>
      </c>
      <c r="AJ1454">
        <v>48.119472999999999</v>
      </c>
      <c r="AK1454" t="s">
        <v>1237</v>
      </c>
      <c r="AL1454">
        <v>-122.97904699999999</v>
      </c>
      <c r="AM1454">
        <v>25</v>
      </c>
      <c r="AN1454">
        <v>900</v>
      </c>
      <c r="AO1454" t="s">
        <v>118</v>
      </c>
      <c r="AP1454">
        <v>-16</v>
      </c>
      <c r="AQ1454">
        <v>-134</v>
      </c>
      <c r="AR1454">
        <v>128</v>
      </c>
      <c r="AZ1454">
        <v>1200</v>
      </c>
      <c r="BA1454">
        <v>1</v>
      </c>
      <c r="BB1454" t="str">
        <f t="shared" si="377"/>
        <v xml:space="preserve">N379DH  </v>
      </c>
      <c r="BC1454">
        <v>1</v>
      </c>
      <c r="BE1454">
        <v>0</v>
      </c>
      <c r="BF1454">
        <v>0</v>
      </c>
      <c r="BG1454">
        <v>0</v>
      </c>
      <c r="BH1454">
        <v>900</v>
      </c>
      <c r="BI1454">
        <v>1</v>
      </c>
      <c r="BJ1454">
        <v>0</v>
      </c>
      <c r="BK1454">
        <v>0</v>
      </c>
      <c r="BL1454">
        <v>0</v>
      </c>
      <c r="BO1454">
        <v>0</v>
      </c>
      <c r="BP1454">
        <v>0</v>
      </c>
      <c r="BW1454" t="str">
        <f>"21:56:09.728"</f>
        <v>21:56:09.728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1</v>
      </c>
      <c r="CP1454" t="s">
        <v>119</v>
      </c>
      <c r="CQ1454">
        <v>259</v>
      </c>
      <c r="CR1454">
        <v>0</v>
      </c>
      <c r="CW1454">
        <v>3071623</v>
      </c>
      <c r="CY1454">
        <v>0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"08/10/2022 21:56:11.164"</f>
        <v>08/10/2022 21:56:11.164</v>
      </c>
      <c r="C1455" t="str">
        <f t="shared" si="376"/>
        <v>FFDFD3C0</v>
      </c>
      <c r="D1455" t="s">
        <v>130</v>
      </c>
      <c r="E1455">
        <v>18</v>
      </c>
      <c r="F1455">
        <v>1018</v>
      </c>
      <c r="G1455" t="s">
        <v>114</v>
      </c>
      <c r="J1455" t="s">
        <v>131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ref="S1455:T1457" si="392">"21:56:10.797"</f>
        <v>21:56:10.797</v>
      </c>
      <c r="T1455" t="str">
        <f t="shared" si="392"/>
        <v>21:56:10.797</v>
      </c>
      <c r="U1455" t="str">
        <f t="shared" si="375"/>
        <v>A4558D</v>
      </c>
      <c r="V1455">
        <v>0</v>
      </c>
      <c r="W1455">
        <v>0</v>
      </c>
      <c r="X1455">
        <v>2</v>
      </c>
      <c r="Z1455">
        <v>1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1238</v>
      </c>
      <c r="AJ1455">
        <v>48.118721999999998</v>
      </c>
      <c r="AK1455" t="s">
        <v>1239</v>
      </c>
      <c r="AL1455">
        <v>-122.979176</v>
      </c>
      <c r="AM1455">
        <v>25</v>
      </c>
      <c r="AN1455">
        <v>900</v>
      </c>
      <c r="AO1455" t="s">
        <v>118</v>
      </c>
      <c r="AP1455">
        <v>-15</v>
      </c>
      <c r="AQ1455">
        <v>-134</v>
      </c>
      <c r="AR1455">
        <v>64</v>
      </c>
      <c r="AZ1455">
        <v>1200</v>
      </c>
      <c r="BA1455">
        <v>1</v>
      </c>
      <c r="BB1455" t="str">
        <f t="shared" si="377"/>
        <v xml:space="preserve">N379DH  </v>
      </c>
      <c r="BC1455">
        <v>1</v>
      </c>
      <c r="BE1455">
        <v>0</v>
      </c>
      <c r="BF1455">
        <v>0</v>
      </c>
      <c r="BG1455">
        <v>0</v>
      </c>
      <c r="BH1455">
        <v>900</v>
      </c>
      <c r="BI1455">
        <v>1</v>
      </c>
      <c r="BJ1455">
        <v>0</v>
      </c>
      <c r="BK1455">
        <v>0</v>
      </c>
      <c r="BL1455">
        <v>0</v>
      </c>
      <c r="BO1455">
        <v>0</v>
      </c>
      <c r="BP1455">
        <v>0</v>
      </c>
      <c r="BW1455" t="str">
        <f>"21:56:10.920"</f>
        <v>21:56:10.920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0</v>
      </c>
      <c r="CP1455" t="s">
        <v>119</v>
      </c>
      <c r="CQ1455">
        <v>259</v>
      </c>
      <c r="CR1455">
        <v>0</v>
      </c>
      <c r="CW1455">
        <v>3071756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"08/10/2022 21:56:11.164"</f>
        <v>08/10/2022 21:56:11.164</v>
      </c>
      <c r="C1456" t="str">
        <f t="shared" si="376"/>
        <v>FFDFD3C0</v>
      </c>
      <c r="D1456" t="s">
        <v>113</v>
      </c>
      <c r="E1456">
        <v>6</v>
      </c>
      <c r="H1456">
        <v>174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392"/>
        <v>21:56:10.797</v>
      </c>
      <c r="T1456" t="str">
        <f t="shared" si="392"/>
        <v>21:56:10.797</v>
      </c>
      <c r="U1456" t="str">
        <f t="shared" si="375"/>
        <v>A4558D</v>
      </c>
      <c r="V1456">
        <v>0</v>
      </c>
      <c r="W1456">
        <v>0</v>
      </c>
      <c r="X1456">
        <v>2</v>
      </c>
      <c r="Z1456">
        <v>1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1238</v>
      </c>
      <c r="AJ1456">
        <v>48.118721999999998</v>
      </c>
      <c r="AK1456" t="s">
        <v>1239</v>
      </c>
      <c r="AL1456">
        <v>-122.979176</v>
      </c>
      <c r="AM1456">
        <v>25</v>
      </c>
      <c r="AN1456">
        <v>900</v>
      </c>
      <c r="AO1456" t="s">
        <v>118</v>
      </c>
      <c r="AP1456">
        <v>-15</v>
      </c>
      <c r="AQ1456">
        <v>-134</v>
      </c>
      <c r="AR1456">
        <v>64</v>
      </c>
      <c r="AZ1456">
        <v>1200</v>
      </c>
      <c r="BA1456">
        <v>1</v>
      </c>
      <c r="BB1456" t="str">
        <f t="shared" si="377"/>
        <v xml:space="preserve">N379DH  </v>
      </c>
      <c r="BC1456">
        <v>1</v>
      </c>
      <c r="BE1456">
        <v>0</v>
      </c>
      <c r="BF1456">
        <v>0</v>
      </c>
      <c r="BG1456">
        <v>0</v>
      </c>
      <c r="BH1456">
        <v>900</v>
      </c>
      <c r="BI1456">
        <v>1</v>
      </c>
      <c r="BJ1456">
        <v>0</v>
      </c>
      <c r="BK1456">
        <v>0</v>
      </c>
      <c r="BL1456">
        <v>0</v>
      </c>
      <c r="BO1456">
        <v>0</v>
      </c>
      <c r="BP1456">
        <v>0</v>
      </c>
      <c r="BW1456" t="str">
        <f>"21:56:10.920"</f>
        <v>21:56:10.920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0</v>
      </c>
      <c r="CP1456" t="s">
        <v>119</v>
      </c>
      <c r="CQ1456">
        <v>259</v>
      </c>
      <c r="CR1456">
        <v>0</v>
      </c>
      <c r="CW1456">
        <v>3071756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"08/10/2022 21:56:11.164"</f>
        <v>08/10/2022 21:56:11.164</v>
      </c>
      <c r="C1457" t="str">
        <f t="shared" si="376"/>
        <v>FFDFD3C0</v>
      </c>
      <c r="D1457" t="s">
        <v>611</v>
      </c>
      <c r="E1457">
        <v>10</v>
      </c>
      <c r="H1457">
        <v>37</v>
      </c>
      <c r="I1457" t="s">
        <v>612</v>
      </c>
      <c r="J1457" t="s">
        <v>613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si="392"/>
        <v>21:56:10.797</v>
      </c>
      <c r="T1457" t="str">
        <f t="shared" si="392"/>
        <v>21:56:10.797</v>
      </c>
      <c r="U1457" t="str">
        <f t="shared" si="375"/>
        <v>A4558D</v>
      </c>
      <c r="V1457">
        <v>0</v>
      </c>
      <c r="W1457">
        <v>0</v>
      </c>
      <c r="X1457">
        <v>2</v>
      </c>
      <c r="Z1457">
        <v>1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1238</v>
      </c>
      <c r="AJ1457">
        <v>48.118721999999998</v>
      </c>
      <c r="AK1457" t="s">
        <v>1239</v>
      </c>
      <c r="AL1457">
        <v>-122.979176</v>
      </c>
      <c r="AM1457">
        <v>25</v>
      </c>
      <c r="AN1457">
        <v>900</v>
      </c>
      <c r="AO1457" t="s">
        <v>118</v>
      </c>
      <c r="AP1457">
        <v>-15</v>
      </c>
      <c r="AQ1457">
        <v>-134</v>
      </c>
      <c r="AR1457">
        <v>64</v>
      </c>
      <c r="AZ1457">
        <v>1200</v>
      </c>
      <c r="BA1457">
        <v>1</v>
      </c>
      <c r="BB1457" t="str">
        <f t="shared" si="377"/>
        <v xml:space="preserve">N379DH  </v>
      </c>
      <c r="BC1457">
        <v>1</v>
      </c>
      <c r="BE1457">
        <v>0</v>
      </c>
      <c r="BF1457">
        <v>0</v>
      </c>
      <c r="BG1457">
        <v>0</v>
      </c>
      <c r="BH1457">
        <v>900</v>
      </c>
      <c r="BI1457">
        <v>1</v>
      </c>
      <c r="BJ1457">
        <v>0</v>
      </c>
      <c r="BK1457">
        <v>0</v>
      </c>
      <c r="BL1457">
        <v>0</v>
      </c>
      <c r="BO1457">
        <v>0</v>
      </c>
      <c r="BP1457">
        <v>0</v>
      </c>
      <c r="BW1457" t="str">
        <f>"21:56:10.920"</f>
        <v>21:56:10.920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0</v>
      </c>
      <c r="CP1457" t="s">
        <v>119</v>
      </c>
      <c r="CQ1457">
        <v>259</v>
      </c>
      <c r="CR1457">
        <v>0</v>
      </c>
      <c r="CW1457">
        <v>3071756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"08/10/2022 21:56:11.507"</f>
        <v>08/10/2022 21:56:11.507</v>
      </c>
      <c r="C1458" t="str">
        <f t="shared" si="376"/>
        <v>FFDFD3C0</v>
      </c>
      <c r="D1458" t="s">
        <v>130</v>
      </c>
      <c r="E1458">
        <v>18</v>
      </c>
      <c r="F1458">
        <v>1018</v>
      </c>
      <c r="G1458" t="s">
        <v>114</v>
      </c>
      <c r="J1458" t="s">
        <v>131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ref="S1458:T1460" si="393">"21:56:11.195"</f>
        <v>21:56:11.195</v>
      </c>
      <c r="T1458" t="str">
        <f t="shared" si="393"/>
        <v>21:56:11.195</v>
      </c>
      <c r="U1458" t="str">
        <f t="shared" si="375"/>
        <v>A4558D</v>
      </c>
      <c r="V1458">
        <v>0</v>
      </c>
      <c r="W1458">
        <v>0</v>
      </c>
      <c r="X1458">
        <v>2</v>
      </c>
      <c r="Z1458">
        <v>1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1240</v>
      </c>
      <c r="AJ1458">
        <v>48.118465</v>
      </c>
      <c r="AK1458" t="s">
        <v>1241</v>
      </c>
      <c r="AL1458">
        <v>-122.979219</v>
      </c>
      <c r="AM1458">
        <v>25</v>
      </c>
      <c r="AN1458">
        <v>900</v>
      </c>
      <c r="AO1458" t="s">
        <v>118</v>
      </c>
      <c r="AP1458">
        <v>-15</v>
      </c>
      <c r="AQ1458">
        <v>-134</v>
      </c>
      <c r="AR1458">
        <v>64</v>
      </c>
      <c r="AZ1458">
        <v>1200</v>
      </c>
      <c r="BA1458">
        <v>1</v>
      </c>
      <c r="BB1458" t="str">
        <f t="shared" si="377"/>
        <v xml:space="preserve">N379DH  </v>
      </c>
      <c r="BC1458">
        <v>1</v>
      </c>
      <c r="BE1458">
        <v>0</v>
      </c>
      <c r="BF1458">
        <v>0</v>
      </c>
      <c r="BG1458">
        <v>0</v>
      </c>
      <c r="BH1458">
        <v>925</v>
      </c>
      <c r="BI1458">
        <v>1</v>
      </c>
      <c r="BJ1458">
        <v>0</v>
      </c>
      <c r="BK1458">
        <v>0</v>
      </c>
      <c r="BL1458">
        <v>0</v>
      </c>
      <c r="BO1458">
        <v>0</v>
      </c>
      <c r="BP1458">
        <v>0</v>
      </c>
      <c r="BW1458" t="str">
        <f>"21:56:11.221"</f>
        <v>21:56:11.221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2</v>
      </c>
      <c r="CP1458" t="s">
        <v>119</v>
      </c>
      <c r="CQ1458">
        <v>259</v>
      </c>
      <c r="CR1458">
        <v>0</v>
      </c>
      <c r="CW1458">
        <v>3071791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"08/10/2022 21:56:11.507"</f>
        <v>08/10/2022 21:56:11.507</v>
      </c>
      <c r="C1459" t="str">
        <f t="shared" si="376"/>
        <v>FFDFD3C0</v>
      </c>
      <c r="D1459" t="s">
        <v>113</v>
      </c>
      <c r="E1459">
        <v>6</v>
      </c>
      <c r="H1459">
        <v>174</v>
      </c>
      <c r="I1459" t="s">
        <v>114</v>
      </c>
      <c r="J1459" t="s">
        <v>115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393"/>
        <v>21:56:11.195</v>
      </c>
      <c r="T1459" t="str">
        <f t="shared" si="393"/>
        <v>21:56:11.195</v>
      </c>
      <c r="U1459" t="str">
        <f t="shared" si="375"/>
        <v>A4558D</v>
      </c>
      <c r="V1459">
        <v>0</v>
      </c>
      <c r="W1459">
        <v>0</v>
      </c>
      <c r="X1459">
        <v>2</v>
      </c>
      <c r="Z1459">
        <v>1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1240</v>
      </c>
      <c r="AJ1459">
        <v>48.118465</v>
      </c>
      <c r="AK1459" t="s">
        <v>1241</v>
      </c>
      <c r="AL1459">
        <v>-122.979219</v>
      </c>
      <c r="AM1459">
        <v>25</v>
      </c>
      <c r="AN1459">
        <v>900</v>
      </c>
      <c r="AO1459" t="s">
        <v>118</v>
      </c>
      <c r="AP1459">
        <v>-15</v>
      </c>
      <c r="AQ1459">
        <v>-134</v>
      </c>
      <c r="AR1459">
        <v>64</v>
      </c>
      <c r="AZ1459">
        <v>1200</v>
      </c>
      <c r="BA1459">
        <v>1</v>
      </c>
      <c r="BB1459" t="str">
        <f t="shared" si="377"/>
        <v xml:space="preserve">N379DH  </v>
      </c>
      <c r="BC1459">
        <v>1</v>
      </c>
      <c r="BE1459">
        <v>0</v>
      </c>
      <c r="BF1459">
        <v>0</v>
      </c>
      <c r="BG1459">
        <v>0</v>
      </c>
      <c r="BH1459">
        <v>925</v>
      </c>
      <c r="BI1459">
        <v>1</v>
      </c>
      <c r="BJ1459">
        <v>0</v>
      </c>
      <c r="BK1459">
        <v>0</v>
      </c>
      <c r="BL1459">
        <v>0</v>
      </c>
      <c r="BO1459">
        <v>0</v>
      </c>
      <c r="BP1459">
        <v>0</v>
      </c>
      <c r="BW1459" t="str">
        <f>"21:56:11.221"</f>
        <v>21:56:11.221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2</v>
      </c>
      <c r="CP1459" t="s">
        <v>119</v>
      </c>
      <c r="CQ1459">
        <v>259</v>
      </c>
      <c r="CR1459">
        <v>0</v>
      </c>
      <c r="CW1459">
        <v>3071791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"08/10/2022 21:56:11.507"</f>
        <v>08/10/2022 21:56:11.507</v>
      </c>
      <c r="C1460" t="str">
        <f t="shared" si="376"/>
        <v>FFDFD3C0</v>
      </c>
      <c r="D1460" t="s">
        <v>611</v>
      </c>
      <c r="E1460">
        <v>10</v>
      </c>
      <c r="H1460">
        <v>37</v>
      </c>
      <c r="I1460" t="s">
        <v>612</v>
      </c>
      <c r="J1460" t="s">
        <v>613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si="393"/>
        <v>21:56:11.195</v>
      </c>
      <c r="T1460" t="str">
        <f t="shared" si="393"/>
        <v>21:56:11.195</v>
      </c>
      <c r="U1460" t="str">
        <f t="shared" si="375"/>
        <v>A4558D</v>
      </c>
      <c r="V1460">
        <v>0</v>
      </c>
      <c r="W1460">
        <v>0</v>
      </c>
      <c r="X1460">
        <v>2</v>
      </c>
      <c r="Z1460">
        <v>1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1240</v>
      </c>
      <c r="AJ1460">
        <v>48.118465</v>
      </c>
      <c r="AK1460" t="s">
        <v>1241</v>
      </c>
      <c r="AL1460">
        <v>-122.979219</v>
      </c>
      <c r="AM1460">
        <v>25</v>
      </c>
      <c r="AN1460">
        <v>900</v>
      </c>
      <c r="AO1460" t="s">
        <v>118</v>
      </c>
      <c r="AP1460">
        <v>-15</v>
      </c>
      <c r="AQ1460">
        <v>-134</v>
      </c>
      <c r="AR1460">
        <v>64</v>
      </c>
      <c r="AZ1460">
        <v>1200</v>
      </c>
      <c r="BA1460">
        <v>1</v>
      </c>
      <c r="BB1460" t="str">
        <f t="shared" si="377"/>
        <v xml:space="preserve">N379DH  </v>
      </c>
      <c r="BC1460">
        <v>1</v>
      </c>
      <c r="BE1460">
        <v>0</v>
      </c>
      <c r="BF1460">
        <v>0</v>
      </c>
      <c r="BG1460">
        <v>0</v>
      </c>
      <c r="BH1460">
        <v>925</v>
      </c>
      <c r="BI1460">
        <v>1</v>
      </c>
      <c r="BJ1460">
        <v>0</v>
      </c>
      <c r="BK1460">
        <v>0</v>
      </c>
      <c r="BL1460">
        <v>0</v>
      </c>
      <c r="BO1460">
        <v>0</v>
      </c>
      <c r="BP1460">
        <v>0</v>
      </c>
      <c r="BW1460" t="str">
        <f>"21:56:11.221"</f>
        <v>21:56:11.221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2</v>
      </c>
      <c r="CP1460" t="s">
        <v>119</v>
      </c>
      <c r="CQ1460">
        <v>259</v>
      </c>
      <c r="CR1460">
        <v>0</v>
      </c>
      <c r="CW1460">
        <v>3071791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"08/10/2022 21:56:12.445"</f>
        <v>08/10/2022 21:56:12.445</v>
      </c>
      <c r="C1461" t="str">
        <f t="shared" si="376"/>
        <v>FFDFD3C0</v>
      </c>
      <c r="D1461" t="s">
        <v>130</v>
      </c>
      <c r="E1461">
        <v>18</v>
      </c>
      <c r="F1461">
        <v>1018</v>
      </c>
      <c r="G1461" t="s">
        <v>114</v>
      </c>
      <c r="J1461" t="s">
        <v>131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ref="S1461:T1463" si="394">"21:56:12.195"</f>
        <v>21:56:12.195</v>
      </c>
      <c r="T1461" t="str">
        <f t="shared" si="394"/>
        <v>21:56:12.195</v>
      </c>
      <c r="U1461" t="str">
        <f t="shared" si="375"/>
        <v>A4558D</v>
      </c>
      <c r="V1461">
        <v>0</v>
      </c>
      <c r="W1461">
        <v>0</v>
      </c>
      <c r="X1461">
        <v>2</v>
      </c>
      <c r="Z1461">
        <v>1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1242</v>
      </c>
      <c r="AJ1461">
        <v>48.117843000000001</v>
      </c>
      <c r="AK1461" t="s">
        <v>1243</v>
      </c>
      <c r="AL1461">
        <v>-122.979305</v>
      </c>
      <c r="AM1461">
        <v>25</v>
      </c>
      <c r="AN1461">
        <v>900</v>
      </c>
      <c r="AO1461" t="s">
        <v>118</v>
      </c>
      <c r="AP1461">
        <v>-14</v>
      </c>
      <c r="AQ1461">
        <v>-134</v>
      </c>
      <c r="AR1461">
        <v>128</v>
      </c>
      <c r="AZ1461">
        <v>1200</v>
      </c>
      <c r="BA1461">
        <v>1</v>
      </c>
      <c r="BB1461" t="str">
        <f t="shared" si="377"/>
        <v xml:space="preserve">N379DH  </v>
      </c>
      <c r="BC1461">
        <v>1</v>
      </c>
      <c r="BE1461">
        <v>0</v>
      </c>
      <c r="BF1461">
        <v>0</v>
      </c>
      <c r="BG1461">
        <v>0</v>
      </c>
      <c r="BH1461">
        <v>925</v>
      </c>
      <c r="BI1461">
        <v>1</v>
      </c>
      <c r="BJ1461">
        <v>0</v>
      </c>
      <c r="BK1461">
        <v>0</v>
      </c>
      <c r="BL1461">
        <v>0</v>
      </c>
      <c r="BO1461">
        <v>0</v>
      </c>
      <c r="BP1461">
        <v>0</v>
      </c>
      <c r="BW1461" t="str">
        <f>"21:56:12.210"</f>
        <v>21:56:12.210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1</v>
      </c>
      <c r="CP1461" t="s">
        <v>119</v>
      </c>
      <c r="CQ1461">
        <v>259</v>
      </c>
      <c r="CR1461">
        <v>0</v>
      </c>
      <c r="CW1461">
        <v>3071890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"08/10/2022 21:56:12.461"</f>
        <v>08/10/2022 21:56:12.461</v>
      </c>
      <c r="C1462" t="str">
        <f t="shared" si="376"/>
        <v>FFDFD3C0</v>
      </c>
      <c r="D1462" t="s">
        <v>113</v>
      </c>
      <c r="E1462">
        <v>6</v>
      </c>
      <c r="H1462">
        <v>174</v>
      </c>
      <c r="I1462" t="s">
        <v>114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394"/>
        <v>21:56:12.195</v>
      </c>
      <c r="T1462" t="str">
        <f t="shared" si="394"/>
        <v>21:56:12.195</v>
      </c>
      <c r="U1462" t="str">
        <f t="shared" si="375"/>
        <v>A4558D</v>
      </c>
      <c r="V1462">
        <v>0</v>
      </c>
      <c r="W1462">
        <v>0</v>
      </c>
      <c r="X1462">
        <v>2</v>
      </c>
      <c r="Z1462">
        <v>1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1242</v>
      </c>
      <c r="AJ1462">
        <v>48.117843000000001</v>
      </c>
      <c r="AK1462" t="s">
        <v>1243</v>
      </c>
      <c r="AL1462">
        <v>-122.979305</v>
      </c>
      <c r="AM1462">
        <v>25</v>
      </c>
      <c r="AN1462">
        <v>900</v>
      </c>
      <c r="AO1462" t="s">
        <v>118</v>
      </c>
      <c r="AP1462">
        <v>-14</v>
      </c>
      <c r="AQ1462">
        <v>-134</v>
      </c>
      <c r="AR1462">
        <v>128</v>
      </c>
      <c r="AZ1462">
        <v>1200</v>
      </c>
      <c r="BA1462">
        <v>1</v>
      </c>
      <c r="BB1462" t="str">
        <f t="shared" si="377"/>
        <v xml:space="preserve">N379DH  </v>
      </c>
      <c r="BC1462">
        <v>1</v>
      </c>
      <c r="BE1462">
        <v>0</v>
      </c>
      <c r="BF1462">
        <v>0</v>
      </c>
      <c r="BG1462">
        <v>0</v>
      </c>
      <c r="BH1462">
        <v>925</v>
      </c>
      <c r="BI1462">
        <v>1</v>
      </c>
      <c r="BJ1462">
        <v>0</v>
      </c>
      <c r="BK1462">
        <v>0</v>
      </c>
      <c r="BL1462">
        <v>0</v>
      </c>
      <c r="BO1462">
        <v>0</v>
      </c>
      <c r="BP1462">
        <v>0</v>
      </c>
      <c r="BW1462" t="str">
        <f>"21:56:12.210"</f>
        <v>21:56:12.210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1</v>
      </c>
      <c r="CP1462" t="s">
        <v>119</v>
      </c>
      <c r="CQ1462">
        <v>259</v>
      </c>
      <c r="CR1462">
        <v>0</v>
      </c>
      <c r="CW1462">
        <v>3071890</v>
      </c>
      <c r="CY1462">
        <v>0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"08/10/2022 21:56:12.476"</f>
        <v>08/10/2022 21:56:12.476</v>
      </c>
      <c r="C1463" t="str">
        <f t="shared" si="376"/>
        <v>FFDFD3C0</v>
      </c>
      <c r="D1463" t="s">
        <v>611</v>
      </c>
      <c r="E1463">
        <v>10</v>
      </c>
      <c r="H1463">
        <v>37</v>
      </c>
      <c r="I1463" t="s">
        <v>612</v>
      </c>
      <c r="J1463" t="s">
        <v>613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si="394"/>
        <v>21:56:12.195</v>
      </c>
      <c r="T1463" t="str">
        <f t="shared" si="394"/>
        <v>21:56:12.195</v>
      </c>
      <c r="U1463" t="str">
        <f t="shared" si="375"/>
        <v>A4558D</v>
      </c>
      <c r="V1463">
        <v>0</v>
      </c>
      <c r="W1463">
        <v>0</v>
      </c>
      <c r="X1463">
        <v>2</v>
      </c>
      <c r="Z1463">
        <v>1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1242</v>
      </c>
      <c r="AJ1463">
        <v>48.117843000000001</v>
      </c>
      <c r="AK1463" t="s">
        <v>1243</v>
      </c>
      <c r="AL1463">
        <v>-122.979305</v>
      </c>
      <c r="AM1463">
        <v>25</v>
      </c>
      <c r="AN1463">
        <v>900</v>
      </c>
      <c r="AO1463" t="s">
        <v>118</v>
      </c>
      <c r="AP1463">
        <v>-14</v>
      </c>
      <c r="AQ1463">
        <v>-134</v>
      </c>
      <c r="AR1463">
        <v>128</v>
      </c>
      <c r="AZ1463">
        <v>1200</v>
      </c>
      <c r="BA1463">
        <v>1</v>
      </c>
      <c r="BB1463" t="str">
        <f t="shared" si="377"/>
        <v xml:space="preserve">N379DH  </v>
      </c>
      <c r="BC1463">
        <v>1</v>
      </c>
      <c r="BE1463">
        <v>0</v>
      </c>
      <c r="BF1463">
        <v>0</v>
      </c>
      <c r="BG1463">
        <v>0</v>
      </c>
      <c r="BH1463">
        <v>925</v>
      </c>
      <c r="BI1463">
        <v>1</v>
      </c>
      <c r="BJ1463">
        <v>0</v>
      </c>
      <c r="BK1463">
        <v>0</v>
      </c>
      <c r="BL1463">
        <v>0</v>
      </c>
      <c r="BO1463">
        <v>0</v>
      </c>
      <c r="BP1463">
        <v>0</v>
      </c>
      <c r="BW1463" t="str">
        <f>"21:56:12.210"</f>
        <v>21:56:12.210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1</v>
      </c>
      <c r="CP1463" t="s">
        <v>119</v>
      </c>
      <c r="CQ1463">
        <v>259</v>
      </c>
      <c r="CR1463">
        <v>0</v>
      </c>
      <c r="CW1463">
        <v>3071890</v>
      </c>
      <c r="CY1463">
        <v>0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"08/10/2022 21:56:13.523"</f>
        <v>08/10/2022 21:56:13.523</v>
      </c>
      <c r="C1464" t="str">
        <f t="shared" si="376"/>
        <v>FFDFD3C0</v>
      </c>
      <c r="D1464" t="s">
        <v>113</v>
      </c>
      <c r="E1464">
        <v>6</v>
      </c>
      <c r="H1464">
        <v>174</v>
      </c>
      <c r="I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ref="S1464:T1466" si="395">"21:56:13.195"</f>
        <v>21:56:13.195</v>
      </c>
      <c r="T1464" t="str">
        <f t="shared" si="395"/>
        <v>21:56:13.195</v>
      </c>
      <c r="U1464" t="str">
        <f t="shared" si="375"/>
        <v>A4558D</v>
      </c>
      <c r="V1464">
        <v>0</v>
      </c>
      <c r="W1464">
        <v>0</v>
      </c>
      <c r="X1464">
        <v>2</v>
      </c>
      <c r="Z1464">
        <v>1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1244</v>
      </c>
      <c r="AJ1464">
        <v>48.117241999999997</v>
      </c>
      <c r="AK1464" t="s">
        <v>1245</v>
      </c>
      <c r="AL1464">
        <v>-122.979412</v>
      </c>
      <c r="AM1464">
        <v>25</v>
      </c>
      <c r="AN1464">
        <v>900</v>
      </c>
      <c r="AO1464" t="s">
        <v>118</v>
      </c>
      <c r="AP1464">
        <v>-14</v>
      </c>
      <c r="AQ1464">
        <v>-134</v>
      </c>
      <c r="AR1464">
        <v>128</v>
      </c>
      <c r="AZ1464">
        <v>1200</v>
      </c>
      <c r="BA1464">
        <v>1</v>
      </c>
      <c r="BB1464" t="str">
        <f t="shared" si="377"/>
        <v xml:space="preserve">N379DH  </v>
      </c>
      <c r="BC1464">
        <v>1</v>
      </c>
      <c r="BE1464">
        <v>0</v>
      </c>
      <c r="BF1464">
        <v>0</v>
      </c>
      <c r="BG1464">
        <v>0</v>
      </c>
      <c r="BH1464">
        <v>925</v>
      </c>
      <c r="BI1464">
        <v>1</v>
      </c>
      <c r="BJ1464">
        <v>0</v>
      </c>
      <c r="BK1464">
        <v>0</v>
      </c>
      <c r="BL1464">
        <v>0</v>
      </c>
      <c r="BO1464">
        <v>0</v>
      </c>
      <c r="BP1464">
        <v>0</v>
      </c>
      <c r="BW1464" t="str">
        <f>"21:56:13.297"</f>
        <v>21:56:13.297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2</v>
      </c>
      <c r="CP1464" t="s">
        <v>119</v>
      </c>
      <c r="CQ1464">
        <v>259</v>
      </c>
      <c r="CR1464">
        <v>0</v>
      </c>
      <c r="CW1464">
        <v>3072020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"08/10/2022 21:56:13.523"</f>
        <v>08/10/2022 21:56:13.523</v>
      </c>
      <c r="C1465" t="str">
        <f t="shared" si="376"/>
        <v>FFDFD3C0</v>
      </c>
      <c r="D1465" t="s">
        <v>611</v>
      </c>
      <c r="E1465">
        <v>10</v>
      </c>
      <c r="H1465">
        <v>37</v>
      </c>
      <c r="I1465" t="s">
        <v>612</v>
      </c>
      <c r="J1465" t="s">
        <v>613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395"/>
        <v>21:56:13.195</v>
      </c>
      <c r="T1465" t="str">
        <f t="shared" si="395"/>
        <v>21:56:13.195</v>
      </c>
      <c r="U1465" t="str">
        <f t="shared" si="375"/>
        <v>A4558D</v>
      </c>
      <c r="V1465">
        <v>0</v>
      </c>
      <c r="W1465">
        <v>0</v>
      </c>
      <c r="X1465">
        <v>2</v>
      </c>
      <c r="Z1465">
        <v>1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1244</v>
      </c>
      <c r="AJ1465">
        <v>48.117241999999997</v>
      </c>
      <c r="AK1465" t="s">
        <v>1245</v>
      </c>
      <c r="AL1465">
        <v>-122.979412</v>
      </c>
      <c r="AM1465">
        <v>25</v>
      </c>
      <c r="AN1465">
        <v>900</v>
      </c>
      <c r="AO1465" t="s">
        <v>118</v>
      </c>
      <c r="AP1465">
        <v>-14</v>
      </c>
      <c r="AQ1465">
        <v>-134</v>
      </c>
      <c r="AR1465">
        <v>128</v>
      </c>
      <c r="AZ1465">
        <v>1200</v>
      </c>
      <c r="BA1465">
        <v>1</v>
      </c>
      <c r="BB1465" t="str">
        <f t="shared" si="377"/>
        <v xml:space="preserve">N379DH  </v>
      </c>
      <c r="BC1465">
        <v>1</v>
      </c>
      <c r="BE1465">
        <v>0</v>
      </c>
      <c r="BF1465">
        <v>0</v>
      </c>
      <c r="BG1465">
        <v>0</v>
      </c>
      <c r="BH1465">
        <v>925</v>
      </c>
      <c r="BI1465">
        <v>1</v>
      </c>
      <c r="BJ1465">
        <v>0</v>
      </c>
      <c r="BK1465">
        <v>0</v>
      </c>
      <c r="BL1465">
        <v>0</v>
      </c>
      <c r="BO1465">
        <v>0</v>
      </c>
      <c r="BP1465">
        <v>0</v>
      </c>
      <c r="BW1465" t="str">
        <f>"21:56:13.297"</f>
        <v>21:56:13.297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2</v>
      </c>
      <c r="CP1465" t="s">
        <v>119</v>
      </c>
      <c r="CQ1465">
        <v>259</v>
      </c>
      <c r="CR1465">
        <v>0</v>
      </c>
      <c r="CW1465">
        <v>3072020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"08/10/2022 21:56:13.554"</f>
        <v>08/10/2022 21:56:13.554</v>
      </c>
      <c r="C1466" t="str">
        <f t="shared" si="376"/>
        <v>FFDFD3C0</v>
      </c>
      <c r="D1466" t="s">
        <v>130</v>
      </c>
      <c r="E1466">
        <v>18</v>
      </c>
      <c r="F1466">
        <v>1018</v>
      </c>
      <c r="G1466" t="s">
        <v>114</v>
      </c>
      <c r="J1466" t="s">
        <v>131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395"/>
        <v>21:56:13.195</v>
      </c>
      <c r="T1466" t="str">
        <f t="shared" si="395"/>
        <v>21:56:13.195</v>
      </c>
      <c r="U1466" t="str">
        <f t="shared" si="375"/>
        <v>A4558D</v>
      </c>
      <c r="V1466">
        <v>0</v>
      </c>
      <c r="W1466">
        <v>0</v>
      </c>
      <c r="X1466">
        <v>2</v>
      </c>
      <c r="Z1466">
        <v>1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1244</v>
      </c>
      <c r="AJ1466">
        <v>48.117241999999997</v>
      </c>
      <c r="AK1466" t="s">
        <v>1245</v>
      </c>
      <c r="AL1466">
        <v>-122.979412</v>
      </c>
      <c r="AM1466">
        <v>25</v>
      </c>
      <c r="AN1466">
        <v>900</v>
      </c>
      <c r="AO1466" t="s">
        <v>118</v>
      </c>
      <c r="AP1466">
        <v>-14</v>
      </c>
      <c r="AQ1466">
        <v>-134</v>
      </c>
      <c r="AR1466">
        <v>128</v>
      </c>
      <c r="AZ1466">
        <v>1200</v>
      </c>
      <c r="BA1466">
        <v>1</v>
      </c>
      <c r="BB1466" t="str">
        <f t="shared" si="377"/>
        <v xml:space="preserve">N379DH  </v>
      </c>
      <c r="BC1466">
        <v>1</v>
      </c>
      <c r="BE1466">
        <v>0</v>
      </c>
      <c r="BF1466">
        <v>0</v>
      </c>
      <c r="BG1466">
        <v>0</v>
      </c>
      <c r="BH1466">
        <v>925</v>
      </c>
      <c r="BI1466">
        <v>1</v>
      </c>
      <c r="BJ1466">
        <v>0</v>
      </c>
      <c r="BK1466">
        <v>0</v>
      </c>
      <c r="BL1466">
        <v>0</v>
      </c>
      <c r="BO1466">
        <v>0</v>
      </c>
      <c r="BP1466">
        <v>0</v>
      </c>
      <c r="BW1466" t="str">
        <f>"21:56:13.297"</f>
        <v>21:56:13.297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2</v>
      </c>
      <c r="CP1466" t="s">
        <v>119</v>
      </c>
      <c r="CQ1466">
        <v>259</v>
      </c>
      <c r="CR1466">
        <v>0</v>
      </c>
      <c r="CW1466">
        <v>3072020</v>
      </c>
      <c r="CY1466">
        <v>0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"08/10/2022 21:56:14.960"</f>
        <v>08/10/2022 21:56:14.960</v>
      </c>
      <c r="C1467" t="str">
        <f t="shared" si="376"/>
        <v>FFDFD3C0</v>
      </c>
      <c r="D1467" t="s">
        <v>113</v>
      </c>
      <c r="E1467">
        <v>6</v>
      </c>
      <c r="H1467">
        <v>174</v>
      </c>
      <c r="I1467" t="s">
        <v>114</v>
      </c>
      <c r="J1467" t="s">
        <v>115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ref="S1467:T1469" si="396">"21:56:14.594"</f>
        <v>21:56:14.594</v>
      </c>
      <c r="T1467" t="str">
        <f t="shared" si="396"/>
        <v>21:56:14.594</v>
      </c>
      <c r="U1467" t="str">
        <f t="shared" si="375"/>
        <v>A4558D</v>
      </c>
      <c r="V1467">
        <v>0</v>
      </c>
      <c r="W1467">
        <v>0</v>
      </c>
      <c r="X1467">
        <v>2</v>
      </c>
      <c r="Z1467">
        <v>1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1246</v>
      </c>
      <c r="AJ1467">
        <v>48.116362000000002</v>
      </c>
      <c r="AK1467" t="s">
        <v>1247</v>
      </c>
      <c r="AL1467">
        <v>-122.979541</v>
      </c>
      <c r="AM1467">
        <v>25</v>
      </c>
      <c r="AN1467">
        <v>900</v>
      </c>
      <c r="AO1467" t="s">
        <v>118</v>
      </c>
      <c r="AP1467">
        <v>-13</v>
      </c>
      <c r="AQ1467">
        <v>-134</v>
      </c>
      <c r="AR1467">
        <v>64</v>
      </c>
      <c r="AZ1467">
        <v>1200</v>
      </c>
      <c r="BA1467">
        <v>1</v>
      </c>
      <c r="BB1467" t="str">
        <f t="shared" si="377"/>
        <v xml:space="preserve">N379DH  </v>
      </c>
      <c r="BC1467">
        <v>1</v>
      </c>
      <c r="BE1467">
        <v>0</v>
      </c>
      <c r="BF1467">
        <v>0</v>
      </c>
      <c r="BG1467">
        <v>0</v>
      </c>
      <c r="BH1467">
        <v>925</v>
      </c>
      <c r="BI1467">
        <v>1</v>
      </c>
      <c r="BJ1467">
        <v>0</v>
      </c>
      <c r="BK1467">
        <v>0</v>
      </c>
      <c r="BL1467">
        <v>0</v>
      </c>
      <c r="BO1467">
        <v>0</v>
      </c>
      <c r="BP1467">
        <v>0</v>
      </c>
      <c r="BW1467" t="str">
        <f>"21:56:14.683"</f>
        <v>21:56:14.683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2</v>
      </c>
      <c r="CP1467" t="s">
        <v>119</v>
      </c>
      <c r="CQ1467">
        <v>259</v>
      </c>
      <c r="CR1467">
        <v>0</v>
      </c>
      <c r="CW1467">
        <v>3072160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"08/10/2022 21:56:14.960"</f>
        <v>08/10/2022 21:56:14.960</v>
      </c>
      <c r="C1468" t="str">
        <f t="shared" si="376"/>
        <v>FFDFD3C0</v>
      </c>
      <c r="D1468" t="s">
        <v>611</v>
      </c>
      <c r="E1468">
        <v>10</v>
      </c>
      <c r="H1468">
        <v>37</v>
      </c>
      <c r="I1468" t="s">
        <v>612</v>
      </c>
      <c r="J1468" t="s">
        <v>613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396"/>
        <v>21:56:14.594</v>
      </c>
      <c r="T1468" t="str">
        <f t="shared" si="396"/>
        <v>21:56:14.594</v>
      </c>
      <c r="U1468" t="str">
        <f t="shared" si="375"/>
        <v>A4558D</v>
      </c>
      <c r="V1468">
        <v>0</v>
      </c>
      <c r="W1468">
        <v>0</v>
      </c>
      <c r="X1468">
        <v>2</v>
      </c>
      <c r="Z1468">
        <v>1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1246</v>
      </c>
      <c r="AJ1468">
        <v>48.116362000000002</v>
      </c>
      <c r="AK1468" t="s">
        <v>1247</v>
      </c>
      <c r="AL1468">
        <v>-122.979541</v>
      </c>
      <c r="AM1468">
        <v>25</v>
      </c>
      <c r="AN1468">
        <v>900</v>
      </c>
      <c r="AO1468" t="s">
        <v>118</v>
      </c>
      <c r="AP1468">
        <v>-13</v>
      </c>
      <c r="AQ1468">
        <v>-134</v>
      </c>
      <c r="AR1468">
        <v>64</v>
      </c>
      <c r="AZ1468">
        <v>1200</v>
      </c>
      <c r="BA1468">
        <v>1</v>
      </c>
      <c r="BB1468" t="str">
        <f t="shared" si="377"/>
        <v xml:space="preserve">N379DH  </v>
      </c>
      <c r="BC1468">
        <v>1</v>
      </c>
      <c r="BE1468">
        <v>0</v>
      </c>
      <c r="BF1468">
        <v>0</v>
      </c>
      <c r="BG1468">
        <v>0</v>
      </c>
      <c r="BH1468">
        <v>925</v>
      </c>
      <c r="BI1468">
        <v>1</v>
      </c>
      <c r="BJ1468">
        <v>0</v>
      </c>
      <c r="BK1468">
        <v>0</v>
      </c>
      <c r="BL1468">
        <v>0</v>
      </c>
      <c r="BO1468">
        <v>0</v>
      </c>
      <c r="BP1468">
        <v>0</v>
      </c>
      <c r="BW1468" t="str">
        <f>"21:56:14.683"</f>
        <v>21:56:14.683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2</v>
      </c>
      <c r="CP1468" t="s">
        <v>119</v>
      </c>
      <c r="CQ1468">
        <v>259</v>
      </c>
      <c r="CR1468">
        <v>0</v>
      </c>
      <c r="CW1468">
        <v>3072160</v>
      </c>
      <c r="CY1468">
        <v>0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"08/10/2022 21:56:14.960"</f>
        <v>08/10/2022 21:56:14.960</v>
      </c>
      <c r="C1469" t="str">
        <f t="shared" si="376"/>
        <v>FFDFD3C0</v>
      </c>
      <c r="D1469" t="s">
        <v>130</v>
      </c>
      <c r="E1469">
        <v>18</v>
      </c>
      <c r="F1469">
        <v>1018</v>
      </c>
      <c r="G1469" t="s">
        <v>114</v>
      </c>
      <c r="J1469" t="s">
        <v>131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396"/>
        <v>21:56:14.594</v>
      </c>
      <c r="T1469" t="str">
        <f t="shared" si="396"/>
        <v>21:56:14.594</v>
      </c>
      <c r="U1469" t="str">
        <f t="shared" si="375"/>
        <v>A4558D</v>
      </c>
      <c r="V1469">
        <v>0</v>
      </c>
      <c r="W1469">
        <v>0</v>
      </c>
      <c r="X1469">
        <v>2</v>
      </c>
      <c r="Z1469">
        <v>1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1246</v>
      </c>
      <c r="AJ1469">
        <v>48.116362000000002</v>
      </c>
      <c r="AK1469" t="s">
        <v>1247</v>
      </c>
      <c r="AL1469">
        <v>-122.979541</v>
      </c>
      <c r="AM1469">
        <v>25</v>
      </c>
      <c r="AN1469">
        <v>900</v>
      </c>
      <c r="AO1469" t="s">
        <v>118</v>
      </c>
      <c r="AP1469">
        <v>-13</v>
      </c>
      <c r="AQ1469">
        <v>-134</v>
      </c>
      <c r="AR1469">
        <v>64</v>
      </c>
      <c r="AZ1469">
        <v>1200</v>
      </c>
      <c r="BA1469">
        <v>1</v>
      </c>
      <c r="BB1469" t="str">
        <f t="shared" si="377"/>
        <v xml:space="preserve">N379DH  </v>
      </c>
      <c r="BC1469">
        <v>1</v>
      </c>
      <c r="BE1469">
        <v>0</v>
      </c>
      <c r="BF1469">
        <v>0</v>
      </c>
      <c r="BG1469">
        <v>0</v>
      </c>
      <c r="BH1469">
        <v>925</v>
      </c>
      <c r="BI1469">
        <v>1</v>
      </c>
      <c r="BJ1469">
        <v>0</v>
      </c>
      <c r="BK1469">
        <v>0</v>
      </c>
      <c r="BL1469">
        <v>0</v>
      </c>
      <c r="BO1469">
        <v>0</v>
      </c>
      <c r="BP1469">
        <v>0</v>
      </c>
      <c r="BW1469" t="str">
        <f>"21:56:14.683"</f>
        <v>21:56:14.683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2</v>
      </c>
      <c r="CP1469" t="s">
        <v>119</v>
      </c>
      <c r="CQ1469">
        <v>259</v>
      </c>
      <c r="CR1469">
        <v>0</v>
      </c>
      <c r="CW1469">
        <v>3072160</v>
      </c>
      <c r="CY1469">
        <v>0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"08/10/2022 21:56:16.211"</f>
        <v>08/10/2022 21:56:16.211</v>
      </c>
      <c r="C1470" t="str">
        <f t="shared" si="376"/>
        <v>FFDFD3C0</v>
      </c>
      <c r="D1470" t="s">
        <v>611</v>
      </c>
      <c r="E1470">
        <v>10</v>
      </c>
      <c r="H1470">
        <v>37</v>
      </c>
      <c r="I1470" t="s">
        <v>612</v>
      </c>
      <c r="J1470" t="s">
        <v>613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ref="S1470:T1472" si="397">"21:56:15.797"</f>
        <v>21:56:15.797</v>
      </c>
      <c r="T1470" t="str">
        <f t="shared" si="397"/>
        <v>21:56:15.797</v>
      </c>
      <c r="U1470" t="str">
        <f t="shared" si="375"/>
        <v>A4558D</v>
      </c>
      <c r="V1470">
        <v>0</v>
      </c>
      <c r="W1470">
        <v>0</v>
      </c>
      <c r="X1470">
        <v>2</v>
      </c>
      <c r="Z1470">
        <v>1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1248</v>
      </c>
      <c r="AJ1470">
        <v>48.115611000000001</v>
      </c>
      <c r="AK1470" t="s">
        <v>1249</v>
      </c>
      <c r="AL1470">
        <v>-122.979648</v>
      </c>
      <c r="AM1470">
        <v>25</v>
      </c>
      <c r="AN1470">
        <v>900</v>
      </c>
      <c r="AO1470" t="s">
        <v>118</v>
      </c>
      <c r="AP1470">
        <v>-12</v>
      </c>
      <c r="AQ1470">
        <v>-134</v>
      </c>
      <c r="AR1470">
        <v>64</v>
      </c>
      <c r="AZ1470">
        <v>1200</v>
      </c>
      <c r="BA1470">
        <v>1</v>
      </c>
      <c r="BB1470" t="str">
        <f t="shared" si="377"/>
        <v xml:space="preserve">N379DH  </v>
      </c>
      <c r="BC1470">
        <v>1</v>
      </c>
      <c r="BE1470">
        <v>0</v>
      </c>
      <c r="BF1470">
        <v>0</v>
      </c>
      <c r="BG1470">
        <v>0</v>
      </c>
      <c r="BH1470">
        <v>925</v>
      </c>
      <c r="BI1470">
        <v>1</v>
      </c>
      <c r="BJ1470">
        <v>0</v>
      </c>
      <c r="BK1470">
        <v>0</v>
      </c>
      <c r="BL1470">
        <v>0</v>
      </c>
      <c r="BO1470">
        <v>0</v>
      </c>
      <c r="BP1470">
        <v>0</v>
      </c>
      <c r="BW1470" t="str">
        <f>"21:56:15.955"</f>
        <v>21:56:15.955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2</v>
      </c>
      <c r="CP1470" t="s">
        <v>119</v>
      </c>
      <c r="CQ1470">
        <v>259</v>
      </c>
      <c r="CR1470">
        <v>0</v>
      </c>
      <c r="CW1470">
        <v>3072313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"08/10/2022 21:56:16.211"</f>
        <v>08/10/2022 21:56:16.211</v>
      </c>
      <c r="C1471" t="str">
        <f t="shared" si="376"/>
        <v>FFDFD3C0</v>
      </c>
      <c r="D1471" t="s">
        <v>130</v>
      </c>
      <c r="E1471">
        <v>18</v>
      </c>
      <c r="F1471">
        <v>1018</v>
      </c>
      <c r="G1471" t="s">
        <v>114</v>
      </c>
      <c r="J1471" t="s">
        <v>131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si="397"/>
        <v>21:56:15.797</v>
      </c>
      <c r="T1471" t="str">
        <f t="shared" si="397"/>
        <v>21:56:15.797</v>
      </c>
      <c r="U1471" t="str">
        <f t="shared" si="375"/>
        <v>A4558D</v>
      </c>
      <c r="V1471">
        <v>0</v>
      </c>
      <c r="W1471">
        <v>0</v>
      </c>
      <c r="X1471">
        <v>2</v>
      </c>
      <c r="Z1471">
        <v>1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1248</v>
      </c>
      <c r="AJ1471">
        <v>48.115611000000001</v>
      </c>
      <c r="AK1471" t="s">
        <v>1249</v>
      </c>
      <c r="AL1471">
        <v>-122.979648</v>
      </c>
      <c r="AM1471">
        <v>25</v>
      </c>
      <c r="AN1471">
        <v>900</v>
      </c>
      <c r="AO1471" t="s">
        <v>118</v>
      </c>
      <c r="AP1471">
        <v>-12</v>
      </c>
      <c r="AQ1471">
        <v>-134</v>
      </c>
      <c r="AR1471">
        <v>64</v>
      </c>
      <c r="AZ1471">
        <v>1200</v>
      </c>
      <c r="BA1471">
        <v>1</v>
      </c>
      <c r="BB1471" t="str">
        <f t="shared" si="377"/>
        <v xml:space="preserve">N379DH  </v>
      </c>
      <c r="BC1471">
        <v>1</v>
      </c>
      <c r="BE1471">
        <v>0</v>
      </c>
      <c r="BF1471">
        <v>0</v>
      </c>
      <c r="BG1471">
        <v>0</v>
      </c>
      <c r="BH1471">
        <v>925</v>
      </c>
      <c r="BI1471">
        <v>1</v>
      </c>
      <c r="BJ1471">
        <v>0</v>
      </c>
      <c r="BK1471">
        <v>0</v>
      </c>
      <c r="BL1471">
        <v>0</v>
      </c>
      <c r="BO1471">
        <v>0</v>
      </c>
      <c r="BP1471">
        <v>0</v>
      </c>
      <c r="BW1471" t="str">
        <f>"21:56:15.955"</f>
        <v>21:56:15.955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2</v>
      </c>
      <c r="CP1471" t="s">
        <v>119</v>
      </c>
      <c r="CQ1471">
        <v>259</v>
      </c>
      <c r="CR1471">
        <v>0</v>
      </c>
      <c r="CW1471">
        <v>3072313</v>
      </c>
      <c r="CY1471">
        <v>0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"08/10/2022 21:56:16.226"</f>
        <v>08/10/2022 21:56:16.226</v>
      </c>
      <c r="C1472" t="str">
        <f t="shared" si="376"/>
        <v>FFDFD3C0</v>
      </c>
      <c r="D1472" t="s">
        <v>113</v>
      </c>
      <c r="E1472">
        <v>6</v>
      </c>
      <c r="H1472">
        <v>174</v>
      </c>
      <c r="I1472" t="s">
        <v>114</v>
      </c>
      <c r="J1472" t="s">
        <v>115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si="397"/>
        <v>21:56:15.797</v>
      </c>
      <c r="T1472" t="str">
        <f t="shared" si="397"/>
        <v>21:56:15.797</v>
      </c>
      <c r="U1472" t="str">
        <f t="shared" si="375"/>
        <v>A4558D</v>
      </c>
      <c r="V1472">
        <v>0</v>
      </c>
      <c r="W1472">
        <v>0</v>
      </c>
      <c r="X1472">
        <v>2</v>
      </c>
      <c r="Z1472">
        <v>1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1248</v>
      </c>
      <c r="AJ1472">
        <v>48.115611000000001</v>
      </c>
      <c r="AK1472" t="s">
        <v>1249</v>
      </c>
      <c r="AL1472">
        <v>-122.979648</v>
      </c>
      <c r="AM1472">
        <v>25</v>
      </c>
      <c r="AN1472">
        <v>900</v>
      </c>
      <c r="AO1472" t="s">
        <v>118</v>
      </c>
      <c r="AP1472">
        <v>-12</v>
      </c>
      <c r="AQ1472">
        <v>-134</v>
      </c>
      <c r="AR1472">
        <v>64</v>
      </c>
      <c r="AZ1472">
        <v>1200</v>
      </c>
      <c r="BA1472">
        <v>1</v>
      </c>
      <c r="BB1472" t="str">
        <f t="shared" si="377"/>
        <v xml:space="preserve">N379DH  </v>
      </c>
      <c r="BC1472">
        <v>1</v>
      </c>
      <c r="BE1472">
        <v>0</v>
      </c>
      <c r="BF1472">
        <v>0</v>
      </c>
      <c r="BG1472">
        <v>0</v>
      </c>
      <c r="BH1472">
        <v>925</v>
      </c>
      <c r="BI1472">
        <v>1</v>
      </c>
      <c r="BJ1472">
        <v>0</v>
      </c>
      <c r="BK1472">
        <v>0</v>
      </c>
      <c r="BL1472">
        <v>0</v>
      </c>
      <c r="BO1472">
        <v>0</v>
      </c>
      <c r="BP1472">
        <v>0</v>
      </c>
      <c r="BW1472" t="str">
        <f>"21:56:15.955"</f>
        <v>21:56:15.955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2</v>
      </c>
      <c r="CP1472" t="s">
        <v>119</v>
      </c>
      <c r="CQ1472">
        <v>259</v>
      </c>
      <c r="CR1472">
        <v>0</v>
      </c>
      <c r="CW1472">
        <v>3072313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"08/10/2022 21:56:16.554"</f>
        <v>08/10/2022 21:56:16.554</v>
      </c>
      <c r="C1473" t="str">
        <f t="shared" si="376"/>
        <v>FFDFD3C0</v>
      </c>
      <c r="D1473" t="s">
        <v>130</v>
      </c>
      <c r="E1473">
        <v>18</v>
      </c>
      <c r="F1473">
        <v>1018</v>
      </c>
      <c r="G1473" t="s">
        <v>114</v>
      </c>
      <c r="J1473" t="s">
        <v>131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ref="S1473:T1475" si="398">"21:56:16.195"</f>
        <v>21:56:16.195</v>
      </c>
      <c r="T1473" t="str">
        <f t="shared" si="398"/>
        <v>21:56:16.195</v>
      </c>
      <c r="U1473" t="str">
        <f t="shared" si="375"/>
        <v>A4558D</v>
      </c>
      <c r="V1473">
        <v>0</v>
      </c>
      <c r="W1473">
        <v>0</v>
      </c>
      <c r="X1473">
        <v>2</v>
      </c>
      <c r="Z1473">
        <v>1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1250</v>
      </c>
      <c r="AJ1473">
        <v>48.115375</v>
      </c>
      <c r="AK1473" t="s">
        <v>1251</v>
      </c>
      <c r="AL1473">
        <v>-122.97967</v>
      </c>
      <c r="AM1473">
        <v>25</v>
      </c>
      <c r="AN1473">
        <v>900</v>
      </c>
      <c r="AO1473" t="s">
        <v>118</v>
      </c>
      <c r="AP1473">
        <v>-11</v>
      </c>
      <c r="AQ1473">
        <v>-134</v>
      </c>
      <c r="AR1473">
        <v>64</v>
      </c>
      <c r="AZ1473">
        <v>1200</v>
      </c>
      <c r="BA1473">
        <v>1</v>
      </c>
      <c r="BB1473" t="str">
        <f t="shared" si="377"/>
        <v xml:space="preserve">N379DH  </v>
      </c>
      <c r="BC1473">
        <v>1</v>
      </c>
      <c r="BE1473">
        <v>0</v>
      </c>
      <c r="BF1473">
        <v>0</v>
      </c>
      <c r="BG1473">
        <v>0</v>
      </c>
      <c r="BH1473">
        <v>925</v>
      </c>
      <c r="BI1473">
        <v>1</v>
      </c>
      <c r="BJ1473">
        <v>0</v>
      </c>
      <c r="BK1473">
        <v>0</v>
      </c>
      <c r="BL1473">
        <v>0</v>
      </c>
      <c r="BO1473">
        <v>0</v>
      </c>
      <c r="BP1473">
        <v>0</v>
      </c>
      <c r="BW1473" t="str">
        <f>"21:56:16.339"</f>
        <v>21:56:16.339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1</v>
      </c>
      <c r="CP1473" t="s">
        <v>119</v>
      </c>
      <c r="CQ1473">
        <v>259</v>
      </c>
      <c r="CR1473">
        <v>0</v>
      </c>
      <c r="CW1473">
        <v>3072352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"08/10/2022 21:56:16.554"</f>
        <v>08/10/2022 21:56:16.554</v>
      </c>
      <c r="C1474" t="str">
        <f t="shared" si="376"/>
        <v>FFDFD3C0</v>
      </c>
      <c r="D1474" t="s">
        <v>611</v>
      </c>
      <c r="E1474">
        <v>10</v>
      </c>
      <c r="H1474">
        <v>37</v>
      </c>
      <c r="I1474" t="s">
        <v>612</v>
      </c>
      <c r="J1474" t="s">
        <v>613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398"/>
        <v>21:56:16.195</v>
      </c>
      <c r="T1474" t="str">
        <f t="shared" si="398"/>
        <v>21:56:16.195</v>
      </c>
      <c r="U1474" t="str">
        <f t="shared" ref="U1474:U1537" si="399">"A4558D"</f>
        <v>A4558D</v>
      </c>
      <c r="V1474">
        <v>0</v>
      </c>
      <c r="W1474">
        <v>0</v>
      </c>
      <c r="X1474">
        <v>2</v>
      </c>
      <c r="Z1474">
        <v>1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1250</v>
      </c>
      <c r="AJ1474">
        <v>48.115375</v>
      </c>
      <c r="AK1474" t="s">
        <v>1251</v>
      </c>
      <c r="AL1474">
        <v>-122.97967</v>
      </c>
      <c r="AM1474">
        <v>25</v>
      </c>
      <c r="AN1474">
        <v>900</v>
      </c>
      <c r="AO1474" t="s">
        <v>118</v>
      </c>
      <c r="AP1474">
        <v>-11</v>
      </c>
      <c r="AQ1474">
        <v>-134</v>
      </c>
      <c r="AR1474">
        <v>64</v>
      </c>
      <c r="AZ1474">
        <v>1200</v>
      </c>
      <c r="BA1474">
        <v>1</v>
      </c>
      <c r="BB1474" t="str">
        <f t="shared" si="377"/>
        <v xml:space="preserve">N379DH  </v>
      </c>
      <c r="BC1474">
        <v>1</v>
      </c>
      <c r="BE1474">
        <v>0</v>
      </c>
      <c r="BF1474">
        <v>0</v>
      </c>
      <c r="BG1474">
        <v>0</v>
      </c>
      <c r="BH1474">
        <v>925</v>
      </c>
      <c r="BI1474">
        <v>1</v>
      </c>
      <c r="BJ1474">
        <v>0</v>
      </c>
      <c r="BK1474">
        <v>0</v>
      </c>
      <c r="BL1474">
        <v>0</v>
      </c>
      <c r="BO1474">
        <v>0</v>
      </c>
      <c r="BP1474">
        <v>0</v>
      </c>
      <c r="BW1474" t="str">
        <f>"21:56:16.339"</f>
        <v>21:56:16.339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1</v>
      </c>
      <c r="CP1474" t="s">
        <v>119</v>
      </c>
      <c r="CQ1474">
        <v>259</v>
      </c>
      <c r="CR1474">
        <v>0</v>
      </c>
      <c r="CW1474">
        <v>3072352</v>
      </c>
      <c r="CY1474">
        <v>0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"08/10/2022 21:56:16.617"</f>
        <v>08/10/2022 21:56:16.617</v>
      </c>
      <c r="C1475" t="str">
        <f t="shared" ref="C1475:C1538" si="400">"FFDFD3C0"</f>
        <v>FFDFD3C0</v>
      </c>
      <c r="D1475" t="s">
        <v>113</v>
      </c>
      <c r="E1475">
        <v>6</v>
      </c>
      <c r="H1475">
        <v>174</v>
      </c>
      <c r="I1475" t="s">
        <v>114</v>
      </c>
      <c r="J1475" t="s">
        <v>115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si="398"/>
        <v>21:56:16.195</v>
      </c>
      <c r="T1475" t="str">
        <f t="shared" si="398"/>
        <v>21:56:16.195</v>
      </c>
      <c r="U1475" t="str">
        <f t="shared" si="399"/>
        <v>A4558D</v>
      </c>
      <c r="V1475">
        <v>0</v>
      </c>
      <c r="W1475">
        <v>0</v>
      </c>
      <c r="X1475">
        <v>2</v>
      </c>
      <c r="Z1475">
        <v>1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1250</v>
      </c>
      <c r="AJ1475">
        <v>48.115375</v>
      </c>
      <c r="AK1475" t="s">
        <v>1251</v>
      </c>
      <c r="AL1475">
        <v>-122.97967</v>
      </c>
      <c r="AM1475">
        <v>25</v>
      </c>
      <c r="AN1475">
        <v>900</v>
      </c>
      <c r="AO1475" t="s">
        <v>118</v>
      </c>
      <c r="AP1475">
        <v>-11</v>
      </c>
      <c r="AQ1475">
        <v>-134</v>
      </c>
      <c r="AR1475">
        <v>64</v>
      </c>
      <c r="AZ1475">
        <v>1200</v>
      </c>
      <c r="BA1475">
        <v>1</v>
      </c>
      <c r="BB1475" t="str">
        <f t="shared" ref="BB1475:BB1538" si="401">"N379DH  "</f>
        <v xml:space="preserve">N379DH  </v>
      </c>
      <c r="BC1475">
        <v>1</v>
      </c>
      <c r="BE1475">
        <v>0</v>
      </c>
      <c r="BF1475">
        <v>0</v>
      </c>
      <c r="BG1475">
        <v>0</v>
      </c>
      <c r="BH1475">
        <v>925</v>
      </c>
      <c r="BI1475">
        <v>1</v>
      </c>
      <c r="BJ1475">
        <v>0</v>
      </c>
      <c r="BK1475">
        <v>0</v>
      </c>
      <c r="BL1475">
        <v>0</v>
      </c>
      <c r="BO1475">
        <v>0</v>
      </c>
      <c r="BP1475">
        <v>0</v>
      </c>
      <c r="BW1475" t="str">
        <f>"21:56:16.339"</f>
        <v>21:56:16.339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1</v>
      </c>
      <c r="CP1475" t="s">
        <v>119</v>
      </c>
      <c r="CQ1475">
        <v>259</v>
      </c>
      <c r="CR1475">
        <v>0</v>
      </c>
      <c r="CW1475">
        <v>3072352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"08/10/2022 21:56:18.821"</f>
        <v>08/10/2022 21:56:18.821</v>
      </c>
      <c r="C1476" t="str">
        <f t="shared" si="400"/>
        <v>FFDFD3C0</v>
      </c>
      <c r="D1476" t="s">
        <v>113</v>
      </c>
      <c r="E1476">
        <v>6</v>
      </c>
      <c r="H1476">
        <v>174</v>
      </c>
      <c r="I1476" t="s">
        <v>114</v>
      </c>
      <c r="J1476" t="s">
        <v>115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ref="S1476:T1478" si="402">"21:56:18.398"</f>
        <v>21:56:18.398</v>
      </c>
      <c r="T1476" t="str">
        <f t="shared" si="402"/>
        <v>21:56:18.398</v>
      </c>
      <c r="U1476" t="str">
        <f t="shared" si="399"/>
        <v>A4558D</v>
      </c>
      <c r="V1476">
        <v>0</v>
      </c>
      <c r="W1476">
        <v>0</v>
      </c>
      <c r="X1476">
        <v>2</v>
      </c>
      <c r="Z1476">
        <v>1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1252</v>
      </c>
      <c r="AJ1476">
        <v>48.114001999999999</v>
      </c>
      <c r="AK1476" t="s">
        <v>1253</v>
      </c>
      <c r="AL1476">
        <v>-122.97982</v>
      </c>
      <c r="AM1476">
        <v>25</v>
      </c>
      <c r="AN1476">
        <v>900</v>
      </c>
      <c r="AO1476" t="s">
        <v>118</v>
      </c>
      <c r="AP1476">
        <v>-9</v>
      </c>
      <c r="AQ1476">
        <v>-134</v>
      </c>
      <c r="AR1476">
        <v>64</v>
      </c>
      <c r="AZ1476">
        <v>1200</v>
      </c>
      <c r="BA1476">
        <v>1</v>
      </c>
      <c r="BB1476" t="str">
        <f t="shared" si="401"/>
        <v xml:space="preserve">N379DH  </v>
      </c>
      <c r="BC1476">
        <v>1</v>
      </c>
      <c r="BE1476">
        <v>0</v>
      </c>
      <c r="BF1476">
        <v>0</v>
      </c>
      <c r="BG1476">
        <v>0</v>
      </c>
      <c r="BH1476">
        <v>925</v>
      </c>
      <c r="BI1476">
        <v>1</v>
      </c>
      <c r="BJ1476">
        <v>0</v>
      </c>
      <c r="BK1476">
        <v>0</v>
      </c>
      <c r="BL1476">
        <v>0</v>
      </c>
      <c r="BO1476">
        <v>0</v>
      </c>
      <c r="BP1476">
        <v>0</v>
      </c>
      <c r="BW1476" t="str">
        <f>"21:56:18.580"</f>
        <v>21:56:18.580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3</v>
      </c>
      <c r="CP1476" t="s">
        <v>119</v>
      </c>
      <c r="CQ1476">
        <v>259</v>
      </c>
      <c r="CR1476">
        <v>0</v>
      </c>
      <c r="CW1476">
        <v>3072598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"08/10/2022 21:56:18.821"</f>
        <v>08/10/2022 21:56:18.821</v>
      </c>
      <c r="C1477" t="str">
        <f t="shared" si="400"/>
        <v>FFDFD3C0</v>
      </c>
      <c r="D1477" t="s">
        <v>130</v>
      </c>
      <c r="E1477">
        <v>18</v>
      </c>
      <c r="F1477">
        <v>1018</v>
      </c>
      <c r="G1477" t="s">
        <v>114</v>
      </c>
      <c r="J1477" t="s">
        <v>131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402"/>
        <v>21:56:18.398</v>
      </c>
      <c r="T1477" t="str">
        <f t="shared" si="402"/>
        <v>21:56:18.398</v>
      </c>
      <c r="U1477" t="str">
        <f t="shared" si="399"/>
        <v>A4558D</v>
      </c>
      <c r="V1477">
        <v>0</v>
      </c>
      <c r="W1477">
        <v>0</v>
      </c>
      <c r="X1477">
        <v>2</v>
      </c>
      <c r="Z1477">
        <v>1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1252</v>
      </c>
      <c r="AJ1477">
        <v>48.114001999999999</v>
      </c>
      <c r="AK1477" t="s">
        <v>1253</v>
      </c>
      <c r="AL1477">
        <v>-122.97982</v>
      </c>
      <c r="AM1477">
        <v>25</v>
      </c>
      <c r="AN1477">
        <v>900</v>
      </c>
      <c r="AO1477" t="s">
        <v>118</v>
      </c>
      <c r="AP1477">
        <v>-9</v>
      </c>
      <c r="AQ1477">
        <v>-134</v>
      </c>
      <c r="AR1477">
        <v>64</v>
      </c>
      <c r="AZ1477">
        <v>1200</v>
      </c>
      <c r="BA1477">
        <v>1</v>
      </c>
      <c r="BB1477" t="str">
        <f t="shared" si="401"/>
        <v xml:space="preserve">N379DH  </v>
      </c>
      <c r="BC1477">
        <v>1</v>
      </c>
      <c r="BE1477">
        <v>0</v>
      </c>
      <c r="BF1477">
        <v>0</v>
      </c>
      <c r="BG1477">
        <v>0</v>
      </c>
      <c r="BH1477">
        <v>925</v>
      </c>
      <c r="BI1477">
        <v>1</v>
      </c>
      <c r="BJ1477">
        <v>0</v>
      </c>
      <c r="BK1477">
        <v>0</v>
      </c>
      <c r="BL1477">
        <v>0</v>
      </c>
      <c r="BO1477">
        <v>0</v>
      </c>
      <c r="BP1477">
        <v>0</v>
      </c>
      <c r="BW1477" t="str">
        <f>"21:56:18.580"</f>
        <v>21:56:18.580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3</v>
      </c>
      <c r="CP1477" t="s">
        <v>119</v>
      </c>
      <c r="CQ1477">
        <v>259</v>
      </c>
      <c r="CR1477">
        <v>0</v>
      </c>
      <c r="CW1477">
        <v>3072598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"08/10/2022 21:56:18.837"</f>
        <v>08/10/2022 21:56:18.837</v>
      </c>
      <c r="C1478" t="str">
        <f t="shared" si="400"/>
        <v>FFDFD3C0</v>
      </c>
      <c r="D1478" t="s">
        <v>611</v>
      </c>
      <c r="E1478">
        <v>10</v>
      </c>
      <c r="H1478">
        <v>37</v>
      </c>
      <c r="I1478" t="s">
        <v>612</v>
      </c>
      <c r="J1478" t="s">
        <v>613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si="402"/>
        <v>21:56:18.398</v>
      </c>
      <c r="T1478" t="str">
        <f t="shared" si="402"/>
        <v>21:56:18.398</v>
      </c>
      <c r="U1478" t="str">
        <f t="shared" si="399"/>
        <v>A4558D</v>
      </c>
      <c r="V1478">
        <v>0</v>
      </c>
      <c r="W1478">
        <v>0</v>
      </c>
      <c r="X1478">
        <v>2</v>
      </c>
      <c r="Z1478">
        <v>1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1252</v>
      </c>
      <c r="AJ1478">
        <v>48.114001999999999</v>
      </c>
      <c r="AK1478" t="s">
        <v>1253</v>
      </c>
      <c r="AL1478">
        <v>-122.97982</v>
      </c>
      <c r="AM1478">
        <v>25</v>
      </c>
      <c r="AN1478">
        <v>900</v>
      </c>
      <c r="AO1478" t="s">
        <v>118</v>
      </c>
      <c r="AP1478">
        <v>-9</v>
      </c>
      <c r="AQ1478">
        <v>-134</v>
      </c>
      <c r="AR1478">
        <v>64</v>
      </c>
      <c r="AZ1478">
        <v>1200</v>
      </c>
      <c r="BA1478">
        <v>1</v>
      </c>
      <c r="BB1478" t="str">
        <f t="shared" si="401"/>
        <v xml:space="preserve">N379DH  </v>
      </c>
      <c r="BC1478">
        <v>1</v>
      </c>
      <c r="BE1478">
        <v>0</v>
      </c>
      <c r="BF1478">
        <v>0</v>
      </c>
      <c r="BG1478">
        <v>0</v>
      </c>
      <c r="BH1478">
        <v>925</v>
      </c>
      <c r="BI1478">
        <v>1</v>
      </c>
      <c r="BJ1478">
        <v>0</v>
      </c>
      <c r="BK1478">
        <v>0</v>
      </c>
      <c r="BL1478">
        <v>0</v>
      </c>
      <c r="BO1478">
        <v>0</v>
      </c>
      <c r="BP1478">
        <v>0</v>
      </c>
      <c r="BW1478" t="str">
        <f>"21:56:18.580"</f>
        <v>21:56:18.580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3</v>
      </c>
      <c r="CP1478" t="s">
        <v>119</v>
      </c>
      <c r="CQ1478">
        <v>259</v>
      </c>
      <c r="CR1478">
        <v>0</v>
      </c>
      <c r="CW1478">
        <v>3072598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"08/10/2022 21:56:20.086"</f>
        <v>08/10/2022 21:56:20.086</v>
      </c>
      <c r="C1479" t="str">
        <f t="shared" si="400"/>
        <v>FFDFD3C0</v>
      </c>
      <c r="D1479" t="s">
        <v>611</v>
      </c>
      <c r="E1479">
        <v>10</v>
      </c>
      <c r="H1479">
        <v>37</v>
      </c>
      <c r="I1479" t="s">
        <v>612</v>
      </c>
      <c r="J1479" t="s">
        <v>613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ref="S1479:T1481" si="403">"21:56:19.797"</f>
        <v>21:56:19.797</v>
      </c>
      <c r="T1479" t="str">
        <f t="shared" si="403"/>
        <v>21:56:19.797</v>
      </c>
      <c r="U1479" t="str">
        <f t="shared" si="399"/>
        <v>A4558D</v>
      </c>
      <c r="V1479">
        <v>0</v>
      </c>
      <c r="W1479">
        <v>0</v>
      </c>
      <c r="X1479">
        <v>2</v>
      </c>
      <c r="Z1479">
        <v>1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1254</v>
      </c>
      <c r="AJ1479">
        <v>48.113143000000001</v>
      </c>
      <c r="AK1479" t="s">
        <v>1255</v>
      </c>
      <c r="AL1479">
        <v>-122.979927</v>
      </c>
      <c r="AM1479">
        <v>25</v>
      </c>
      <c r="AN1479">
        <v>900</v>
      </c>
      <c r="AO1479" t="s">
        <v>118</v>
      </c>
      <c r="AP1479">
        <v>-8</v>
      </c>
      <c r="AQ1479">
        <v>-133</v>
      </c>
      <c r="AR1479">
        <v>128</v>
      </c>
      <c r="AZ1479">
        <v>1200</v>
      </c>
      <c r="BA1479">
        <v>1</v>
      </c>
      <c r="BB1479" t="str">
        <f t="shared" si="401"/>
        <v xml:space="preserve">N379DH  </v>
      </c>
      <c r="BC1479">
        <v>1</v>
      </c>
      <c r="BE1479">
        <v>0</v>
      </c>
      <c r="BF1479">
        <v>0</v>
      </c>
      <c r="BG1479">
        <v>0</v>
      </c>
      <c r="BH1479">
        <v>925</v>
      </c>
      <c r="BI1479">
        <v>1</v>
      </c>
      <c r="BJ1479">
        <v>0</v>
      </c>
      <c r="BK1479">
        <v>0</v>
      </c>
      <c r="BL1479">
        <v>0</v>
      </c>
      <c r="BO1479">
        <v>0</v>
      </c>
      <c r="BP1479">
        <v>0</v>
      </c>
      <c r="BW1479" t="str">
        <f>"21:56:19.824"</f>
        <v>21:56:19.824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2</v>
      </c>
      <c r="CP1479" t="s">
        <v>119</v>
      </c>
      <c r="CQ1479">
        <v>259</v>
      </c>
      <c r="CR1479">
        <v>0</v>
      </c>
      <c r="CW1479">
        <v>3072710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"08/10/2022 21:56:20.086"</f>
        <v>08/10/2022 21:56:20.086</v>
      </c>
      <c r="C1480" t="str">
        <f t="shared" si="400"/>
        <v>FFDFD3C0</v>
      </c>
      <c r="D1480" t="s">
        <v>113</v>
      </c>
      <c r="E1480">
        <v>6</v>
      </c>
      <c r="H1480">
        <v>174</v>
      </c>
      <c r="I1480" t="s">
        <v>114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403"/>
        <v>21:56:19.797</v>
      </c>
      <c r="T1480" t="str">
        <f t="shared" si="403"/>
        <v>21:56:19.797</v>
      </c>
      <c r="U1480" t="str">
        <f t="shared" si="399"/>
        <v>A4558D</v>
      </c>
      <c r="V1480">
        <v>0</v>
      </c>
      <c r="W1480">
        <v>0</v>
      </c>
      <c r="X1480">
        <v>2</v>
      </c>
      <c r="Z1480">
        <v>1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1254</v>
      </c>
      <c r="AJ1480">
        <v>48.113143000000001</v>
      </c>
      <c r="AK1480" t="s">
        <v>1255</v>
      </c>
      <c r="AL1480">
        <v>-122.979927</v>
      </c>
      <c r="AM1480">
        <v>25</v>
      </c>
      <c r="AN1480">
        <v>900</v>
      </c>
      <c r="AO1480" t="s">
        <v>118</v>
      </c>
      <c r="AP1480">
        <v>-8</v>
      </c>
      <c r="AQ1480">
        <v>-133</v>
      </c>
      <c r="AR1480">
        <v>128</v>
      </c>
      <c r="AZ1480">
        <v>1200</v>
      </c>
      <c r="BA1480">
        <v>1</v>
      </c>
      <c r="BB1480" t="str">
        <f t="shared" si="401"/>
        <v xml:space="preserve">N379DH  </v>
      </c>
      <c r="BC1480">
        <v>1</v>
      </c>
      <c r="BE1480">
        <v>0</v>
      </c>
      <c r="BF1480">
        <v>0</v>
      </c>
      <c r="BG1480">
        <v>0</v>
      </c>
      <c r="BH1480">
        <v>925</v>
      </c>
      <c r="BI1480">
        <v>1</v>
      </c>
      <c r="BJ1480">
        <v>0</v>
      </c>
      <c r="BK1480">
        <v>0</v>
      </c>
      <c r="BL1480">
        <v>0</v>
      </c>
      <c r="BO1480">
        <v>0</v>
      </c>
      <c r="BP1480">
        <v>0</v>
      </c>
      <c r="BW1480" t="str">
        <f>"21:56:19.824"</f>
        <v>21:56:19.824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2</v>
      </c>
      <c r="CP1480" t="s">
        <v>119</v>
      </c>
      <c r="CQ1480">
        <v>259</v>
      </c>
      <c r="CR1480">
        <v>0</v>
      </c>
      <c r="CW1480">
        <v>3072710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"08/10/2022 21:56:20.086"</f>
        <v>08/10/2022 21:56:20.086</v>
      </c>
      <c r="C1481" t="str">
        <f t="shared" si="400"/>
        <v>FFDFD3C0</v>
      </c>
      <c r="D1481" t="s">
        <v>130</v>
      </c>
      <c r="E1481">
        <v>18</v>
      </c>
      <c r="F1481">
        <v>1018</v>
      </c>
      <c r="G1481" t="s">
        <v>114</v>
      </c>
      <c r="J1481" t="s">
        <v>131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si="403"/>
        <v>21:56:19.797</v>
      </c>
      <c r="T1481" t="str">
        <f t="shared" si="403"/>
        <v>21:56:19.797</v>
      </c>
      <c r="U1481" t="str">
        <f t="shared" si="399"/>
        <v>A4558D</v>
      </c>
      <c r="V1481">
        <v>0</v>
      </c>
      <c r="W1481">
        <v>0</v>
      </c>
      <c r="X1481">
        <v>2</v>
      </c>
      <c r="Z1481">
        <v>1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1254</v>
      </c>
      <c r="AJ1481">
        <v>48.113143000000001</v>
      </c>
      <c r="AK1481" t="s">
        <v>1255</v>
      </c>
      <c r="AL1481">
        <v>-122.979927</v>
      </c>
      <c r="AM1481">
        <v>25</v>
      </c>
      <c r="AN1481">
        <v>900</v>
      </c>
      <c r="AO1481" t="s">
        <v>118</v>
      </c>
      <c r="AP1481">
        <v>-8</v>
      </c>
      <c r="AQ1481">
        <v>-133</v>
      </c>
      <c r="AR1481">
        <v>128</v>
      </c>
      <c r="AZ1481">
        <v>1200</v>
      </c>
      <c r="BA1481">
        <v>1</v>
      </c>
      <c r="BB1481" t="str">
        <f t="shared" si="401"/>
        <v xml:space="preserve">N379DH  </v>
      </c>
      <c r="BC1481">
        <v>1</v>
      </c>
      <c r="BE1481">
        <v>0</v>
      </c>
      <c r="BF1481">
        <v>0</v>
      </c>
      <c r="BG1481">
        <v>0</v>
      </c>
      <c r="BH1481">
        <v>925</v>
      </c>
      <c r="BI1481">
        <v>1</v>
      </c>
      <c r="BJ1481">
        <v>0</v>
      </c>
      <c r="BK1481">
        <v>0</v>
      </c>
      <c r="BL1481">
        <v>0</v>
      </c>
      <c r="BO1481">
        <v>0</v>
      </c>
      <c r="BP1481">
        <v>0</v>
      </c>
      <c r="BW1481" t="str">
        <f>"21:56:19.824"</f>
        <v>21:56:19.824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2</v>
      </c>
      <c r="CP1481" t="s">
        <v>119</v>
      </c>
      <c r="CQ1481">
        <v>259</v>
      </c>
      <c r="CR1481">
        <v>0</v>
      </c>
      <c r="CW1481">
        <v>3072710</v>
      </c>
      <c r="CY1481">
        <v>0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"08/10/2022 21:56:20.742"</f>
        <v>08/10/2022 21:56:20.742</v>
      </c>
      <c r="C1482" t="str">
        <f t="shared" si="400"/>
        <v>FFDFD3C0</v>
      </c>
      <c r="D1482" t="s">
        <v>130</v>
      </c>
      <c r="E1482">
        <v>18</v>
      </c>
      <c r="F1482">
        <v>1018</v>
      </c>
      <c r="G1482" t="s">
        <v>114</v>
      </c>
      <c r="J1482" t="s">
        <v>131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ref="S1482:T1484" si="404">"21:56:20.398"</f>
        <v>21:56:20.398</v>
      </c>
      <c r="T1482" t="str">
        <f t="shared" si="404"/>
        <v>21:56:20.398</v>
      </c>
      <c r="U1482" t="str">
        <f t="shared" si="399"/>
        <v>A4558D</v>
      </c>
      <c r="V1482">
        <v>0</v>
      </c>
      <c r="W1482">
        <v>0</v>
      </c>
      <c r="X1482">
        <v>2</v>
      </c>
      <c r="Z1482">
        <v>1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1256</v>
      </c>
      <c r="AJ1482">
        <v>48.112779000000003</v>
      </c>
      <c r="AK1482" t="s">
        <v>1257</v>
      </c>
      <c r="AL1482">
        <v>-122.979949</v>
      </c>
      <c r="AM1482">
        <v>25</v>
      </c>
      <c r="AN1482">
        <v>900</v>
      </c>
      <c r="AO1482" t="s">
        <v>118</v>
      </c>
      <c r="AP1482">
        <v>-8</v>
      </c>
      <c r="AQ1482">
        <v>-133</v>
      </c>
      <c r="AR1482">
        <v>64</v>
      </c>
      <c r="AZ1482">
        <v>1200</v>
      </c>
      <c r="BA1482">
        <v>1</v>
      </c>
      <c r="BB1482" t="str">
        <f t="shared" si="401"/>
        <v xml:space="preserve">N379DH  </v>
      </c>
      <c r="BC1482">
        <v>1</v>
      </c>
      <c r="BE1482">
        <v>0</v>
      </c>
      <c r="BF1482">
        <v>0</v>
      </c>
      <c r="BG1482">
        <v>0</v>
      </c>
      <c r="BH1482">
        <v>925</v>
      </c>
      <c r="BI1482">
        <v>1</v>
      </c>
      <c r="BJ1482">
        <v>0</v>
      </c>
      <c r="BK1482">
        <v>0</v>
      </c>
      <c r="BL1482">
        <v>0</v>
      </c>
      <c r="BO1482">
        <v>0</v>
      </c>
      <c r="BP1482">
        <v>0</v>
      </c>
      <c r="BW1482" t="str">
        <f>"21:56:20.404"</f>
        <v>21:56:20.404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3</v>
      </c>
      <c r="CP1482" t="s">
        <v>119</v>
      </c>
      <c r="CQ1482">
        <v>259</v>
      </c>
      <c r="CR1482">
        <v>0</v>
      </c>
      <c r="CW1482">
        <v>3072774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"08/10/2022 21:56:20.742"</f>
        <v>08/10/2022 21:56:20.742</v>
      </c>
      <c r="C1483" t="str">
        <f t="shared" si="400"/>
        <v>FFDFD3C0</v>
      </c>
      <c r="D1483" t="s">
        <v>113</v>
      </c>
      <c r="E1483">
        <v>6</v>
      </c>
      <c r="H1483">
        <v>174</v>
      </c>
      <c r="I1483" t="s">
        <v>114</v>
      </c>
      <c r="J1483" t="s">
        <v>115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si="404"/>
        <v>21:56:20.398</v>
      </c>
      <c r="T1483" t="str">
        <f t="shared" si="404"/>
        <v>21:56:20.398</v>
      </c>
      <c r="U1483" t="str">
        <f t="shared" si="399"/>
        <v>A4558D</v>
      </c>
      <c r="V1483">
        <v>0</v>
      </c>
      <c r="W1483">
        <v>0</v>
      </c>
      <c r="X1483">
        <v>2</v>
      </c>
      <c r="Z1483">
        <v>1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1256</v>
      </c>
      <c r="AJ1483">
        <v>48.112779000000003</v>
      </c>
      <c r="AK1483" t="s">
        <v>1257</v>
      </c>
      <c r="AL1483">
        <v>-122.979949</v>
      </c>
      <c r="AM1483">
        <v>25</v>
      </c>
      <c r="AN1483">
        <v>900</v>
      </c>
      <c r="AO1483" t="s">
        <v>118</v>
      </c>
      <c r="AP1483">
        <v>-8</v>
      </c>
      <c r="AQ1483">
        <v>-133</v>
      </c>
      <c r="AR1483">
        <v>64</v>
      </c>
      <c r="AZ1483">
        <v>1200</v>
      </c>
      <c r="BA1483">
        <v>1</v>
      </c>
      <c r="BB1483" t="str">
        <f t="shared" si="401"/>
        <v xml:space="preserve">N379DH  </v>
      </c>
      <c r="BC1483">
        <v>1</v>
      </c>
      <c r="BE1483">
        <v>0</v>
      </c>
      <c r="BF1483">
        <v>0</v>
      </c>
      <c r="BG1483">
        <v>0</v>
      </c>
      <c r="BH1483">
        <v>925</v>
      </c>
      <c r="BI1483">
        <v>1</v>
      </c>
      <c r="BJ1483">
        <v>0</v>
      </c>
      <c r="BK1483">
        <v>0</v>
      </c>
      <c r="BL1483">
        <v>0</v>
      </c>
      <c r="BO1483">
        <v>0</v>
      </c>
      <c r="BP1483">
        <v>0</v>
      </c>
      <c r="BW1483" t="str">
        <f>"21:56:20.404"</f>
        <v>21:56:20.404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3</v>
      </c>
      <c r="CP1483" t="s">
        <v>119</v>
      </c>
      <c r="CQ1483">
        <v>259</v>
      </c>
      <c r="CR1483">
        <v>0</v>
      </c>
      <c r="CW1483">
        <v>3072774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"08/10/2022 21:56:20.742"</f>
        <v>08/10/2022 21:56:20.742</v>
      </c>
      <c r="C1484" t="str">
        <f t="shared" si="400"/>
        <v>FFDFD3C0</v>
      </c>
      <c r="D1484" t="s">
        <v>611</v>
      </c>
      <c r="E1484">
        <v>10</v>
      </c>
      <c r="H1484">
        <v>37</v>
      </c>
      <c r="I1484" t="s">
        <v>612</v>
      </c>
      <c r="J1484" t="s">
        <v>613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404"/>
        <v>21:56:20.398</v>
      </c>
      <c r="T1484" t="str">
        <f t="shared" si="404"/>
        <v>21:56:20.398</v>
      </c>
      <c r="U1484" t="str">
        <f t="shared" si="399"/>
        <v>A4558D</v>
      </c>
      <c r="V1484">
        <v>0</v>
      </c>
      <c r="W1484">
        <v>0</v>
      </c>
      <c r="X1484">
        <v>2</v>
      </c>
      <c r="Z1484">
        <v>1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1256</v>
      </c>
      <c r="AJ1484">
        <v>48.112779000000003</v>
      </c>
      <c r="AK1484" t="s">
        <v>1257</v>
      </c>
      <c r="AL1484">
        <v>-122.979949</v>
      </c>
      <c r="AM1484">
        <v>25</v>
      </c>
      <c r="AN1484">
        <v>900</v>
      </c>
      <c r="AO1484" t="s">
        <v>118</v>
      </c>
      <c r="AP1484">
        <v>-8</v>
      </c>
      <c r="AQ1484">
        <v>-133</v>
      </c>
      <c r="AR1484">
        <v>64</v>
      </c>
      <c r="AZ1484">
        <v>1200</v>
      </c>
      <c r="BA1484">
        <v>1</v>
      </c>
      <c r="BB1484" t="str">
        <f t="shared" si="401"/>
        <v xml:space="preserve">N379DH  </v>
      </c>
      <c r="BC1484">
        <v>1</v>
      </c>
      <c r="BE1484">
        <v>0</v>
      </c>
      <c r="BF1484">
        <v>0</v>
      </c>
      <c r="BG1484">
        <v>0</v>
      </c>
      <c r="BH1484">
        <v>925</v>
      </c>
      <c r="BI1484">
        <v>1</v>
      </c>
      <c r="BJ1484">
        <v>0</v>
      </c>
      <c r="BK1484">
        <v>0</v>
      </c>
      <c r="BL1484">
        <v>0</v>
      </c>
      <c r="BO1484">
        <v>0</v>
      </c>
      <c r="BP1484">
        <v>0</v>
      </c>
      <c r="BW1484" t="str">
        <f>"21:56:20.404"</f>
        <v>21:56:20.404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3</v>
      </c>
      <c r="CP1484" t="s">
        <v>119</v>
      </c>
      <c r="CQ1484">
        <v>259</v>
      </c>
      <c r="CR1484">
        <v>0</v>
      </c>
      <c r="CW1484">
        <v>3072774</v>
      </c>
      <c r="CY1484">
        <v>0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"08/10/2022 21:56:21.445"</f>
        <v>08/10/2022 21:56:21.445</v>
      </c>
      <c r="C1485" t="str">
        <f t="shared" si="400"/>
        <v>FFDFD3C0</v>
      </c>
      <c r="D1485" t="s">
        <v>611</v>
      </c>
      <c r="E1485">
        <v>10</v>
      </c>
      <c r="H1485">
        <v>37</v>
      </c>
      <c r="I1485" t="s">
        <v>612</v>
      </c>
      <c r="J1485" t="s">
        <v>613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ref="S1485:T1487" si="405">"21:56:21.195"</f>
        <v>21:56:21.195</v>
      </c>
      <c r="T1485" t="str">
        <f t="shared" si="405"/>
        <v>21:56:21.195</v>
      </c>
      <c r="U1485" t="str">
        <f t="shared" si="399"/>
        <v>A4558D</v>
      </c>
      <c r="V1485">
        <v>0</v>
      </c>
      <c r="W1485">
        <v>0</v>
      </c>
      <c r="X1485">
        <v>2</v>
      </c>
      <c r="Z1485">
        <v>1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1258</v>
      </c>
      <c r="AJ1485">
        <v>48.112285</v>
      </c>
      <c r="AK1485" t="s">
        <v>1259</v>
      </c>
      <c r="AL1485">
        <v>-122.979991</v>
      </c>
      <c r="AM1485">
        <v>25</v>
      </c>
      <c r="AN1485">
        <v>900</v>
      </c>
      <c r="AO1485" t="s">
        <v>118</v>
      </c>
      <c r="AP1485">
        <v>-7</v>
      </c>
      <c r="AQ1485">
        <v>-133</v>
      </c>
      <c r="AR1485">
        <v>128</v>
      </c>
      <c r="AZ1485">
        <v>1200</v>
      </c>
      <c r="BA1485">
        <v>1</v>
      </c>
      <c r="BB1485" t="str">
        <f t="shared" si="401"/>
        <v xml:space="preserve">N379DH  </v>
      </c>
      <c r="BC1485">
        <v>1</v>
      </c>
      <c r="BE1485">
        <v>0</v>
      </c>
      <c r="BF1485">
        <v>0</v>
      </c>
      <c r="BG1485">
        <v>0</v>
      </c>
      <c r="BH1485">
        <v>925</v>
      </c>
      <c r="BI1485">
        <v>1</v>
      </c>
      <c r="BJ1485">
        <v>0</v>
      </c>
      <c r="BK1485">
        <v>0</v>
      </c>
      <c r="BL1485">
        <v>0</v>
      </c>
      <c r="BO1485">
        <v>0</v>
      </c>
      <c r="BP1485">
        <v>0</v>
      </c>
      <c r="BW1485" t="str">
        <f>"21:56:21.234"</f>
        <v>21:56:21.234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3</v>
      </c>
      <c r="CP1485" t="s">
        <v>119</v>
      </c>
      <c r="CQ1485">
        <v>259</v>
      </c>
      <c r="CR1485">
        <v>0</v>
      </c>
      <c r="CW1485">
        <v>3072861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"08/10/2022 21:56:21.476"</f>
        <v>08/10/2022 21:56:21.476</v>
      </c>
      <c r="C1486" t="str">
        <f t="shared" si="400"/>
        <v>FFDFD3C0</v>
      </c>
      <c r="D1486" t="s">
        <v>130</v>
      </c>
      <c r="E1486">
        <v>18</v>
      </c>
      <c r="F1486">
        <v>1018</v>
      </c>
      <c r="G1486" t="s">
        <v>114</v>
      </c>
      <c r="J1486" t="s">
        <v>131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405"/>
        <v>21:56:21.195</v>
      </c>
      <c r="T1486" t="str">
        <f t="shared" si="405"/>
        <v>21:56:21.195</v>
      </c>
      <c r="U1486" t="str">
        <f t="shared" si="399"/>
        <v>A4558D</v>
      </c>
      <c r="V1486">
        <v>0</v>
      </c>
      <c r="W1486">
        <v>0</v>
      </c>
      <c r="X1486">
        <v>2</v>
      </c>
      <c r="Z1486">
        <v>1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1258</v>
      </c>
      <c r="AJ1486">
        <v>48.112285</v>
      </c>
      <c r="AK1486" t="s">
        <v>1259</v>
      </c>
      <c r="AL1486">
        <v>-122.979991</v>
      </c>
      <c r="AM1486">
        <v>25</v>
      </c>
      <c r="AN1486">
        <v>900</v>
      </c>
      <c r="AO1486" t="s">
        <v>118</v>
      </c>
      <c r="AP1486">
        <v>-7</v>
      </c>
      <c r="AQ1486">
        <v>-133</v>
      </c>
      <c r="AR1486">
        <v>128</v>
      </c>
      <c r="AZ1486">
        <v>1200</v>
      </c>
      <c r="BA1486">
        <v>1</v>
      </c>
      <c r="BB1486" t="str">
        <f t="shared" si="401"/>
        <v xml:space="preserve">N379DH  </v>
      </c>
      <c r="BC1486">
        <v>1</v>
      </c>
      <c r="BE1486">
        <v>0</v>
      </c>
      <c r="BF1486">
        <v>0</v>
      </c>
      <c r="BG1486">
        <v>0</v>
      </c>
      <c r="BH1486">
        <v>925</v>
      </c>
      <c r="BI1486">
        <v>1</v>
      </c>
      <c r="BJ1486">
        <v>0</v>
      </c>
      <c r="BK1486">
        <v>0</v>
      </c>
      <c r="BL1486">
        <v>0</v>
      </c>
      <c r="BO1486">
        <v>0</v>
      </c>
      <c r="BP1486">
        <v>0</v>
      </c>
      <c r="BW1486" t="str">
        <f>"21:56:21.234"</f>
        <v>21:56:21.234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3</v>
      </c>
      <c r="CP1486" t="s">
        <v>119</v>
      </c>
      <c r="CQ1486">
        <v>259</v>
      </c>
      <c r="CR1486">
        <v>0</v>
      </c>
      <c r="CW1486">
        <v>3072861</v>
      </c>
      <c r="CY1486">
        <v>0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"08/10/2022 21:56:21.476"</f>
        <v>08/10/2022 21:56:21.476</v>
      </c>
      <c r="C1487" t="str">
        <f t="shared" si="400"/>
        <v>FFDFD3C0</v>
      </c>
      <c r="D1487" t="s">
        <v>113</v>
      </c>
      <c r="E1487">
        <v>6</v>
      </c>
      <c r="H1487">
        <v>174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si="405"/>
        <v>21:56:21.195</v>
      </c>
      <c r="T1487" t="str">
        <f t="shared" si="405"/>
        <v>21:56:21.195</v>
      </c>
      <c r="U1487" t="str">
        <f t="shared" si="399"/>
        <v>A4558D</v>
      </c>
      <c r="V1487">
        <v>0</v>
      </c>
      <c r="W1487">
        <v>0</v>
      </c>
      <c r="X1487">
        <v>2</v>
      </c>
      <c r="Z1487">
        <v>1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1258</v>
      </c>
      <c r="AJ1487">
        <v>48.112285</v>
      </c>
      <c r="AK1487" t="s">
        <v>1259</v>
      </c>
      <c r="AL1487">
        <v>-122.979991</v>
      </c>
      <c r="AM1487">
        <v>25</v>
      </c>
      <c r="AN1487">
        <v>900</v>
      </c>
      <c r="AO1487" t="s">
        <v>118</v>
      </c>
      <c r="AP1487">
        <v>-7</v>
      </c>
      <c r="AQ1487">
        <v>-133</v>
      </c>
      <c r="AR1487">
        <v>128</v>
      </c>
      <c r="AZ1487">
        <v>1200</v>
      </c>
      <c r="BA1487">
        <v>1</v>
      </c>
      <c r="BB1487" t="str">
        <f t="shared" si="401"/>
        <v xml:space="preserve">N379DH  </v>
      </c>
      <c r="BC1487">
        <v>1</v>
      </c>
      <c r="BE1487">
        <v>0</v>
      </c>
      <c r="BF1487">
        <v>0</v>
      </c>
      <c r="BG1487">
        <v>0</v>
      </c>
      <c r="BH1487">
        <v>925</v>
      </c>
      <c r="BI1487">
        <v>1</v>
      </c>
      <c r="BJ1487">
        <v>0</v>
      </c>
      <c r="BK1487">
        <v>0</v>
      </c>
      <c r="BL1487">
        <v>0</v>
      </c>
      <c r="BO1487">
        <v>0</v>
      </c>
      <c r="BP1487">
        <v>0</v>
      </c>
      <c r="BW1487" t="str">
        <f>"21:56:21.234"</f>
        <v>21:56:21.234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3</v>
      </c>
      <c r="CP1487" t="s">
        <v>119</v>
      </c>
      <c r="CQ1487">
        <v>259</v>
      </c>
      <c r="CR1487">
        <v>0</v>
      </c>
      <c r="CW1487">
        <v>3072861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"08/10/2022 21:56:22.930"</f>
        <v>08/10/2022 21:56:22.930</v>
      </c>
      <c r="C1488" t="str">
        <f t="shared" si="400"/>
        <v>FFDFD3C0</v>
      </c>
      <c r="D1488" t="s">
        <v>113</v>
      </c>
      <c r="E1488">
        <v>6</v>
      </c>
      <c r="H1488">
        <v>174</v>
      </c>
      <c r="I1488" t="s">
        <v>114</v>
      </c>
      <c r="J1488" t="s">
        <v>115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ref="S1488:T1490" si="406">"21:56:22.594"</f>
        <v>21:56:22.594</v>
      </c>
      <c r="T1488" t="str">
        <f t="shared" si="406"/>
        <v>21:56:22.594</v>
      </c>
      <c r="U1488" t="str">
        <f t="shared" si="399"/>
        <v>A4558D</v>
      </c>
      <c r="V1488">
        <v>0</v>
      </c>
      <c r="W1488">
        <v>0</v>
      </c>
      <c r="X1488">
        <v>2</v>
      </c>
      <c r="Z1488">
        <v>1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1260</v>
      </c>
      <c r="AJ1488">
        <v>48.111404999999998</v>
      </c>
      <c r="AK1488" t="s">
        <v>1261</v>
      </c>
      <c r="AL1488">
        <v>-122.980034</v>
      </c>
      <c r="AM1488">
        <v>25</v>
      </c>
      <c r="AN1488">
        <v>1000</v>
      </c>
      <c r="AO1488" t="s">
        <v>118</v>
      </c>
      <c r="AP1488">
        <v>-5</v>
      </c>
      <c r="AQ1488">
        <v>-133</v>
      </c>
      <c r="AR1488">
        <v>64</v>
      </c>
      <c r="AZ1488">
        <v>1200</v>
      </c>
      <c r="BA1488">
        <v>1</v>
      </c>
      <c r="BB1488" t="str">
        <f t="shared" si="401"/>
        <v xml:space="preserve">N379DH  </v>
      </c>
      <c r="BC1488">
        <v>1</v>
      </c>
      <c r="BE1488">
        <v>0</v>
      </c>
      <c r="BF1488">
        <v>0</v>
      </c>
      <c r="BG1488">
        <v>0</v>
      </c>
      <c r="BH1488">
        <v>925</v>
      </c>
      <c r="BI1488">
        <v>1</v>
      </c>
      <c r="BJ1488">
        <v>0</v>
      </c>
      <c r="BK1488">
        <v>0</v>
      </c>
      <c r="BL1488">
        <v>0</v>
      </c>
      <c r="BO1488">
        <v>0</v>
      </c>
      <c r="BP1488">
        <v>0</v>
      </c>
      <c r="BW1488" t="str">
        <f>"21:56:22.613"</f>
        <v>21:56:22.613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3</v>
      </c>
      <c r="CP1488" t="s">
        <v>119</v>
      </c>
      <c r="CQ1488">
        <v>259</v>
      </c>
      <c r="CR1488">
        <v>0</v>
      </c>
      <c r="CW1488">
        <v>3073014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"08/10/2022 21:56:22.930"</f>
        <v>08/10/2022 21:56:22.930</v>
      </c>
      <c r="C1489" t="str">
        <f t="shared" si="400"/>
        <v>FFDFD3C0</v>
      </c>
      <c r="D1489" t="s">
        <v>130</v>
      </c>
      <c r="E1489">
        <v>18</v>
      </c>
      <c r="F1489">
        <v>1018</v>
      </c>
      <c r="G1489" t="s">
        <v>114</v>
      </c>
      <c r="J1489" t="s">
        <v>131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406"/>
        <v>21:56:22.594</v>
      </c>
      <c r="T1489" t="str">
        <f t="shared" si="406"/>
        <v>21:56:22.594</v>
      </c>
      <c r="U1489" t="str">
        <f t="shared" si="399"/>
        <v>A4558D</v>
      </c>
      <c r="V1489">
        <v>0</v>
      </c>
      <c r="W1489">
        <v>0</v>
      </c>
      <c r="X1489">
        <v>2</v>
      </c>
      <c r="Z1489">
        <v>1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1260</v>
      </c>
      <c r="AJ1489">
        <v>48.111404999999998</v>
      </c>
      <c r="AK1489" t="s">
        <v>1261</v>
      </c>
      <c r="AL1489">
        <v>-122.980034</v>
      </c>
      <c r="AM1489">
        <v>25</v>
      </c>
      <c r="AN1489">
        <v>1000</v>
      </c>
      <c r="AO1489" t="s">
        <v>118</v>
      </c>
      <c r="AP1489">
        <v>-5</v>
      </c>
      <c r="AQ1489">
        <v>-133</v>
      </c>
      <c r="AR1489">
        <v>64</v>
      </c>
      <c r="AZ1489">
        <v>1200</v>
      </c>
      <c r="BA1489">
        <v>1</v>
      </c>
      <c r="BB1489" t="str">
        <f t="shared" si="401"/>
        <v xml:space="preserve">N379DH  </v>
      </c>
      <c r="BC1489">
        <v>1</v>
      </c>
      <c r="BE1489">
        <v>0</v>
      </c>
      <c r="BF1489">
        <v>0</v>
      </c>
      <c r="BG1489">
        <v>0</v>
      </c>
      <c r="BH1489">
        <v>925</v>
      </c>
      <c r="BI1489">
        <v>1</v>
      </c>
      <c r="BJ1489">
        <v>0</v>
      </c>
      <c r="BK1489">
        <v>0</v>
      </c>
      <c r="BL1489">
        <v>0</v>
      </c>
      <c r="BO1489">
        <v>0</v>
      </c>
      <c r="BP1489">
        <v>0</v>
      </c>
      <c r="BW1489" t="str">
        <f>"21:56:22.613"</f>
        <v>21:56:22.613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3</v>
      </c>
      <c r="CP1489" t="s">
        <v>119</v>
      </c>
      <c r="CQ1489">
        <v>259</v>
      </c>
      <c r="CR1489">
        <v>0</v>
      </c>
      <c r="CW1489">
        <v>3073014</v>
      </c>
      <c r="CY1489">
        <v>0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"08/10/2022 21:56:22.930"</f>
        <v>08/10/2022 21:56:22.930</v>
      </c>
      <c r="C1490" t="str">
        <f t="shared" si="400"/>
        <v>FFDFD3C0</v>
      </c>
      <c r="D1490" t="s">
        <v>611</v>
      </c>
      <c r="E1490">
        <v>10</v>
      </c>
      <c r="H1490">
        <v>37</v>
      </c>
      <c r="I1490" t="s">
        <v>612</v>
      </c>
      <c r="J1490" t="s">
        <v>613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406"/>
        <v>21:56:22.594</v>
      </c>
      <c r="T1490" t="str">
        <f t="shared" si="406"/>
        <v>21:56:22.594</v>
      </c>
      <c r="U1490" t="str">
        <f t="shared" si="399"/>
        <v>A4558D</v>
      </c>
      <c r="V1490">
        <v>0</v>
      </c>
      <c r="W1490">
        <v>0</v>
      </c>
      <c r="X1490">
        <v>2</v>
      </c>
      <c r="Z1490">
        <v>1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1260</v>
      </c>
      <c r="AJ1490">
        <v>48.111404999999998</v>
      </c>
      <c r="AK1490" t="s">
        <v>1261</v>
      </c>
      <c r="AL1490">
        <v>-122.980034</v>
      </c>
      <c r="AM1490">
        <v>25</v>
      </c>
      <c r="AN1490">
        <v>1000</v>
      </c>
      <c r="AO1490" t="s">
        <v>118</v>
      </c>
      <c r="AP1490">
        <v>-5</v>
      </c>
      <c r="AQ1490">
        <v>-133</v>
      </c>
      <c r="AR1490">
        <v>64</v>
      </c>
      <c r="AZ1490">
        <v>1200</v>
      </c>
      <c r="BA1490">
        <v>1</v>
      </c>
      <c r="BB1490" t="str">
        <f t="shared" si="401"/>
        <v xml:space="preserve">N379DH  </v>
      </c>
      <c r="BC1490">
        <v>1</v>
      </c>
      <c r="BE1490">
        <v>0</v>
      </c>
      <c r="BF1490">
        <v>0</v>
      </c>
      <c r="BG1490">
        <v>0</v>
      </c>
      <c r="BH1490">
        <v>925</v>
      </c>
      <c r="BI1490">
        <v>1</v>
      </c>
      <c r="BJ1490">
        <v>0</v>
      </c>
      <c r="BK1490">
        <v>0</v>
      </c>
      <c r="BL1490">
        <v>0</v>
      </c>
      <c r="BO1490">
        <v>0</v>
      </c>
      <c r="BP1490">
        <v>0</v>
      </c>
      <c r="BW1490" t="str">
        <f>"21:56:22.613"</f>
        <v>21:56:22.613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3</v>
      </c>
      <c r="CP1490" t="s">
        <v>119</v>
      </c>
      <c r="CQ1490">
        <v>259</v>
      </c>
      <c r="CR1490">
        <v>0</v>
      </c>
      <c r="CW1490">
        <v>3073014</v>
      </c>
      <c r="CY1490">
        <v>0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"08/10/2022 21:56:23.508"</f>
        <v>08/10/2022 21:56:23.508</v>
      </c>
      <c r="C1491" t="str">
        <f t="shared" si="400"/>
        <v>FFDFD3C0</v>
      </c>
      <c r="D1491" t="s">
        <v>130</v>
      </c>
      <c r="E1491">
        <v>18</v>
      </c>
      <c r="F1491">
        <v>1018</v>
      </c>
      <c r="G1491" t="s">
        <v>114</v>
      </c>
      <c r="J1491" t="s">
        <v>131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ref="S1491:T1493" si="407">"21:56:23.195"</f>
        <v>21:56:23.195</v>
      </c>
      <c r="T1491" t="str">
        <f t="shared" si="407"/>
        <v>21:56:23.195</v>
      </c>
      <c r="U1491" t="str">
        <f t="shared" si="399"/>
        <v>A4558D</v>
      </c>
      <c r="V1491">
        <v>0</v>
      </c>
      <c r="W1491">
        <v>0</v>
      </c>
      <c r="X1491">
        <v>2</v>
      </c>
      <c r="Z1491">
        <v>1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1262</v>
      </c>
      <c r="AJ1491">
        <v>48.111041</v>
      </c>
      <c r="AK1491" t="s">
        <v>1263</v>
      </c>
      <c r="AL1491">
        <v>-122.980056</v>
      </c>
      <c r="AM1491">
        <v>25</v>
      </c>
      <c r="AN1491">
        <v>1000</v>
      </c>
      <c r="AO1491" t="s">
        <v>118</v>
      </c>
      <c r="AP1491">
        <v>-5</v>
      </c>
      <c r="AQ1491">
        <v>-133</v>
      </c>
      <c r="AR1491">
        <v>64</v>
      </c>
      <c r="AZ1491">
        <v>1200</v>
      </c>
      <c r="BA1491">
        <v>1</v>
      </c>
      <c r="BB1491" t="str">
        <f t="shared" si="401"/>
        <v xml:space="preserve">N379DH  </v>
      </c>
      <c r="BC1491">
        <v>1</v>
      </c>
      <c r="BE1491">
        <v>0</v>
      </c>
      <c r="BF1491">
        <v>0</v>
      </c>
      <c r="BG1491">
        <v>0</v>
      </c>
      <c r="BH1491">
        <v>925</v>
      </c>
      <c r="BI1491">
        <v>1</v>
      </c>
      <c r="BJ1491">
        <v>0</v>
      </c>
      <c r="BK1491">
        <v>0</v>
      </c>
      <c r="BL1491">
        <v>0</v>
      </c>
      <c r="BO1491">
        <v>0</v>
      </c>
      <c r="BP1491">
        <v>0</v>
      </c>
      <c r="BW1491" t="str">
        <f>"21:56:23.228"</f>
        <v>21:56:23.228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3</v>
      </c>
      <c r="CP1491" t="s">
        <v>119</v>
      </c>
      <c r="CQ1491">
        <v>259</v>
      </c>
      <c r="CR1491">
        <v>0</v>
      </c>
      <c r="CW1491">
        <v>3073075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"08/10/2022 21:56:23.508"</f>
        <v>08/10/2022 21:56:23.508</v>
      </c>
      <c r="C1492" t="str">
        <f t="shared" si="400"/>
        <v>FFDFD3C0</v>
      </c>
      <c r="D1492" t="s">
        <v>611</v>
      </c>
      <c r="E1492">
        <v>10</v>
      </c>
      <c r="H1492">
        <v>37</v>
      </c>
      <c r="I1492" t="s">
        <v>612</v>
      </c>
      <c r="J1492" t="s">
        <v>613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407"/>
        <v>21:56:23.195</v>
      </c>
      <c r="T1492" t="str">
        <f t="shared" si="407"/>
        <v>21:56:23.195</v>
      </c>
      <c r="U1492" t="str">
        <f t="shared" si="399"/>
        <v>A4558D</v>
      </c>
      <c r="V1492">
        <v>0</v>
      </c>
      <c r="W1492">
        <v>0</v>
      </c>
      <c r="X1492">
        <v>2</v>
      </c>
      <c r="Z1492">
        <v>1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1262</v>
      </c>
      <c r="AJ1492">
        <v>48.111041</v>
      </c>
      <c r="AK1492" t="s">
        <v>1263</v>
      </c>
      <c r="AL1492">
        <v>-122.980056</v>
      </c>
      <c r="AM1492">
        <v>25</v>
      </c>
      <c r="AN1492">
        <v>1000</v>
      </c>
      <c r="AO1492" t="s">
        <v>118</v>
      </c>
      <c r="AP1492">
        <v>-5</v>
      </c>
      <c r="AQ1492">
        <v>-133</v>
      </c>
      <c r="AR1492">
        <v>64</v>
      </c>
      <c r="AZ1492">
        <v>1200</v>
      </c>
      <c r="BA1492">
        <v>1</v>
      </c>
      <c r="BB1492" t="str">
        <f t="shared" si="401"/>
        <v xml:space="preserve">N379DH  </v>
      </c>
      <c r="BC1492">
        <v>1</v>
      </c>
      <c r="BE1492">
        <v>0</v>
      </c>
      <c r="BF1492">
        <v>0</v>
      </c>
      <c r="BG1492">
        <v>0</v>
      </c>
      <c r="BH1492">
        <v>925</v>
      </c>
      <c r="BI1492">
        <v>1</v>
      </c>
      <c r="BJ1492">
        <v>0</v>
      </c>
      <c r="BK1492">
        <v>0</v>
      </c>
      <c r="BL1492">
        <v>0</v>
      </c>
      <c r="BO1492">
        <v>0</v>
      </c>
      <c r="BP1492">
        <v>0</v>
      </c>
      <c r="BW1492" t="str">
        <f>"21:56:23.228"</f>
        <v>21:56:23.228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3</v>
      </c>
      <c r="CP1492" t="s">
        <v>119</v>
      </c>
      <c r="CQ1492">
        <v>259</v>
      </c>
      <c r="CR1492">
        <v>0</v>
      </c>
      <c r="CW1492">
        <v>3073075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"08/10/2022 21:56:23.508"</f>
        <v>08/10/2022 21:56:23.508</v>
      </c>
      <c r="C1493" t="str">
        <f t="shared" si="400"/>
        <v>FFDFD3C0</v>
      </c>
      <c r="D1493" t="s">
        <v>113</v>
      </c>
      <c r="E1493">
        <v>6</v>
      </c>
      <c r="H1493">
        <v>174</v>
      </c>
      <c r="I1493" t="s">
        <v>114</v>
      </c>
      <c r="J1493" t="s">
        <v>115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si="407"/>
        <v>21:56:23.195</v>
      </c>
      <c r="T1493" t="str">
        <f t="shared" si="407"/>
        <v>21:56:23.195</v>
      </c>
      <c r="U1493" t="str">
        <f t="shared" si="399"/>
        <v>A4558D</v>
      </c>
      <c r="V1493">
        <v>0</v>
      </c>
      <c r="W1493">
        <v>0</v>
      </c>
      <c r="X1493">
        <v>2</v>
      </c>
      <c r="Z1493">
        <v>1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1262</v>
      </c>
      <c r="AJ1493">
        <v>48.111041</v>
      </c>
      <c r="AK1493" t="s">
        <v>1263</v>
      </c>
      <c r="AL1493">
        <v>-122.980056</v>
      </c>
      <c r="AM1493">
        <v>25</v>
      </c>
      <c r="AN1493">
        <v>1000</v>
      </c>
      <c r="AO1493" t="s">
        <v>118</v>
      </c>
      <c r="AP1493">
        <v>-5</v>
      </c>
      <c r="AQ1493">
        <v>-133</v>
      </c>
      <c r="AR1493">
        <v>64</v>
      </c>
      <c r="AZ1493">
        <v>1200</v>
      </c>
      <c r="BA1493">
        <v>1</v>
      </c>
      <c r="BB1493" t="str">
        <f t="shared" si="401"/>
        <v xml:space="preserve">N379DH  </v>
      </c>
      <c r="BC1493">
        <v>1</v>
      </c>
      <c r="BE1493">
        <v>0</v>
      </c>
      <c r="BF1493">
        <v>0</v>
      </c>
      <c r="BG1493">
        <v>0</v>
      </c>
      <c r="BH1493">
        <v>925</v>
      </c>
      <c r="BI1493">
        <v>1</v>
      </c>
      <c r="BJ1493">
        <v>0</v>
      </c>
      <c r="BK1493">
        <v>0</v>
      </c>
      <c r="BL1493">
        <v>0</v>
      </c>
      <c r="BO1493">
        <v>0</v>
      </c>
      <c r="BP1493">
        <v>0</v>
      </c>
      <c r="BW1493" t="str">
        <f>"21:56:23.228"</f>
        <v>21:56:23.228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3</v>
      </c>
      <c r="CP1493" t="s">
        <v>119</v>
      </c>
      <c r="CQ1493">
        <v>259</v>
      </c>
      <c r="CR1493">
        <v>0</v>
      </c>
      <c r="CW1493">
        <v>3073075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"08/10/2022 21:56:27.258"</f>
        <v>08/10/2022 21:56:27.258</v>
      </c>
      <c r="C1494" t="str">
        <f t="shared" si="400"/>
        <v>FFDFD3C0</v>
      </c>
      <c r="D1494" t="s">
        <v>113</v>
      </c>
      <c r="E1494">
        <v>6</v>
      </c>
      <c r="H1494">
        <v>174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ref="S1494:T1496" si="408">"21:56:26.797"</f>
        <v>21:56:26.797</v>
      </c>
      <c r="T1494" t="str">
        <f t="shared" si="408"/>
        <v>21:56:26.797</v>
      </c>
      <c r="U1494" t="str">
        <f t="shared" si="399"/>
        <v>A4558D</v>
      </c>
      <c r="V1494">
        <v>0</v>
      </c>
      <c r="W1494">
        <v>0</v>
      </c>
      <c r="X1494">
        <v>2</v>
      </c>
      <c r="Z1494">
        <v>1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1264</v>
      </c>
      <c r="AJ1494">
        <v>48.108829999999998</v>
      </c>
      <c r="AK1494" t="s">
        <v>1043</v>
      </c>
      <c r="AL1494">
        <v>-122.980142</v>
      </c>
      <c r="AM1494">
        <v>25</v>
      </c>
      <c r="AN1494">
        <v>1000</v>
      </c>
      <c r="AO1494" t="s">
        <v>118</v>
      </c>
      <c r="AP1494">
        <v>-2</v>
      </c>
      <c r="AQ1494">
        <v>-134</v>
      </c>
      <c r="AR1494">
        <v>64</v>
      </c>
      <c r="AZ1494">
        <v>1200</v>
      </c>
      <c r="BA1494">
        <v>1</v>
      </c>
      <c r="BB1494" t="str">
        <f t="shared" si="401"/>
        <v xml:space="preserve">N379DH  </v>
      </c>
      <c r="BC1494">
        <v>1</v>
      </c>
      <c r="BE1494">
        <v>0</v>
      </c>
      <c r="BF1494">
        <v>0</v>
      </c>
      <c r="BG1494">
        <v>0</v>
      </c>
      <c r="BH1494">
        <v>925</v>
      </c>
      <c r="BI1494">
        <v>1</v>
      </c>
      <c r="BJ1494">
        <v>0</v>
      </c>
      <c r="BK1494">
        <v>0</v>
      </c>
      <c r="BL1494">
        <v>0</v>
      </c>
      <c r="BO1494">
        <v>0</v>
      </c>
      <c r="BP1494">
        <v>0</v>
      </c>
      <c r="BW1494" t="str">
        <f>"21:56:26.985"</f>
        <v>21:56:26.985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3</v>
      </c>
      <c r="CP1494" t="s">
        <v>119</v>
      </c>
      <c r="CQ1494">
        <v>259</v>
      </c>
      <c r="CR1494">
        <v>0</v>
      </c>
      <c r="CW1494">
        <v>3073480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"08/10/2022 21:56:27.258"</f>
        <v>08/10/2022 21:56:27.258</v>
      </c>
      <c r="C1495" t="str">
        <f t="shared" si="400"/>
        <v>FFDFD3C0</v>
      </c>
      <c r="D1495" t="s">
        <v>611</v>
      </c>
      <c r="E1495">
        <v>10</v>
      </c>
      <c r="H1495">
        <v>37</v>
      </c>
      <c r="I1495" t="s">
        <v>612</v>
      </c>
      <c r="J1495" t="s">
        <v>613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408"/>
        <v>21:56:26.797</v>
      </c>
      <c r="T1495" t="str">
        <f t="shared" si="408"/>
        <v>21:56:26.797</v>
      </c>
      <c r="U1495" t="str">
        <f t="shared" si="399"/>
        <v>A4558D</v>
      </c>
      <c r="V1495">
        <v>0</v>
      </c>
      <c r="W1495">
        <v>0</v>
      </c>
      <c r="X1495">
        <v>2</v>
      </c>
      <c r="Z1495">
        <v>1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1264</v>
      </c>
      <c r="AJ1495">
        <v>48.108829999999998</v>
      </c>
      <c r="AK1495" t="s">
        <v>1043</v>
      </c>
      <c r="AL1495">
        <v>-122.980142</v>
      </c>
      <c r="AM1495">
        <v>25</v>
      </c>
      <c r="AN1495">
        <v>1000</v>
      </c>
      <c r="AO1495" t="s">
        <v>118</v>
      </c>
      <c r="AP1495">
        <v>-2</v>
      </c>
      <c r="AQ1495">
        <v>-134</v>
      </c>
      <c r="AR1495">
        <v>64</v>
      </c>
      <c r="AZ1495">
        <v>1200</v>
      </c>
      <c r="BA1495">
        <v>1</v>
      </c>
      <c r="BB1495" t="str">
        <f t="shared" si="401"/>
        <v xml:space="preserve">N379DH  </v>
      </c>
      <c r="BC1495">
        <v>1</v>
      </c>
      <c r="BE1495">
        <v>0</v>
      </c>
      <c r="BF1495">
        <v>0</v>
      </c>
      <c r="BG1495">
        <v>0</v>
      </c>
      <c r="BH1495">
        <v>925</v>
      </c>
      <c r="BI1495">
        <v>1</v>
      </c>
      <c r="BJ1495">
        <v>0</v>
      </c>
      <c r="BK1495">
        <v>0</v>
      </c>
      <c r="BL1495">
        <v>0</v>
      </c>
      <c r="BO1495">
        <v>0</v>
      </c>
      <c r="BP1495">
        <v>0</v>
      </c>
      <c r="BW1495" t="str">
        <f>"21:56:26.985"</f>
        <v>21:56:26.985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3</v>
      </c>
      <c r="CP1495" t="s">
        <v>119</v>
      </c>
      <c r="CQ1495">
        <v>259</v>
      </c>
      <c r="CR1495">
        <v>0</v>
      </c>
      <c r="CW1495">
        <v>3073480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"08/10/2022 21:56:27.258"</f>
        <v>08/10/2022 21:56:27.258</v>
      </c>
      <c r="C1496" t="str">
        <f t="shared" si="400"/>
        <v>FFDFD3C0</v>
      </c>
      <c r="D1496" t="s">
        <v>130</v>
      </c>
      <c r="E1496">
        <v>18</v>
      </c>
      <c r="F1496">
        <v>1018</v>
      </c>
      <c r="G1496" t="s">
        <v>114</v>
      </c>
      <c r="J1496" t="s">
        <v>131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si="408"/>
        <v>21:56:26.797</v>
      </c>
      <c r="T1496" t="str">
        <f t="shared" si="408"/>
        <v>21:56:26.797</v>
      </c>
      <c r="U1496" t="str">
        <f t="shared" si="399"/>
        <v>A4558D</v>
      </c>
      <c r="V1496">
        <v>0</v>
      </c>
      <c r="W1496">
        <v>0</v>
      </c>
      <c r="X1496">
        <v>2</v>
      </c>
      <c r="Z1496">
        <v>1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1264</v>
      </c>
      <c r="AJ1496">
        <v>48.108829999999998</v>
      </c>
      <c r="AK1496" t="s">
        <v>1043</v>
      </c>
      <c r="AL1496">
        <v>-122.980142</v>
      </c>
      <c r="AM1496">
        <v>25</v>
      </c>
      <c r="AN1496">
        <v>1000</v>
      </c>
      <c r="AO1496" t="s">
        <v>118</v>
      </c>
      <c r="AP1496">
        <v>-2</v>
      </c>
      <c r="AQ1496">
        <v>-134</v>
      </c>
      <c r="AR1496">
        <v>64</v>
      </c>
      <c r="AZ1496">
        <v>1200</v>
      </c>
      <c r="BA1496">
        <v>1</v>
      </c>
      <c r="BB1496" t="str">
        <f t="shared" si="401"/>
        <v xml:space="preserve">N379DH  </v>
      </c>
      <c r="BC1496">
        <v>1</v>
      </c>
      <c r="BE1496">
        <v>0</v>
      </c>
      <c r="BF1496">
        <v>0</v>
      </c>
      <c r="BG1496">
        <v>0</v>
      </c>
      <c r="BH1496">
        <v>925</v>
      </c>
      <c r="BI1496">
        <v>1</v>
      </c>
      <c r="BJ1496">
        <v>0</v>
      </c>
      <c r="BK1496">
        <v>0</v>
      </c>
      <c r="BL1496">
        <v>0</v>
      </c>
      <c r="BO1496">
        <v>0</v>
      </c>
      <c r="BP1496">
        <v>0</v>
      </c>
      <c r="BW1496" t="str">
        <f>"21:56:26.985"</f>
        <v>21:56:26.985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3</v>
      </c>
      <c r="CP1496" t="s">
        <v>119</v>
      </c>
      <c r="CQ1496">
        <v>259</v>
      </c>
      <c r="CR1496">
        <v>0</v>
      </c>
      <c r="CW1496">
        <v>3073480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"08/10/2022 21:56:27.836"</f>
        <v>08/10/2022 21:56:27.836</v>
      </c>
      <c r="C1497" t="str">
        <f t="shared" si="400"/>
        <v>FFDFD3C0</v>
      </c>
      <c r="D1497" t="s">
        <v>130</v>
      </c>
      <c r="E1497">
        <v>18</v>
      </c>
      <c r="F1497">
        <v>1018</v>
      </c>
      <c r="G1497" t="s">
        <v>114</v>
      </c>
      <c r="J1497" t="s">
        <v>131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ref="S1497:T1499" si="409">"21:56:27.398"</f>
        <v>21:56:27.398</v>
      </c>
      <c r="T1497" t="str">
        <f t="shared" si="409"/>
        <v>21:56:27.398</v>
      </c>
      <c r="U1497" t="str">
        <f t="shared" si="399"/>
        <v>A4558D</v>
      </c>
      <c r="V1497">
        <v>0</v>
      </c>
      <c r="W1497">
        <v>0</v>
      </c>
      <c r="X1497">
        <v>2</v>
      </c>
      <c r="Z1497">
        <v>1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1265</v>
      </c>
      <c r="AJ1497">
        <v>48.108466</v>
      </c>
      <c r="AK1497" t="s">
        <v>1043</v>
      </c>
      <c r="AL1497">
        <v>-122.980142</v>
      </c>
      <c r="AM1497">
        <v>25</v>
      </c>
      <c r="AN1497">
        <v>1000</v>
      </c>
      <c r="AO1497" t="s">
        <v>118</v>
      </c>
      <c r="AP1497">
        <v>-1</v>
      </c>
      <c r="AQ1497">
        <v>-134</v>
      </c>
      <c r="AR1497">
        <v>64</v>
      </c>
      <c r="AZ1497">
        <v>1200</v>
      </c>
      <c r="BA1497">
        <v>1</v>
      </c>
      <c r="BB1497" t="str">
        <f t="shared" si="401"/>
        <v xml:space="preserve">N379DH  </v>
      </c>
      <c r="BC1497">
        <v>1</v>
      </c>
      <c r="BE1497">
        <v>0</v>
      </c>
      <c r="BF1497">
        <v>0</v>
      </c>
      <c r="BG1497">
        <v>0</v>
      </c>
      <c r="BH1497">
        <v>925</v>
      </c>
      <c r="BI1497">
        <v>1</v>
      </c>
      <c r="BJ1497">
        <v>0</v>
      </c>
      <c r="BK1497">
        <v>0</v>
      </c>
      <c r="BL1497">
        <v>0</v>
      </c>
      <c r="BO1497">
        <v>0</v>
      </c>
      <c r="BP1497">
        <v>0</v>
      </c>
      <c r="BW1497" t="str">
        <f>"21:56:27.571"</f>
        <v>21:56:27.571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3</v>
      </c>
      <c r="CP1497" t="s">
        <v>119</v>
      </c>
      <c r="CQ1497">
        <v>259</v>
      </c>
      <c r="CR1497">
        <v>0</v>
      </c>
      <c r="CW1497">
        <v>3073552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"08/10/2022 21:56:27.836"</f>
        <v>08/10/2022 21:56:27.836</v>
      </c>
      <c r="C1498" t="str">
        <f t="shared" si="400"/>
        <v>FFDFD3C0</v>
      </c>
      <c r="D1498" t="s">
        <v>113</v>
      </c>
      <c r="E1498">
        <v>6</v>
      </c>
      <c r="H1498">
        <v>174</v>
      </c>
      <c r="I1498" t="s">
        <v>114</v>
      </c>
      <c r="J1498" t="s">
        <v>115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409"/>
        <v>21:56:27.398</v>
      </c>
      <c r="T1498" t="str">
        <f t="shared" si="409"/>
        <v>21:56:27.398</v>
      </c>
      <c r="U1498" t="str">
        <f t="shared" si="399"/>
        <v>A4558D</v>
      </c>
      <c r="V1498">
        <v>0</v>
      </c>
      <c r="W1498">
        <v>0</v>
      </c>
      <c r="X1498">
        <v>2</v>
      </c>
      <c r="Z1498">
        <v>1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1265</v>
      </c>
      <c r="AJ1498">
        <v>48.108466</v>
      </c>
      <c r="AK1498" t="s">
        <v>1043</v>
      </c>
      <c r="AL1498">
        <v>-122.980142</v>
      </c>
      <c r="AM1498">
        <v>25</v>
      </c>
      <c r="AN1498">
        <v>1000</v>
      </c>
      <c r="AO1498" t="s">
        <v>118</v>
      </c>
      <c r="AP1498">
        <v>-1</v>
      </c>
      <c r="AQ1498">
        <v>-134</v>
      </c>
      <c r="AR1498">
        <v>64</v>
      </c>
      <c r="AZ1498">
        <v>1200</v>
      </c>
      <c r="BA1498">
        <v>1</v>
      </c>
      <c r="BB1498" t="str">
        <f t="shared" si="401"/>
        <v xml:space="preserve">N379DH  </v>
      </c>
      <c r="BC1498">
        <v>1</v>
      </c>
      <c r="BE1498">
        <v>0</v>
      </c>
      <c r="BF1498">
        <v>0</v>
      </c>
      <c r="BG1498">
        <v>0</v>
      </c>
      <c r="BH1498">
        <v>925</v>
      </c>
      <c r="BI1498">
        <v>1</v>
      </c>
      <c r="BJ1498">
        <v>0</v>
      </c>
      <c r="BK1498">
        <v>0</v>
      </c>
      <c r="BL1498">
        <v>0</v>
      </c>
      <c r="BO1498">
        <v>0</v>
      </c>
      <c r="BP1498">
        <v>0</v>
      </c>
      <c r="BW1498" t="str">
        <f>"21:56:27.571"</f>
        <v>21:56:27.571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3</v>
      </c>
      <c r="CP1498" t="s">
        <v>119</v>
      </c>
      <c r="CQ1498">
        <v>259</v>
      </c>
      <c r="CR1498">
        <v>0</v>
      </c>
      <c r="CW1498">
        <v>3073552</v>
      </c>
      <c r="CY1498">
        <v>0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"08/10/2022 21:56:27.836"</f>
        <v>08/10/2022 21:56:27.836</v>
      </c>
      <c r="C1499" t="str">
        <f t="shared" si="400"/>
        <v>FFDFD3C0</v>
      </c>
      <c r="D1499" t="s">
        <v>611</v>
      </c>
      <c r="E1499">
        <v>10</v>
      </c>
      <c r="H1499">
        <v>37</v>
      </c>
      <c r="I1499" t="s">
        <v>612</v>
      </c>
      <c r="J1499" t="s">
        <v>613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si="409"/>
        <v>21:56:27.398</v>
      </c>
      <c r="T1499" t="str">
        <f t="shared" si="409"/>
        <v>21:56:27.398</v>
      </c>
      <c r="U1499" t="str">
        <f t="shared" si="399"/>
        <v>A4558D</v>
      </c>
      <c r="V1499">
        <v>0</v>
      </c>
      <c r="W1499">
        <v>0</v>
      </c>
      <c r="X1499">
        <v>2</v>
      </c>
      <c r="Z1499">
        <v>1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1265</v>
      </c>
      <c r="AJ1499">
        <v>48.108466</v>
      </c>
      <c r="AK1499" t="s">
        <v>1043</v>
      </c>
      <c r="AL1499">
        <v>-122.980142</v>
      </c>
      <c r="AM1499">
        <v>25</v>
      </c>
      <c r="AN1499">
        <v>1000</v>
      </c>
      <c r="AO1499" t="s">
        <v>118</v>
      </c>
      <c r="AP1499">
        <v>-1</v>
      </c>
      <c r="AQ1499">
        <v>-134</v>
      </c>
      <c r="AR1499">
        <v>64</v>
      </c>
      <c r="AZ1499">
        <v>1200</v>
      </c>
      <c r="BA1499">
        <v>1</v>
      </c>
      <c r="BB1499" t="str">
        <f t="shared" si="401"/>
        <v xml:space="preserve">N379DH  </v>
      </c>
      <c r="BC1499">
        <v>1</v>
      </c>
      <c r="BE1499">
        <v>0</v>
      </c>
      <c r="BF1499">
        <v>0</v>
      </c>
      <c r="BG1499">
        <v>0</v>
      </c>
      <c r="BH1499">
        <v>925</v>
      </c>
      <c r="BI1499">
        <v>1</v>
      </c>
      <c r="BJ1499">
        <v>0</v>
      </c>
      <c r="BK1499">
        <v>0</v>
      </c>
      <c r="BL1499">
        <v>0</v>
      </c>
      <c r="BO1499">
        <v>0</v>
      </c>
      <c r="BP1499">
        <v>0</v>
      </c>
      <c r="BW1499" t="str">
        <f>"21:56:27.571"</f>
        <v>21:56:27.571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3</v>
      </c>
      <c r="CP1499" t="s">
        <v>119</v>
      </c>
      <c r="CQ1499">
        <v>259</v>
      </c>
      <c r="CR1499">
        <v>0</v>
      </c>
      <c r="CW1499">
        <v>3073552</v>
      </c>
      <c r="CY1499">
        <v>0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"08/10/2022 21:56:29.019"</f>
        <v>08/10/2022 21:56:29.019</v>
      </c>
      <c r="C1500" t="str">
        <f t="shared" si="400"/>
        <v>FFDFD3C0</v>
      </c>
      <c r="D1500" t="s">
        <v>113</v>
      </c>
      <c r="E1500">
        <v>6</v>
      </c>
      <c r="H1500">
        <v>174</v>
      </c>
      <c r="I1500" t="s">
        <v>114</v>
      </c>
      <c r="J1500" t="s">
        <v>115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ref="S1500:T1502" si="410">"21:56:28.594"</f>
        <v>21:56:28.594</v>
      </c>
      <c r="T1500" t="str">
        <f t="shared" si="410"/>
        <v>21:56:28.594</v>
      </c>
      <c r="U1500" t="str">
        <f t="shared" si="399"/>
        <v>A4558D</v>
      </c>
      <c r="V1500">
        <v>0</v>
      </c>
      <c r="W1500">
        <v>0</v>
      </c>
      <c r="X1500">
        <v>2</v>
      </c>
      <c r="Z1500">
        <v>1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1266</v>
      </c>
      <c r="AJ1500">
        <v>48.107714999999999</v>
      </c>
      <c r="AK1500" t="s">
        <v>1043</v>
      </c>
      <c r="AL1500">
        <v>-122.980142</v>
      </c>
      <c r="AM1500">
        <v>25</v>
      </c>
      <c r="AN1500">
        <v>1000</v>
      </c>
      <c r="AO1500" t="s">
        <v>118</v>
      </c>
      <c r="AP1500">
        <v>0</v>
      </c>
      <c r="AQ1500">
        <v>-134</v>
      </c>
      <c r="AR1500">
        <v>64</v>
      </c>
      <c r="AZ1500">
        <v>1200</v>
      </c>
      <c r="BA1500">
        <v>1</v>
      </c>
      <c r="BB1500" t="str">
        <f t="shared" si="401"/>
        <v xml:space="preserve">N379DH  </v>
      </c>
      <c r="BC1500">
        <v>1</v>
      </c>
      <c r="BE1500">
        <v>0</v>
      </c>
      <c r="BF1500">
        <v>0</v>
      </c>
      <c r="BG1500">
        <v>0</v>
      </c>
      <c r="BH1500">
        <v>925</v>
      </c>
      <c r="BI1500">
        <v>1</v>
      </c>
      <c r="BJ1500">
        <v>0</v>
      </c>
      <c r="BK1500">
        <v>0</v>
      </c>
      <c r="BL1500">
        <v>0</v>
      </c>
      <c r="BO1500">
        <v>0</v>
      </c>
      <c r="BP1500">
        <v>0</v>
      </c>
      <c r="BW1500" t="str">
        <f>"21:56:28.749"</f>
        <v>21:56:28.749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4</v>
      </c>
      <c r="CP1500" t="s">
        <v>119</v>
      </c>
      <c r="CQ1500">
        <v>259</v>
      </c>
      <c r="CR1500">
        <v>0</v>
      </c>
      <c r="CW1500">
        <v>3073674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"08/10/2022 21:56:29.019"</f>
        <v>08/10/2022 21:56:29.019</v>
      </c>
      <c r="C1501" t="str">
        <f t="shared" si="400"/>
        <v>FFDFD3C0</v>
      </c>
      <c r="D1501" t="s">
        <v>611</v>
      </c>
      <c r="E1501">
        <v>10</v>
      </c>
      <c r="H1501">
        <v>37</v>
      </c>
      <c r="I1501" t="s">
        <v>612</v>
      </c>
      <c r="J1501" t="s">
        <v>613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410"/>
        <v>21:56:28.594</v>
      </c>
      <c r="T1501" t="str">
        <f t="shared" si="410"/>
        <v>21:56:28.594</v>
      </c>
      <c r="U1501" t="str">
        <f t="shared" si="399"/>
        <v>A4558D</v>
      </c>
      <c r="V1501">
        <v>0</v>
      </c>
      <c r="W1501">
        <v>0</v>
      </c>
      <c r="X1501">
        <v>2</v>
      </c>
      <c r="Z1501">
        <v>1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1266</v>
      </c>
      <c r="AJ1501">
        <v>48.107714999999999</v>
      </c>
      <c r="AK1501" t="s">
        <v>1043</v>
      </c>
      <c r="AL1501">
        <v>-122.980142</v>
      </c>
      <c r="AM1501">
        <v>25</v>
      </c>
      <c r="AN1501">
        <v>1000</v>
      </c>
      <c r="AO1501" t="s">
        <v>118</v>
      </c>
      <c r="AP1501">
        <v>0</v>
      </c>
      <c r="AQ1501">
        <v>-134</v>
      </c>
      <c r="AR1501">
        <v>64</v>
      </c>
      <c r="AZ1501">
        <v>1200</v>
      </c>
      <c r="BA1501">
        <v>1</v>
      </c>
      <c r="BB1501" t="str">
        <f t="shared" si="401"/>
        <v xml:space="preserve">N379DH  </v>
      </c>
      <c r="BC1501">
        <v>1</v>
      </c>
      <c r="BE1501">
        <v>0</v>
      </c>
      <c r="BF1501">
        <v>0</v>
      </c>
      <c r="BG1501">
        <v>0</v>
      </c>
      <c r="BH1501">
        <v>925</v>
      </c>
      <c r="BI1501">
        <v>1</v>
      </c>
      <c r="BJ1501">
        <v>0</v>
      </c>
      <c r="BK1501">
        <v>0</v>
      </c>
      <c r="BL1501">
        <v>0</v>
      </c>
      <c r="BO1501">
        <v>0</v>
      </c>
      <c r="BP1501">
        <v>0</v>
      </c>
      <c r="BW1501" t="str">
        <f>"21:56:28.749"</f>
        <v>21:56:28.749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4</v>
      </c>
      <c r="CP1501" t="s">
        <v>119</v>
      </c>
      <c r="CQ1501">
        <v>259</v>
      </c>
      <c r="CR1501">
        <v>0</v>
      </c>
      <c r="CW1501">
        <v>3073674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"08/10/2022 21:56:29.048"</f>
        <v>08/10/2022 21:56:29.048</v>
      </c>
      <c r="C1502" t="str">
        <f t="shared" si="400"/>
        <v>FFDFD3C0</v>
      </c>
      <c r="D1502" t="s">
        <v>130</v>
      </c>
      <c r="E1502">
        <v>18</v>
      </c>
      <c r="F1502">
        <v>1018</v>
      </c>
      <c r="G1502" t="s">
        <v>114</v>
      </c>
      <c r="J1502" t="s">
        <v>131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si="410"/>
        <v>21:56:28.594</v>
      </c>
      <c r="T1502" t="str">
        <f t="shared" si="410"/>
        <v>21:56:28.594</v>
      </c>
      <c r="U1502" t="str">
        <f t="shared" si="399"/>
        <v>A4558D</v>
      </c>
      <c r="V1502">
        <v>0</v>
      </c>
      <c r="W1502">
        <v>0</v>
      </c>
      <c r="X1502">
        <v>2</v>
      </c>
      <c r="Z1502">
        <v>1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1266</v>
      </c>
      <c r="AJ1502">
        <v>48.107714999999999</v>
      </c>
      <c r="AK1502" t="s">
        <v>1043</v>
      </c>
      <c r="AL1502">
        <v>-122.980142</v>
      </c>
      <c r="AM1502">
        <v>25</v>
      </c>
      <c r="AN1502">
        <v>1000</v>
      </c>
      <c r="AO1502" t="s">
        <v>118</v>
      </c>
      <c r="AP1502">
        <v>0</v>
      </c>
      <c r="AQ1502">
        <v>-134</v>
      </c>
      <c r="AR1502">
        <v>64</v>
      </c>
      <c r="AZ1502">
        <v>1200</v>
      </c>
      <c r="BA1502">
        <v>1</v>
      </c>
      <c r="BB1502" t="str">
        <f t="shared" si="401"/>
        <v xml:space="preserve">N379DH  </v>
      </c>
      <c r="BC1502">
        <v>1</v>
      </c>
      <c r="BE1502">
        <v>0</v>
      </c>
      <c r="BF1502">
        <v>0</v>
      </c>
      <c r="BG1502">
        <v>0</v>
      </c>
      <c r="BH1502">
        <v>925</v>
      </c>
      <c r="BI1502">
        <v>1</v>
      </c>
      <c r="BJ1502">
        <v>0</v>
      </c>
      <c r="BK1502">
        <v>0</v>
      </c>
      <c r="BL1502">
        <v>0</v>
      </c>
      <c r="BO1502">
        <v>0</v>
      </c>
      <c r="BP1502">
        <v>0</v>
      </c>
      <c r="BW1502" t="str">
        <f>"21:56:28.749"</f>
        <v>21:56:28.749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4</v>
      </c>
      <c r="CP1502" t="s">
        <v>119</v>
      </c>
      <c r="CQ1502">
        <v>259</v>
      </c>
      <c r="CR1502">
        <v>0</v>
      </c>
      <c r="CW1502">
        <v>3073674</v>
      </c>
      <c r="CY1502">
        <v>0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"08/10/2022 21:56:30.179"</f>
        <v>08/10/2022 21:56:30.179</v>
      </c>
      <c r="C1503" t="str">
        <f t="shared" si="400"/>
        <v>FFDFD3C0</v>
      </c>
      <c r="D1503" t="s">
        <v>611</v>
      </c>
      <c r="E1503">
        <v>10</v>
      </c>
      <c r="H1503">
        <v>37</v>
      </c>
      <c r="I1503" t="s">
        <v>612</v>
      </c>
      <c r="J1503" t="s">
        <v>613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ref="S1503:T1505" si="411">"21:56:29.797"</f>
        <v>21:56:29.797</v>
      </c>
      <c r="T1503" t="str">
        <f t="shared" si="411"/>
        <v>21:56:29.797</v>
      </c>
      <c r="U1503" t="str">
        <f t="shared" si="399"/>
        <v>A4558D</v>
      </c>
      <c r="V1503">
        <v>0</v>
      </c>
      <c r="W1503">
        <v>0</v>
      </c>
      <c r="X1503">
        <v>2</v>
      </c>
      <c r="Z1503">
        <v>1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1267</v>
      </c>
      <c r="AJ1503">
        <v>48.106963999999998</v>
      </c>
      <c r="AK1503" t="s">
        <v>1043</v>
      </c>
      <c r="AL1503">
        <v>-122.980142</v>
      </c>
      <c r="AM1503">
        <v>25</v>
      </c>
      <c r="AN1503">
        <v>1000</v>
      </c>
      <c r="AO1503" t="s">
        <v>118</v>
      </c>
      <c r="AP1503">
        <v>0</v>
      </c>
      <c r="AQ1503">
        <v>-134</v>
      </c>
      <c r="AR1503">
        <v>64</v>
      </c>
      <c r="AZ1503">
        <v>1200</v>
      </c>
      <c r="BA1503">
        <v>1</v>
      </c>
      <c r="BB1503" t="str">
        <f t="shared" si="401"/>
        <v xml:space="preserve">N379DH  </v>
      </c>
      <c r="BC1503">
        <v>1</v>
      </c>
      <c r="BE1503">
        <v>0</v>
      </c>
      <c r="BF1503">
        <v>0</v>
      </c>
      <c r="BG1503">
        <v>0</v>
      </c>
      <c r="BH1503">
        <v>925</v>
      </c>
      <c r="BI1503">
        <v>1</v>
      </c>
      <c r="BJ1503">
        <v>0</v>
      </c>
      <c r="BK1503">
        <v>0</v>
      </c>
      <c r="BL1503">
        <v>0</v>
      </c>
      <c r="BO1503">
        <v>0</v>
      </c>
      <c r="BP1503">
        <v>0</v>
      </c>
      <c r="BW1503" t="str">
        <f>"21:56:29.921"</f>
        <v>21:56:29.921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4</v>
      </c>
      <c r="CP1503" t="s">
        <v>119</v>
      </c>
      <c r="CQ1503">
        <v>259</v>
      </c>
      <c r="CR1503">
        <v>0</v>
      </c>
      <c r="CW1503">
        <v>3073800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"08/10/2022 21:56:30.179"</f>
        <v>08/10/2022 21:56:30.179</v>
      </c>
      <c r="C1504" t="str">
        <f t="shared" si="400"/>
        <v>FFDFD3C0</v>
      </c>
      <c r="D1504" t="s">
        <v>130</v>
      </c>
      <c r="E1504">
        <v>18</v>
      </c>
      <c r="F1504">
        <v>1018</v>
      </c>
      <c r="G1504" t="s">
        <v>114</v>
      </c>
      <c r="J1504" t="s">
        <v>131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411"/>
        <v>21:56:29.797</v>
      </c>
      <c r="T1504" t="str">
        <f t="shared" si="411"/>
        <v>21:56:29.797</v>
      </c>
      <c r="U1504" t="str">
        <f t="shared" si="399"/>
        <v>A4558D</v>
      </c>
      <c r="V1504">
        <v>0</v>
      </c>
      <c r="W1504">
        <v>0</v>
      </c>
      <c r="X1504">
        <v>2</v>
      </c>
      <c r="Z1504">
        <v>1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1267</v>
      </c>
      <c r="AJ1504">
        <v>48.106963999999998</v>
      </c>
      <c r="AK1504" t="s">
        <v>1043</v>
      </c>
      <c r="AL1504">
        <v>-122.980142</v>
      </c>
      <c r="AM1504">
        <v>25</v>
      </c>
      <c r="AN1504">
        <v>1000</v>
      </c>
      <c r="AO1504" t="s">
        <v>118</v>
      </c>
      <c r="AP1504">
        <v>0</v>
      </c>
      <c r="AQ1504">
        <v>-134</v>
      </c>
      <c r="AR1504">
        <v>64</v>
      </c>
      <c r="AZ1504">
        <v>1200</v>
      </c>
      <c r="BA1504">
        <v>1</v>
      </c>
      <c r="BB1504" t="str">
        <f t="shared" si="401"/>
        <v xml:space="preserve">N379DH  </v>
      </c>
      <c r="BC1504">
        <v>1</v>
      </c>
      <c r="BE1504">
        <v>0</v>
      </c>
      <c r="BF1504">
        <v>0</v>
      </c>
      <c r="BG1504">
        <v>0</v>
      </c>
      <c r="BH1504">
        <v>925</v>
      </c>
      <c r="BI1504">
        <v>1</v>
      </c>
      <c r="BJ1504">
        <v>0</v>
      </c>
      <c r="BK1504">
        <v>0</v>
      </c>
      <c r="BL1504">
        <v>0</v>
      </c>
      <c r="BO1504">
        <v>0</v>
      </c>
      <c r="BP1504">
        <v>0</v>
      </c>
      <c r="BW1504" t="str">
        <f>"21:56:29.921"</f>
        <v>21:56:29.921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4</v>
      </c>
      <c r="CP1504" t="s">
        <v>119</v>
      </c>
      <c r="CQ1504">
        <v>259</v>
      </c>
      <c r="CR1504">
        <v>0</v>
      </c>
      <c r="CW1504">
        <v>3073800</v>
      </c>
      <c r="CY1504">
        <v>0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"08/10/2022 21:56:30.179"</f>
        <v>08/10/2022 21:56:30.179</v>
      </c>
      <c r="C1505" t="str">
        <f t="shared" si="400"/>
        <v>FFDFD3C0</v>
      </c>
      <c r="D1505" t="s">
        <v>113</v>
      </c>
      <c r="E1505">
        <v>6</v>
      </c>
      <c r="H1505">
        <v>174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411"/>
        <v>21:56:29.797</v>
      </c>
      <c r="T1505" t="str">
        <f t="shared" si="411"/>
        <v>21:56:29.797</v>
      </c>
      <c r="U1505" t="str">
        <f t="shared" si="399"/>
        <v>A4558D</v>
      </c>
      <c r="V1505">
        <v>0</v>
      </c>
      <c r="W1505">
        <v>0</v>
      </c>
      <c r="X1505">
        <v>2</v>
      </c>
      <c r="Z1505">
        <v>1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1267</v>
      </c>
      <c r="AJ1505">
        <v>48.106963999999998</v>
      </c>
      <c r="AK1505" t="s">
        <v>1043</v>
      </c>
      <c r="AL1505">
        <v>-122.980142</v>
      </c>
      <c r="AM1505">
        <v>25</v>
      </c>
      <c r="AN1505">
        <v>1000</v>
      </c>
      <c r="AO1505" t="s">
        <v>118</v>
      </c>
      <c r="AP1505">
        <v>0</v>
      </c>
      <c r="AQ1505">
        <v>-134</v>
      </c>
      <c r="AR1505">
        <v>64</v>
      </c>
      <c r="AZ1505">
        <v>1200</v>
      </c>
      <c r="BA1505">
        <v>1</v>
      </c>
      <c r="BB1505" t="str">
        <f t="shared" si="401"/>
        <v xml:space="preserve">N379DH  </v>
      </c>
      <c r="BC1505">
        <v>1</v>
      </c>
      <c r="BE1505">
        <v>0</v>
      </c>
      <c r="BF1505">
        <v>0</v>
      </c>
      <c r="BG1505">
        <v>0</v>
      </c>
      <c r="BH1505">
        <v>925</v>
      </c>
      <c r="BI1505">
        <v>1</v>
      </c>
      <c r="BJ1505">
        <v>0</v>
      </c>
      <c r="BK1505">
        <v>0</v>
      </c>
      <c r="BL1505">
        <v>0</v>
      </c>
      <c r="BO1505">
        <v>0</v>
      </c>
      <c r="BP1505">
        <v>0</v>
      </c>
      <c r="BW1505" t="str">
        <f>"21:56:29.921"</f>
        <v>21:56:29.921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4</v>
      </c>
      <c r="CP1505" t="s">
        <v>119</v>
      </c>
      <c r="CQ1505">
        <v>259</v>
      </c>
      <c r="CR1505">
        <v>0</v>
      </c>
      <c r="CW1505">
        <v>3073800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"08/10/2022 21:56:30.773"</f>
        <v>08/10/2022 21:56:30.773</v>
      </c>
      <c r="C1506" t="str">
        <f t="shared" si="400"/>
        <v>FFDFD3C0</v>
      </c>
      <c r="D1506" t="s">
        <v>113</v>
      </c>
      <c r="E1506">
        <v>6</v>
      </c>
      <c r="H1506">
        <v>174</v>
      </c>
      <c r="I1506" t="s">
        <v>114</v>
      </c>
      <c r="J1506" t="s">
        <v>115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ref="S1506:T1508" si="412">"21:56:30.398"</f>
        <v>21:56:30.398</v>
      </c>
      <c r="T1506" t="str">
        <f t="shared" si="412"/>
        <v>21:56:30.398</v>
      </c>
      <c r="U1506" t="str">
        <f t="shared" si="399"/>
        <v>A4558D</v>
      </c>
      <c r="V1506">
        <v>0</v>
      </c>
      <c r="W1506">
        <v>0</v>
      </c>
      <c r="X1506">
        <v>2</v>
      </c>
      <c r="Z1506">
        <v>1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1268</v>
      </c>
      <c r="AJ1506">
        <v>48.106599000000003</v>
      </c>
      <c r="AK1506" t="s">
        <v>1043</v>
      </c>
      <c r="AL1506">
        <v>-122.980142</v>
      </c>
      <c r="AM1506">
        <v>25</v>
      </c>
      <c r="AN1506">
        <v>1000</v>
      </c>
      <c r="AO1506" t="s">
        <v>118</v>
      </c>
      <c r="AP1506">
        <v>1</v>
      </c>
      <c r="AQ1506">
        <v>-134</v>
      </c>
      <c r="AR1506">
        <v>64</v>
      </c>
      <c r="AZ1506">
        <v>1200</v>
      </c>
      <c r="BA1506">
        <v>1</v>
      </c>
      <c r="BB1506" t="str">
        <f t="shared" si="401"/>
        <v xml:space="preserve">N379DH  </v>
      </c>
      <c r="BC1506">
        <v>1</v>
      </c>
      <c r="BE1506">
        <v>0</v>
      </c>
      <c r="BF1506">
        <v>0</v>
      </c>
      <c r="BG1506">
        <v>0</v>
      </c>
      <c r="BH1506">
        <v>950</v>
      </c>
      <c r="BI1506">
        <v>1</v>
      </c>
      <c r="BJ1506">
        <v>0</v>
      </c>
      <c r="BK1506">
        <v>0</v>
      </c>
      <c r="BL1506">
        <v>0</v>
      </c>
      <c r="BO1506">
        <v>0</v>
      </c>
      <c r="BP1506">
        <v>0</v>
      </c>
      <c r="BW1506" t="str">
        <f>"21:56:30.498"</f>
        <v>21:56:30.498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4</v>
      </c>
      <c r="CP1506" t="s">
        <v>119</v>
      </c>
      <c r="CQ1506">
        <v>259</v>
      </c>
      <c r="CR1506">
        <v>0</v>
      </c>
      <c r="CW1506">
        <v>3073856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"08/10/2022 21:56:30.773"</f>
        <v>08/10/2022 21:56:30.773</v>
      </c>
      <c r="C1507" t="str">
        <f t="shared" si="400"/>
        <v>FFDFD3C0</v>
      </c>
      <c r="D1507" t="s">
        <v>611</v>
      </c>
      <c r="E1507">
        <v>10</v>
      </c>
      <c r="H1507">
        <v>37</v>
      </c>
      <c r="I1507" t="s">
        <v>612</v>
      </c>
      <c r="J1507" t="s">
        <v>613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si="412"/>
        <v>21:56:30.398</v>
      </c>
      <c r="T1507" t="str">
        <f t="shared" si="412"/>
        <v>21:56:30.398</v>
      </c>
      <c r="U1507" t="str">
        <f t="shared" si="399"/>
        <v>A4558D</v>
      </c>
      <c r="V1507">
        <v>0</v>
      </c>
      <c r="W1507">
        <v>0</v>
      </c>
      <c r="X1507">
        <v>2</v>
      </c>
      <c r="Z1507">
        <v>1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1268</v>
      </c>
      <c r="AJ1507">
        <v>48.106599000000003</v>
      </c>
      <c r="AK1507" t="s">
        <v>1043</v>
      </c>
      <c r="AL1507">
        <v>-122.980142</v>
      </c>
      <c r="AM1507">
        <v>25</v>
      </c>
      <c r="AN1507">
        <v>1000</v>
      </c>
      <c r="AO1507" t="s">
        <v>118</v>
      </c>
      <c r="AP1507">
        <v>1</v>
      </c>
      <c r="AQ1507">
        <v>-134</v>
      </c>
      <c r="AR1507">
        <v>64</v>
      </c>
      <c r="AZ1507">
        <v>1200</v>
      </c>
      <c r="BA1507">
        <v>1</v>
      </c>
      <c r="BB1507" t="str">
        <f t="shared" si="401"/>
        <v xml:space="preserve">N379DH  </v>
      </c>
      <c r="BC1507">
        <v>1</v>
      </c>
      <c r="BE1507">
        <v>0</v>
      </c>
      <c r="BF1507">
        <v>0</v>
      </c>
      <c r="BG1507">
        <v>0</v>
      </c>
      <c r="BH1507">
        <v>950</v>
      </c>
      <c r="BI1507">
        <v>1</v>
      </c>
      <c r="BJ1507">
        <v>0</v>
      </c>
      <c r="BK1507">
        <v>0</v>
      </c>
      <c r="BL1507">
        <v>0</v>
      </c>
      <c r="BO1507">
        <v>0</v>
      </c>
      <c r="BP1507">
        <v>0</v>
      </c>
      <c r="BW1507" t="str">
        <f>"21:56:30.498"</f>
        <v>21:56:30.498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4</v>
      </c>
      <c r="CP1507" t="s">
        <v>119</v>
      </c>
      <c r="CQ1507">
        <v>259</v>
      </c>
      <c r="CR1507">
        <v>0</v>
      </c>
      <c r="CW1507">
        <v>3073856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"08/10/2022 21:56:30.773"</f>
        <v>08/10/2022 21:56:30.773</v>
      </c>
      <c r="C1508" t="str">
        <f t="shared" si="400"/>
        <v>FFDFD3C0</v>
      </c>
      <c r="D1508" t="s">
        <v>130</v>
      </c>
      <c r="E1508">
        <v>18</v>
      </c>
      <c r="F1508">
        <v>1018</v>
      </c>
      <c r="G1508" t="s">
        <v>114</v>
      </c>
      <c r="J1508" t="s">
        <v>131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412"/>
        <v>21:56:30.398</v>
      </c>
      <c r="T1508" t="str">
        <f t="shared" si="412"/>
        <v>21:56:30.398</v>
      </c>
      <c r="U1508" t="str">
        <f t="shared" si="399"/>
        <v>A4558D</v>
      </c>
      <c r="V1508">
        <v>0</v>
      </c>
      <c r="W1508">
        <v>0</v>
      </c>
      <c r="X1508">
        <v>2</v>
      </c>
      <c r="Z1508">
        <v>1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1268</v>
      </c>
      <c r="AJ1508">
        <v>48.106599000000003</v>
      </c>
      <c r="AK1508" t="s">
        <v>1043</v>
      </c>
      <c r="AL1508">
        <v>-122.980142</v>
      </c>
      <c r="AM1508">
        <v>25</v>
      </c>
      <c r="AN1508">
        <v>1000</v>
      </c>
      <c r="AO1508" t="s">
        <v>118</v>
      </c>
      <c r="AP1508">
        <v>1</v>
      </c>
      <c r="AQ1508">
        <v>-134</v>
      </c>
      <c r="AR1508">
        <v>64</v>
      </c>
      <c r="AZ1508">
        <v>1200</v>
      </c>
      <c r="BA1508">
        <v>1</v>
      </c>
      <c r="BB1508" t="str">
        <f t="shared" si="401"/>
        <v xml:space="preserve">N379DH  </v>
      </c>
      <c r="BC1508">
        <v>1</v>
      </c>
      <c r="BE1508">
        <v>0</v>
      </c>
      <c r="BF1508">
        <v>0</v>
      </c>
      <c r="BG1508">
        <v>0</v>
      </c>
      <c r="BH1508">
        <v>950</v>
      </c>
      <c r="BI1508">
        <v>1</v>
      </c>
      <c r="BJ1508">
        <v>0</v>
      </c>
      <c r="BK1508">
        <v>0</v>
      </c>
      <c r="BL1508">
        <v>0</v>
      </c>
      <c r="BO1508">
        <v>0</v>
      </c>
      <c r="BP1508">
        <v>0</v>
      </c>
      <c r="BW1508" t="str">
        <f>"21:56:30.498"</f>
        <v>21:56:30.498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4</v>
      </c>
      <c r="CP1508" t="s">
        <v>119</v>
      </c>
      <c r="CQ1508">
        <v>259</v>
      </c>
      <c r="CR1508">
        <v>0</v>
      </c>
      <c r="CW1508">
        <v>3073856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"08/10/2022 21:56:32.133"</f>
        <v>08/10/2022 21:56:32.133</v>
      </c>
      <c r="C1509" t="str">
        <f t="shared" si="400"/>
        <v>FFDFD3C0</v>
      </c>
      <c r="D1509" t="s">
        <v>113</v>
      </c>
      <c r="E1509">
        <v>6</v>
      </c>
      <c r="H1509">
        <v>174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ref="S1509:T1511" si="413">"21:56:31.797"</f>
        <v>21:56:31.797</v>
      </c>
      <c r="T1509" t="str">
        <f t="shared" si="413"/>
        <v>21:56:31.797</v>
      </c>
      <c r="U1509" t="str">
        <f t="shared" si="399"/>
        <v>A4558D</v>
      </c>
      <c r="V1509">
        <v>0</v>
      </c>
      <c r="W1509">
        <v>0</v>
      </c>
      <c r="X1509">
        <v>2</v>
      </c>
      <c r="Z1509">
        <v>1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1269</v>
      </c>
      <c r="AJ1509">
        <v>48.105741000000002</v>
      </c>
      <c r="AK1509" t="s">
        <v>1043</v>
      </c>
      <c r="AL1509">
        <v>-122.980142</v>
      </c>
      <c r="AM1509">
        <v>25</v>
      </c>
      <c r="AN1509">
        <v>1000</v>
      </c>
      <c r="AO1509" t="s">
        <v>118</v>
      </c>
      <c r="AP1509">
        <v>1</v>
      </c>
      <c r="AQ1509">
        <v>-134</v>
      </c>
      <c r="AR1509">
        <v>0</v>
      </c>
      <c r="AZ1509">
        <v>1200</v>
      </c>
      <c r="BA1509">
        <v>1</v>
      </c>
      <c r="BB1509" t="str">
        <f t="shared" si="401"/>
        <v xml:space="preserve">N379DH  </v>
      </c>
      <c r="BC1509">
        <v>1</v>
      </c>
      <c r="BE1509">
        <v>0</v>
      </c>
      <c r="BF1509">
        <v>0</v>
      </c>
      <c r="BG1509">
        <v>0</v>
      </c>
      <c r="BH1509">
        <v>950</v>
      </c>
      <c r="BI1509">
        <v>1</v>
      </c>
      <c r="BJ1509">
        <v>0</v>
      </c>
      <c r="BK1509">
        <v>0</v>
      </c>
      <c r="BL1509">
        <v>0</v>
      </c>
      <c r="BO1509">
        <v>0</v>
      </c>
      <c r="BP1509">
        <v>0</v>
      </c>
      <c r="BW1509" t="str">
        <f>"21:56:31.856"</f>
        <v>21:56:31.856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4</v>
      </c>
      <c r="CP1509" t="s">
        <v>119</v>
      </c>
      <c r="CQ1509">
        <v>259</v>
      </c>
      <c r="CR1509">
        <v>0</v>
      </c>
      <c r="CW1509">
        <v>3074001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"08/10/2022 21:56:32.164"</f>
        <v>08/10/2022 21:56:32.164</v>
      </c>
      <c r="C1510" t="str">
        <f t="shared" si="400"/>
        <v>FFDFD3C0</v>
      </c>
      <c r="D1510" t="s">
        <v>611</v>
      </c>
      <c r="E1510">
        <v>10</v>
      </c>
      <c r="H1510">
        <v>37</v>
      </c>
      <c r="I1510" t="s">
        <v>612</v>
      </c>
      <c r="J1510" t="s">
        <v>613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413"/>
        <v>21:56:31.797</v>
      </c>
      <c r="T1510" t="str">
        <f t="shared" si="413"/>
        <v>21:56:31.797</v>
      </c>
      <c r="U1510" t="str">
        <f t="shared" si="399"/>
        <v>A4558D</v>
      </c>
      <c r="V1510">
        <v>0</v>
      </c>
      <c r="W1510">
        <v>0</v>
      </c>
      <c r="X1510">
        <v>2</v>
      </c>
      <c r="Z1510">
        <v>1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1269</v>
      </c>
      <c r="AJ1510">
        <v>48.105741000000002</v>
      </c>
      <c r="AK1510" t="s">
        <v>1043</v>
      </c>
      <c r="AL1510">
        <v>-122.980142</v>
      </c>
      <c r="AM1510">
        <v>25</v>
      </c>
      <c r="AN1510">
        <v>1000</v>
      </c>
      <c r="AO1510" t="s">
        <v>118</v>
      </c>
      <c r="AP1510">
        <v>1</v>
      </c>
      <c r="AQ1510">
        <v>-134</v>
      </c>
      <c r="AR1510">
        <v>0</v>
      </c>
      <c r="AZ1510">
        <v>1200</v>
      </c>
      <c r="BA1510">
        <v>1</v>
      </c>
      <c r="BB1510" t="str">
        <f t="shared" si="401"/>
        <v xml:space="preserve">N379DH  </v>
      </c>
      <c r="BC1510">
        <v>1</v>
      </c>
      <c r="BE1510">
        <v>0</v>
      </c>
      <c r="BF1510">
        <v>0</v>
      </c>
      <c r="BG1510">
        <v>0</v>
      </c>
      <c r="BH1510">
        <v>950</v>
      </c>
      <c r="BI1510">
        <v>1</v>
      </c>
      <c r="BJ1510">
        <v>0</v>
      </c>
      <c r="BK1510">
        <v>0</v>
      </c>
      <c r="BL1510">
        <v>0</v>
      </c>
      <c r="BO1510">
        <v>0</v>
      </c>
      <c r="BP1510">
        <v>0</v>
      </c>
      <c r="BW1510" t="str">
        <f>"21:56:31.856"</f>
        <v>21:56:31.856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4</v>
      </c>
      <c r="CP1510" t="s">
        <v>119</v>
      </c>
      <c r="CQ1510">
        <v>259</v>
      </c>
      <c r="CR1510">
        <v>0</v>
      </c>
      <c r="CW1510">
        <v>3074001</v>
      </c>
      <c r="CY1510">
        <v>0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"08/10/2022 21:56:32.164"</f>
        <v>08/10/2022 21:56:32.164</v>
      </c>
      <c r="C1511" t="str">
        <f t="shared" si="400"/>
        <v>FFDFD3C0</v>
      </c>
      <c r="D1511" t="s">
        <v>130</v>
      </c>
      <c r="E1511">
        <v>18</v>
      </c>
      <c r="F1511">
        <v>1018</v>
      </c>
      <c r="G1511" t="s">
        <v>114</v>
      </c>
      <c r="J1511" t="s">
        <v>131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si="413"/>
        <v>21:56:31.797</v>
      </c>
      <c r="T1511" t="str">
        <f t="shared" si="413"/>
        <v>21:56:31.797</v>
      </c>
      <c r="U1511" t="str">
        <f t="shared" si="399"/>
        <v>A4558D</v>
      </c>
      <c r="V1511">
        <v>0</v>
      </c>
      <c r="W1511">
        <v>0</v>
      </c>
      <c r="X1511">
        <v>2</v>
      </c>
      <c r="Z1511">
        <v>1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1269</v>
      </c>
      <c r="AJ1511">
        <v>48.105741000000002</v>
      </c>
      <c r="AK1511" t="s">
        <v>1043</v>
      </c>
      <c r="AL1511">
        <v>-122.980142</v>
      </c>
      <c r="AM1511">
        <v>25</v>
      </c>
      <c r="AN1511">
        <v>1000</v>
      </c>
      <c r="AO1511" t="s">
        <v>118</v>
      </c>
      <c r="AP1511">
        <v>1</v>
      </c>
      <c r="AQ1511">
        <v>-134</v>
      </c>
      <c r="AR1511">
        <v>0</v>
      </c>
      <c r="AZ1511">
        <v>1200</v>
      </c>
      <c r="BA1511">
        <v>1</v>
      </c>
      <c r="BB1511" t="str">
        <f t="shared" si="401"/>
        <v xml:space="preserve">N379DH  </v>
      </c>
      <c r="BC1511">
        <v>1</v>
      </c>
      <c r="BE1511">
        <v>0</v>
      </c>
      <c r="BF1511">
        <v>0</v>
      </c>
      <c r="BG1511">
        <v>0</v>
      </c>
      <c r="BH1511">
        <v>950</v>
      </c>
      <c r="BI1511">
        <v>1</v>
      </c>
      <c r="BJ1511">
        <v>0</v>
      </c>
      <c r="BK1511">
        <v>0</v>
      </c>
      <c r="BL1511">
        <v>0</v>
      </c>
      <c r="BO1511">
        <v>0</v>
      </c>
      <c r="BP1511">
        <v>0</v>
      </c>
      <c r="BW1511" t="str">
        <f>"21:56:31.856"</f>
        <v>21:56:31.856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4</v>
      </c>
      <c r="CP1511" t="s">
        <v>119</v>
      </c>
      <c r="CQ1511">
        <v>259</v>
      </c>
      <c r="CR1511">
        <v>0</v>
      </c>
      <c r="CW1511">
        <v>3074001</v>
      </c>
      <c r="CY1511">
        <v>0</v>
      </c>
      <c r="CZ1511">
        <v>0</v>
      </c>
      <c r="DA1511">
        <v>1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"08/10/2022 21:56:32.695"</f>
        <v>08/10/2022 21:56:32.695</v>
      </c>
      <c r="C1512" t="str">
        <f t="shared" si="400"/>
        <v>FFDFD3C0</v>
      </c>
      <c r="D1512" t="s">
        <v>113</v>
      </c>
      <c r="E1512">
        <v>6</v>
      </c>
      <c r="H1512">
        <v>174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ref="S1512:T1514" si="414">"21:56:32.398"</f>
        <v>21:56:32.398</v>
      </c>
      <c r="T1512" t="str">
        <f t="shared" si="414"/>
        <v>21:56:32.398</v>
      </c>
      <c r="U1512" t="str">
        <f t="shared" si="399"/>
        <v>A4558D</v>
      </c>
      <c r="V1512">
        <v>0</v>
      </c>
      <c r="W1512">
        <v>0</v>
      </c>
      <c r="X1512">
        <v>2</v>
      </c>
      <c r="Z1512">
        <v>1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1270</v>
      </c>
      <c r="AJ1512">
        <v>48.105353999999998</v>
      </c>
      <c r="AK1512" t="s">
        <v>1043</v>
      </c>
      <c r="AL1512">
        <v>-122.980142</v>
      </c>
      <c r="AM1512">
        <v>25</v>
      </c>
      <c r="AN1512">
        <v>1000</v>
      </c>
      <c r="AO1512" t="s">
        <v>118</v>
      </c>
      <c r="AP1512">
        <v>2</v>
      </c>
      <c r="AQ1512">
        <v>-134</v>
      </c>
      <c r="AR1512">
        <v>0</v>
      </c>
      <c r="AZ1512">
        <v>1200</v>
      </c>
      <c r="BA1512">
        <v>1</v>
      </c>
      <c r="BB1512" t="str">
        <f t="shared" si="401"/>
        <v xml:space="preserve">N379DH  </v>
      </c>
      <c r="BC1512">
        <v>1</v>
      </c>
      <c r="BE1512">
        <v>0</v>
      </c>
      <c r="BF1512">
        <v>0</v>
      </c>
      <c r="BG1512">
        <v>0</v>
      </c>
      <c r="BH1512">
        <v>950</v>
      </c>
      <c r="BI1512">
        <v>1</v>
      </c>
      <c r="BJ1512">
        <v>0</v>
      </c>
      <c r="BK1512">
        <v>0</v>
      </c>
      <c r="BL1512">
        <v>0</v>
      </c>
      <c r="BO1512">
        <v>0</v>
      </c>
      <c r="BP1512">
        <v>0</v>
      </c>
      <c r="BW1512" t="str">
        <f>"21:56:32.433"</f>
        <v>21:56:32.433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3</v>
      </c>
      <c r="CP1512" t="s">
        <v>119</v>
      </c>
      <c r="CQ1512">
        <v>259</v>
      </c>
      <c r="CR1512">
        <v>0</v>
      </c>
      <c r="CW1512">
        <v>3074062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"08/10/2022 21:56:32.695"</f>
        <v>08/10/2022 21:56:32.695</v>
      </c>
      <c r="C1513" t="str">
        <f t="shared" si="400"/>
        <v>FFDFD3C0</v>
      </c>
      <c r="D1513" t="s">
        <v>130</v>
      </c>
      <c r="E1513">
        <v>18</v>
      </c>
      <c r="F1513">
        <v>1018</v>
      </c>
      <c r="G1513" t="s">
        <v>114</v>
      </c>
      <c r="J1513" t="s">
        <v>131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414"/>
        <v>21:56:32.398</v>
      </c>
      <c r="T1513" t="str">
        <f t="shared" si="414"/>
        <v>21:56:32.398</v>
      </c>
      <c r="U1513" t="str">
        <f t="shared" si="399"/>
        <v>A4558D</v>
      </c>
      <c r="V1513">
        <v>0</v>
      </c>
      <c r="W1513">
        <v>0</v>
      </c>
      <c r="X1513">
        <v>2</v>
      </c>
      <c r="Z1513">
        <v>1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1270</v>
      </c>
      <c r="AJ1513">
        <v>48.105353999999998</v>
      </c>
      <c r="AK1513" t="s">
        <v>1043</v>
      </c>
      <c r="AL1513">
        <v>-122.980142</v>
      </c>
      <c r="AM1513">
        <v>25</v>
      </c>
      <c r="AN1513">
        <v>1000</v>
      </c>
      <c r="AO1513" t="s">
        <v>118</v>
      </c>
      <c r="AP1513">
        <v>2</v>
      </c>
      <c r="AQ1513">
        <v>-134</v>
      </c>
      <c r="AR1513">
        <v>0</v>
      </c>
      <c r="AZ1513">
        <v>1200</v>
      </c>
      <c r="BA1513">
        <v>1</v>
      </c>
      <c r="BB1513" t="str">
        <f t="shared" si="401"/>
        <v xml:space="preserve">N379DH  </v>
      </c>
      <c r="BC1513">
        <v>1</v>
      </c>
      <c r="BE1513">
        <v>0</v>
      </c>
      <c r="BF1513">
        <v>0</v>
      </c>
      <c r="BG1513">
        <v>0</v>
      </c>
      <c r="BH1513">
        <v>950</v>
      </c>
      <c r="BI1513">
        <v>1</v>
      </c>
      <c r="BJ1513">
        <v>0</v>
      </c>
      <c r="BK1513">
        <v>0</v>
      </c>
      <c r="BL1513">
        <v>0</v>
      </c>
      <c r="BO1513">
        <v>0</v>
      </c>
      <c r="BP1513">
        <v>0</v>
      </c>
      <c r="BW1513" t="str">
        <f>"21:56:32.433"</f>
        <v>21:56:32.433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3</v>
      </c>
      <c r="CP1513" t="s">
        <v>119</v>
      </c>
      <c r="CQ1513">
        <v>259</v>
      </c>
      <c r="CR1513">
        <v>0</v>
      </c>
      <c r="CW1513">
        <v>3074062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"08/10/2022 21:56:32.695"</f>
        <v>08/10/2022 21:56:32.695</v>
      </c>
      <c r="C1514" t="str">
        <f t="shared" si="400"/>
        <v>FFDFD3C0</v>
      </c>
      <c r="D1514" t="s">
        <v>611</v>
      </c>
      <c r="E1514">
        <v>10</v>
      </c>
      <c r="H1514">
        <v>37</v>
      </c>
      <c r="I1514" t="s">
        <v>612</v>
      </c>
      <c r="J1514" t="s">
        <v>613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si="414"/>
        <v>21:56:32.398</v>
      </c>
      <c r="T1514" t="str">
        <f t="shared" si="414"/>
        <v>21:56:32.398</v>
      </c>
      <c r="U1514" t="str">
        <f t="shared" si="399"/>
        <v>A4558D</v>
      </c>
      <c r="V1514">
        <v>0</v>
      </c>
      <c r="W1514">
        <v>0</v>
      </c>
      <c r="X1514">
        <v>2</v>
      </c>
      <c r="Z1514">
        <v>1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1270</v>
      </c>
      <c r="AJ1514">
        <v>48.105353999999998</v>
      </c>
      <c r="AK1514" t="s">
        <v>1043</v>
      </c>
      <c r="AL1514">
        <v>-122.980142</v>
      </c>
      <c r="AM1514">
        <v>25</v>
      </c>
      <c r="AN1514">
        <v>1000</v>
      </c>
      <c r="AO1514" t="s">
        <v>118</v>
      </c>
      <c r="AP1514">
        <v>2</v>
      </c>
      <c r="AQ1514">
        <v>-134</v>
      </c>
      <c r="AR1514">
        <v>0</v>
      </c>
      <c r="AZ1514">
        <v>1200</v>
      </c>
      <c r="BA1514">
        <v>1</v>
      </c>
      <c r="BB1514" t="str">
        <f t="shared" si="401"/>
        <v xml:space="preserve">N379DH  </v>
      </c>
      <c r="BC1514">
        <v>1</v>
      </c>
      <c r="BE1514">
        <v>0</v>
      </c>
      <c r="BF1514">
        <v>0</v>
      </c>
      <c r="BG1514">
        <v>0</v>
      </c>
      <c r="BH1514">
        <v>950</v>
      </c>
      <c r="BI1514">
        <v>1</v>
      </c>
      <c r="BJ1514">
        <v>0</v>
      </c>
      <c r="BK1514">
        <v>0</v>
      </c>
      <c r="BL1514">
        <v>0</v>
      </c>
      <c r="BO1514">
        <v>0</v>
      </c>
      <c r="BP1514">
        <v>0</v>
      </c>
      <c r="BW1514" t="str">
        <f>"21:56:32.433"</f>
        <v>21:56:32.433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3</v>
      </c>
      <c r="CP1514" t="s">
        <v>119</v>
      </c>
      <c r="CQ1514">
        <v>259</v>
      </c>
      <c r="CR1514">
        <v>0</v>
      </c>
      <c r="CW1514">
        <v>3074062</v>
      </c>
      <c r="CY1514">
        <v>0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"08/10/2022 21:56:33.961"</f>
        <v>08/10/2022 21:56:33.961</v>
      </c>
      <c r="C1515" t="str">
        <f t="shared" si="400"/>
        <v>FFDFD3C0</v>
      </c>
      <c r="D1515" t="s">
        <v>113</v>
      </c>
      <c r="E1515">
        <v>6</v>
      </c>
      <c r="H1515">
        <v>174</v>
      </c>
      <c r="I1515" t="s">
        <v>114</v>
      </c>
      <c r="J1515" t="s">
        <v>115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ref="S1515:T1517" si="415">"21:56:33.594"</f>
        <v>21:56:33.594</v>
      </c>
      <c r="T1515" t="str">
        <f t="shared" si="415"/>
        <v>21:56:33.594</v>
      </c>
      <c r="U1515" t="str">
        <f t="shared" si="399"/>
        <v>A4558D</v>
      </c>
      <c r="V1515">
        <v>0</v>
      </c>
      <c r="W1515">
        <v>0</v>
      </c>
      <c r="X1515">
        <v>2</v>
      </c>
      <c r="Z1515">
        <v>1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1271</v>
      </c>
      <c r="AJ1515">
        <v>48.104624999999999</v>
      </c>
      <c r="AK1515" t="s">
        <v>1272</v>
      </c>
      <c r="AL1515">
        <v>-122.98012</v>
      </c>
      <c r="AM1515">
        <v>25</v>
      </c>
      <c r="AN1515">
        <v>1000</v>
      </c>
      <c r="AO1515" t="s">
        <v>118</v>
      </c>
      <c r="AP1515">
        <v>2</v>
      </c>
      <c r="AQ1515">
        <v>-134</v>
      </c>
      <c r="AR1515">
        <v>0</v>
      </c>
      <c r="AZ1515">
        <v>1200</v>
      </c>
      <c r="BA1515">
        <v>1</v>
      </c>
      <c r="BB1515" t="str">
        <f t="shared" si="401"/>
        <v xml:space="preserve">N379DH  </v>
      </c>
      <c r="BC1515">
        <v>1</v>
      </c>
      <c r="BE1515">
        <v>0</v>
      </c>
      <c r="BF1515">
        <v>0</v>
      </c>
      <c r="BG1515">
        <v>0</v>
      </c>
      <c r="BH1515">
        <v>950</v>
      </c>
      <c r="BI1515">
        <v>1</v>
      </c>
      <c r="BJ1515">
        <v>0</v>
      </c>
      <c r="BK1515">
        <v>0</v>
      </c>
      <c r="BL1515">
        <v>0</v>
      </c>
      <c r="BO1515">
        <v>0</v>
      </c>
      <c r="BP1515">
        <v>0</v>
      </c>
      <c r="BW1515" t="str">
        <f>"21:56:33.776"</f>
        <v>21:56:33.776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3</v>
      </c>
      <c r="CP1515" t="s">
        <v>119</v>
      </c>
      <c r="CQ1515">
        <v>259</v>
      </c>
      <c r="CR1515">
        <v>0</v>
      </c>
      <c r="CW1515">
        <v>3074215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"08/10/2022 21:56:34.008"</f>
        <v>08/10/2022 21:56:34.008</v>
      </c>
      <c r="C1516" t="str">
        <f t="shared" si="400"/>
        <v>FFDFD3C0</v>
      </c>
      <c r="D1516" t="s">
        <v>130</v>
      </c>
      <c r="E1516">
        <v>18</v>
      </c>
      <c r="F1516">
        <v>1018</v>
      </c>
      <c r="G1516" t="s">
        <v>114</v>
      </c>
      <c r="J1516" t="s">
        <v>131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415"/>
        <v>21:56:33.594</v>
      </c>
      <c r="T1516" t="str">
        <f t="shared" si="415"/>
        <v>21:56:33.594</v>
      </c>
      <c r="U1516" t="str">
        <f t="shared" si="399"/>
        <v>A4558D</v>
      </c>
      <c r="V1516">
        <v>0</v>
      </c>
      <c r="W1516">
        <v>0</v>
      </c>
      <c r="X1516">
        <v>2</v>
      </c>
      <c r="Z1516">
        <v>1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1271</v>
      </c>
      <c r="AJ1516">
        <v>48.104624999999999</v>
      </c>
      <c r="AK1516" t="s">
        <v>1272</v>
      </c>
      <c r="AL1516">
        <v>-122.98012</v>
      </c>
      <c r="AM1516">
        <v>25</v>
      </c>
      <c r="AN1516">
        <v>1000</v>
      </c>
      <c r="AO1516" t="s">
        <v>118</v>
      </c>
      <c r="AP1516">
        <v>2</v>
      </c>
      <c r="AQ1516">
        <v>-134</v>
      </c>
      <c r="AR1516">
        <v>0</v>
      </c>
      <c r="AZ1516">
        <v>1200</v>
      </c>
      <c r="BA1516">
        <v>1</v>
      </c>
      <c r="BB1516" t="str">
        <f t="shared" si="401"/>
        <v xml:space="preserve">N379DH  </v>
      </c>
      <c r="BC1516">
        <v>1</v>
      </c>
      <c r="BE1516">
        <v>0</v>
      </c>
      <c r="BF1516">
        <v>0</v>
      </c>
      <c r="BG1516">
        <v>0</v>
      </c>
      <c r="BH1516">
        <v>950</v>
      </c>
      <c r="BI1516">
        <v>1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>"21:56:33.776"</f>
        <v>21:56:33.776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3</v>
      </c>
      <c r="CP1516" t="s">
        <v>119</v>
      </c>
      <c r="CQ1516">
        <v>259</v>
      </c>
      <c r="CR1516">
        <v>0</v>
      </c>
      <c r="CW1516">
        <v>3074215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"08/10/2022 21:56:34.008"</f>
        <v>08/10/2022 21:56:34.008</v>
      </c>
      <c r="C1517" t="str">
        <f t="shared" si="400"/>
        <v>FFDFD3C0</v>
      </c>
      <c r="D1517" t="s">
        <v>611</v>
      </c>
      <c r="E1517">
        <v>10</v>
      </c>
      <c r="H1517">
        <v>37</v>
      </c>
      <c r="I1517" t="s">
        <v>612</v>
      </c>
      <c r="J1517" t="s">
        <v>613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si="415"/>
        <v>21:56:33.594</v>
      </c>
      <c r="T1517" t="str">
        <f t="shared" si="415"/>
        <v>21:56:33.594</v>
      </c>
      <c r="U1517" t="str">
        <f t="shared" si="399"/>
        <v>A4558D</v>
      </c>
      <c r="V1517">
        <v>0</v>
      </c>
      <c r="W1517">
        <v>0</v>
      </c>
      <c r="X1517">
        <v>2</v>
      </c>
      <c r="Z1517">
        <v>1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1271</v>
      </c>
      <c r="AJ1517">
        <v>48.104624999999999</v>
      </c>
      <c r="AK1517" t="s">
        <v>1272</v>
      </c>
      <c r="AL1517">
        <v>-122.98012</v>
      </c>
      <c r="AM1517">
        <v>25</v>
      </c>
      <c r="AN1517">
        <v>1000</v>
      </c>
      <c r="AO1517" t="s">
        <v>118</v>
      </c>
      <c r="AP1517">
        <v>2</v>
      </c>
      <c r="AQ1517">
        <v>-134</v>
      </c>
      <c r="AR1517">
        <v>0</v>
      </c>
      <c r="AZ1517">
        <v>1200</v>
      </c>
      <c r="BA1517">
        <v>1</v>
      </c>
      <c r="BB1517" t="str">
        <f t="shared" si="401"/>
        <v xml:space="preserve">N379DH  </v>
      </c>
      <c r="BC1517">
        <v>1</v>
      </c>
      <c r="BE1517">
        <v>0</v>
      </c>
      <c r="BF1517">
        <v>0</v>
      </c>
      <c r="BG1517">
        <v>0</v>
      </c>
      <c r="BH1517">
        <v>950</v>
      </c>
      <c r="BI1517">
        <v>1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>"21:56:33.776"</f>
        <v>21:56:33.776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3</v>
      </c>
      <c r="CP1517" t="s">
        <v>119</v>
      </c>
      <c r="CQ1517">
        <v>259</v>
      </c>
      <c r="CR1517">
        <v>0</v>
      </c>
      <c r="CW1517">
        <v>3074215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"08/10/2022 21:56:34.956"</f>
        <v>08/10/2022 21:56:34.956</v>
      </c>
      <c r="C1518" t="str">
        <f t="shared" si="400"/>
        <v>FFDFD3C0</v>
      </c>
      <c r="D1518" t="s">
        <v>611</v>
      </c>
      <c r="E1518">
        <v>10</v>
      </c>
      <c r="H1518">
        <v>37</v>
      </c>
      <c r="I1518" t="s">
        <v>612</v>
      </c>
      <c r="J1518" t="s">
        <v>613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ref="S1518:T1520" si="416">"21:56:34.594"</f>
        <v>21:56:34.594</v>
      </c>
      <c r="T1518" t="str">
        <f t="shared" si="416"/>
        <v>21:56:34.594</v>
      </c>
      <c r="U1518" t="str">
        <f t="shared" si="399"/>
        <v>A4558D</v>
      </c>
      <c r="V1518">
        <v>0</v>
      </c>
      <c r="W1518">
        <v>0</v>
      </c>
      <c r="X1518">
        <v>2</v>
      </c>
      <c r="Z1518">
        <v>1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1273</v>
      </c>
      <c r="AJ1518">
        <v>48.104002000000001</v>
      </c>
      <c r="AK1518" t="s">
        <v>1274</v>
      </c>
      <c r="AL1518">
        <v>-122.980099</v>
      </c>
      <c r="AM1518">
        <v>25</v>
      </c>
      <c r="AN1518">
        <v>1000</v>
      </c>
      <c r="AO1518" t="s">
        <v>118</v>
      </c>
      <c r="AP1518">
        <v>3</v>
      </c>
      <c r="AQ1518">
        <v>-134</v>
      </c>
      <c r="AR1518">
        <v>0</v>
      </c>
      <c r="AZ1518">
        <v>1200</v>
      </c>
      <c r="BA1518">
        <v>1</v>
      </c>
      <c r="BB1518" t="str">
        <f t="shared" si="401"/>
        <v xml:space="preserve">N379DH  </v>
      </c>
      <c r="BC1518">
        <v>1</v>
      </c>
      <c r="BE1518">
        <v>0</v>
      </c>
      <c r="BF1518">
        <v>0</v>
      </c>
      <c r="BG1518">
        <v>0</v>
      </c>
      <c r="BH1518">
        <v>950</v>
      </c>
      <c r="BI1518">
        <v>1</v>
      </c>
      <c r="BJ1518">
        <v>0</v>
      </c>
      <c r="BK1518">
        <v>0</v>
      </c>
      <c r="BL1518">
        <v>0</v>
      </c>
      <c r="BO1518">
        <v>0</v>
      </c>
      <c r="BP1518">
        <v>0</v>
      </c>
      <c r="BW1518" t="str">
        <f>"21:56:34.754"</f>
        <v>21:56:34.754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3</v>
      </c>
      <c r="CP1518" t="s">
        <v>119</v>
      </c>
      <c r="CQ1518">
        <v>259</v>
      </c>
      <c r="CR1518">
        <v>0</v>
      </c>
      <c r="CW1518">
        <v>3074334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"08/10/2022 21:56:34.972"</f>
        <v>08/10/2022 21:56:34.972</v>
      </c>
      <c r="C1519" t="str">
        <f t="shared" si="400"/>
        <v>FFDFD3C0</v>
      </c>
      <c r="D1519" t="s">
        <v>113</v>
      </c>
      <c r="E1519">
        <v>6</v>
      </c>
      <c r="H1519">
        <v>174</v>
      </c>
      <c r="I1519" t="s">
        <v>114</v>
      </c>
      <c r="J1519" t="s">
        <v>115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416"/>
        <v>21:56:34.594</v>
      </c>
      <c r="T1519" t="str">
        <f t="shared" si="416"/>
        <v>21:56:34.594</v>
      </c>
      <c r="U1519" t="str">
        <f t="shared" si="399"/>
        <v>A4558D</v>
      </c>
      <c r="V1519">
        <v>0</v>
      </c>
      <c r="W1519">
        <v>0</v>
      </c>
      <c r="X1519">
        <v>2</v>
      </c>
      <c r="Z1519">
        <v>1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1273</v>
      </c>
      <c r="AJ1519">
        <v>48.104002000000001</v>
      </c>
      <c r="AK1519" t="s">
        <v>1274</v>
      </c>
      <c r="AL1519">
        <v>-122.980099</v>
      </c>
      <c r="AM1519">
        <v>25</v>
      </c>
      <c r="AN1519">
        <v>1000</v>
      </c>
      <c r="AO1519" t="s">
        <v>118</v>
      </c>
      <c r="AP1519">
        <v>3</v>
      </c>
      <c r="AQ1519">
        <v>-134</v>
      </c>
      <c r="AR1519">
        <v>0</v>
      </c>
      <c r="AZ1519">
        <v>1200</v>
      </c>
      <c r="BA1519">
        <v>1</v>
      </c>
      <c r="BB1519" t="str">
        <f t="shared" si="401"/>
        <v xml:space="preserve">N379DH  </v>
      </c>
      <c r="BC1519">
        <v>1</v>
      </c>
      <c r="BE1519">
        <v>0</v>
      </c>
      <c r="BF1519">
        <v>0</v>
      </c>
      <c r="BG1519">
        <v>0</v>
      </c>
      <c r="BH1519">
        <v>950</v>
      </c>
      <c r="BI1519">
        <v>1</v>
      </c>
      <c r="BJ1519">
        <v>0</v>
      </c>
      <c r="BK1519">
        <v>0</v>
      </c>
      <c r="BL1519">
        <v>0</v>
      </c>
      <c r="BO1519">
        <v>0</v>
      </c>
      <c r="BP1519">
        <v>0</v>
      </c>
      <c r="BW1519" t="str">
        <f>"21:56:34.754"</f>
        <v>21:56:34.754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3</v>
      </c>
      <c r="CP1519" t="s">
        <v>119</v>
      </c>
      <c r="CQ1519">
        <v>259</v>
      </c>
      <c r="CR1519">
        <v>0</v>
      </c>
      <c r="CW1519">
        <v>3074334</v>
      </c>
      <c r="CY1519">
        <v>0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"08/10/2022 21:56:35.003"</f>
        <v>08/10/2022 21:56:35.003</v>
      </c>
      <c r="C1520" t="str">
        <f t="shared" si="400"/>
        <v>FFDFD3C0</v>
      </c>
      <c r="D1520" t="s">
        <v>130</v>
      </c>
      <c r="E1520">
        <v>18</v>
      </c>
      <c r="F1520">
        <v>1018</v>
      </c>
      <c r="G1520" t="s">
        <v>114</v>
      </c>
      <c r="J1520" t="s">
        <v>131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si="416"/>
        <v>21:56:34.594</v>
      </c>
      <c r="T1520" t="str">
        <f t="shared" si="416"/>
        <v>21:56:34.594</v>
      </c>
      <c r="U1520" t="str">
        <f t="shared" si="399"/>
        <v>A4558D</v>
      </c>
      <c r="V1520">
        <v>0</v>
      </c>
      <c r="W1520">
        <v>0</v>
      </c>
      <c r="X1520">
        <v>2</v>
      </c>
      <c r="Z1520">
        <v>1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1273</v>
      </c>
      <c r="AJ1520">
        <v>48.104002000000001</v>
      </c>
      <c r="AK1520" t="s">
        <v>1274</v>
      </c>
      <c r="AL1520">
        <v>-122.980099</v>
      </c>
      <c r="AM1520">
        <v>25</v>
      </c>
      <c r="AN1520">
        <v>1000</v>
      </c>
      <c r="AO1520" t="s">
        <v>118</v>
      </c>
      <c r="AP1520">
        <v>3</v>
      </c>
      <c r="AQ1520">
        <v>-134</v>
      </c>
      <c r="AR1520">
        <v>0</v>
      </c>
      <c r="AZ1520">
        <v>1200</v>
      </c>
      <c r="BA1520">
        <v>1</v>
      </c>
      <c r="BB1520" t="str">
        <f t="shared" si="401"/>
        <v xml:space="preserve">N379DH  </v>
      </c>
      <c r="BC1520">
        <v>1</v>
      </c>
      <c r="BE1520">
        <v>0</v>
      </c>
      <c r="BF1520">
        <v>0</v>
      </c>
      <c r="BG1520">
        <v>0</v>
      </c>
      <c r="BH1520">
        <v>950</v>
      </c>
      <c r="BI1520">
        <v>1</v>
      </c>
      <c r="BJ1520">
        <v>0</v>
      </c>
      <c r="BK1520">
        <v>0</v>
      </c>
      <c r="BL1520">
        <v>0</v>
      </c>
      <c r="BO1520">
        <v>0</v>
      </c>
      <c r="BP1520">
        <v>0</v>
      </c>
      <c r="BW1520" t="str">
        <f>"21:56:34.754"</f>
        <v>21:56:34.754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3</v>
      </c>
      <c r="CP1520" t="s">
        <v>119</v>
      </c>
      <c r="CQ1520">
        <v>259</v>
      </c>
      <c r="CR1520">
        <v>0</v>
      </c>
      <c r="CW1520">
        <v>3074334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"08/10/2022 21:56:36.097"</f>
        <v>08/10/2022 21:56:36.097</v>
      </c>
      <c r="C1521" t="str">
        <f t="shared" si="400"/>
        <v>FFDFD3C0</v>
      </c>
      <c r="D1521" t="s">
        <v>113</v>
      </c>
      <c r="E1521">
        <v>6</v>
      </c>
      <c r="H1521">
        <v>174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ref="S1521:T1523" si="417">"21:56:35.797"</f>
        <v>21:56:35.797</v>
      </c>
      <c r="T1521" t="str">
        <f t="shared" si="417"/>
        <v>21:56:35.797</v>
      </c>
      <c r="U1521" t="str">
        <f t="shared" si="399"/>
        <v>A4558D</v>
      </c>
      <c r="V1521">
        <v>0</v>
      </c>
      <c r="W1521">
        <v>0</v>
      </c>
      <c r="X1521">
        <v>2</v>
      </c>
      <c r="Z1521">
        <v>1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1275</v>
      </c>
      <c r="AJ1521">
        <v>48.103251</v>
      </c>
      <c r="AK1521" t="s">
        <v>1276</v>
      </c>
      <c r="AL1521">
        <v>-122.98007699999999</v>
      </c>
      <c r="AM1521">
        <v>25</v>
      </c>
      <c r="AN1521">
        <v>1000</v>
      </c>
      <c r="AO1521" t="s">
        <v>118</v>
      </c>
      <c r="AP1521">
        <v>3</v>
      </c>
      <c r="AQ1521">
        <v>-134</v>
      </c>
      <c r="AR1521">
        <v>0</v>
      </c>
      <c r="AZ1521">
        <v>1200</v>
      </c>
      <c r="BA1521">
        <v>1</v>
      </c>
      <c r="BB1521" t="str">
        <f t="shared" si="401"/>
        <v xml:space="preserve">N379DH  </v>
      </c>
      <c r="BC1521">
        <v>1</v>
      </c>
      <c r="BE1521">
        <v>0</v>
      </c>
      <c r="BF1521">
        <v>0</v>
      </c>
      <c r="BG1521">
        <v>0</v>
      </c>
      <c r="BH1521">
        <v>950</v>
      </c>
      <c r="BI1521">
        <v>1</v>
      </c>
      <c r="BJ1521">
        <v>0</v>
      </c>
      <c r="BK1521">
        <v>0</v>
      </c>
      <c r="BL1521">
        <v>0</v>
      </c>
      <c r="BO1521">
        <v>0</v>
      </c>
      <c r="BP1521">
        <v>0</v>
      </c>
      <c r="BW1521" t="str">
        <f>"21:56:35.882"</f>
        <v>21:56:35.882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4</v>
      </c>
      <c r="CP1521" t="s">
        <v>119</v>
      </c>
      <c r="CQ1521">
        <v>259</v>
      </c>
      <c r="CR1521">
        <v>0</v>
      </c>
      <c r="CW1521">
        <v>3074456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"08/10/2022 21:56:36.097"</f>
        <v>08/10/2022 21:56:36.097</v>
      </c>
      <c r="C1522" t="str">
        <f t="shared" si="400"/>
        <v>FFDFD3C0</v>
      </c>
      <c r="D1522" t="s">
        <v>130</v>
      </c>
      <c r="E1522">
        <v>18</v>
      </c>
      <c r="F1522">
        <v>1018</v>
      </c>
      <c r="G1522" t="s">
        <v>114</v>
      </c>
      <c r="J1522" t="s">
        <v>131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417"/>
        <v>21:56:35.797</v>
      </c>
      <c r="T1522" t="str">
        <f t="shared" si="417"/>
        <v>21:56:35.797</v>
      </c>
      <c r="U1522" t="str">
        <f t="shared" si="399"/>
        <v>A4558D</v>
      </c>
      <c r="V1522">
        <v>0</v>
      </c>
      <c r="W1522">
        <v>0</v>
      </c>
      <c r="X1522">
        <v>2</v>
      </c>
      <c r="Z1522">
        <v>1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1275</v>
      </c>
      <c r="AJ1522">
        <v>48.103251</v>
      </c>
      <c r="AK1522" t="s">
        <v>1276</v>
      </c>
      <c r="AL1522">
        <v>-122.98007699999999</v>
      </c>
      <c r="AM1522">
        <v>25</v>
      </c>
      <c r="AN1522">
        <v>1000</v>
      </c>
      <c r="AO1522" t="s">
        <v>118</v>
      </c>
      <c r="AP1522">
        <v>3</v>
      </c>
      <c r="AQ1522">
        <v>-134</v>
      </c>
      <c r="AR1522">
        <v>0</v>
      </c>
      <c r="AZ1522">
        <v>1200</v>
      </c>
      <c r="BA1522">
        <v>1</v>
      </c>
      <c r="BB1522" t="str">
        <f t="shared" si="401"/>
        <v xml:space="preserve">N379DH  </v>
      </c>
      <c r="BC1522">
        <v>1</v>
      </c>
      <c r="BE1522">
        <v>0</v>
      </c>
      <c r="BF1522">
        <v>0</v>
      </c>
      <c r="BG1522">
        <v>0</v>
      </c>
      <c r="BH1522">
        <v>950</v>
      </c>
      <c r="BI1522">
        <v>1</v>
      </c>
      <c r="BJ1522">
        <v>0</v>
      </c>
      <c r="BK1522">
        <v>0</v>
      </c>
      <c r="BL1522">
        <v>0</v>
      </c>
      <c r="BO1522">
        <v>0</v>
      </c>
      <c r="BP1522">
        <v>0</v>
      </c>
      <c r="BW1522" t="str">
        <f>"21:56:35.882"</f>
        <v>21:56:35.882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4</v>
      </c>
      <c r="CP1522" t="s">
        <v>119</v>
      </c>
      <c r="CQ1522">
        <v>259</v>
      </c>
      <c r="CR1522">
        <v>0</v>
      </c>
      <c r="CW1522">
        <v>3074456</v>
      </c>
      <c r="CY1522">
        <v>0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"08/10/2022 21:56:36.097"</f>
        <v>08/10/2022 21:56:36.097</v>
      </c>
      <c r="C1523" t="str">
        <f t="shared" si="400"/>
        <v>FFDFD3C0</v>
      </c>
      <c r="D1523" t="s">
        <v>611</v>
      </c>
      <c r="E1523">
        <v>10</v>
      </c>
      <c r="H1523">
        <v>37</v>
      </c>
      <c r="I1523" t="s">
        <v>612</v>
      </c>
      <c r="J1523" t="s">
        <v>613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si="417"/>
        <v>21:56:35.797</v>
      </c>
      <c r="T1523" t="str">
        <f t="shared" si="417"/>
        <v>21:56:35.797</v>
      </c>
      <c r="U1523" t="str">
        <f t="shared" si="399"/>
        <v>A4558D</v>
      </c>
      <c r="V1523">
        <v>0</v>
      </c>
      <c r="W1523">
        <v>0</v>
      </c>
      <c r="X1523">
        <v>2</v>
      </c>
      <c r="Z1523">
        <v>1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1275</v>
      </c>
      <c r="AJ1523">
        <v>48.103251</v>
      </c>
      <c r="AK1523" t="s">
        <v>1276</v>
      </c>
      <c r="AL1523">
        <v>-122.98007699999999</v>
      </c>
      <c r="AM1523">
        <v>25</v>
      </c>
      <c r="AN1523">
        <v>1000</v>
      </c>
      <c r="AO1523" t="s">
        <v>118</v>
      </c>
      <c r="AP1523">
        <v>3</v>
      </c>
      <c r="AQ1523">
        <v>-134</v>
      </c>
      <c r="AR1523">
        <v>0</v>
      </c>
      <c r="AZ1523">
        <v>1200</v>
      </c>
      <c r="BA1523">
        <v>1</v>
      </c>
      <c r="BB1523" t="str">
        <f t="shared" si="401"/>
        <v xml:space="preserve">N379DH  </v>
      </c>
      <c r="BC1523">
        <v>1</v>
      </c>
      <c r="BE1523">
        <v>0</v>
      </c>
      <c r="BF1523">
        <v>0</v>
      </c>
      <c r="BG1523">
        <v>0</v>
      </c>
      <c r="BH1523">
        <v>950</v>
      </c>
      <c r="BI1523">
        <v>1</v>
      </c>
      <c r="BJ1523">
        <v>0</v>
      </c>
      <c r="BK1523">
        <v>0</v>
      </c>
      <c r="BL1523">
        <v>0</v>
      </c>
      <c r="BO1523">
        <v>0</v>
      </c>
      <c r="BP1523">
        <v>0</v>
      </c>
      <c r="BW1523" t="str">
        <f>"21:56:35.882"</f>
        <v>21:56:35.882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4</v>
      </c>
      <c r="CP1523" t="s">
        <v>119</v>
      </c>
      <c r="CQ1523">
        <v>259</v>
      </c>
      <c r="CR1523">
        <v>0</v>
      </c>
      <c r="CW1523">
        <v>3074456</v>
      </c>
      <c r="CY1523">
        <v>0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"08/10/2022 21:56:36.472"</f>
        <v>08/10/2022 21:56:36.472</v>
      </c>
      <c r="C1524" t="str">
        <f t="shared" si="400"/>
        <v>FFDFD3C0</v>
      </c>
      <c r="D1524" t="s">
        <v>611</v>
      </c>
      <c r="E1524">
        <v>10</v>
      </c>
      <c r="H1524">
        <v>37</v>
      </c>
      <c r="I1524" t="s">
        <v>612</v>
      </c>
      <c r="J1524" t="s">
        <v>613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ref="S1524:T1526" si="418">"21:56:36.195"</f>
        <v>21:56:36.195</v>
      </c>
      <c r="T1524" t="str">
        <f t="shared" si="418"/>
        <v>21:56:36.195</v>
      </c>
      <c r="U1524" t="str">
        <f t="shared" si="399"/>
        <v>A4558D</v>
      </c>
      <c r="V1524">
        <v>0</v>
      </c>
      <c r="W1524">
        <v>0</v>
      </c>
      <c r="X1524">
        <v>2</v>
      </c>
      <c r="Z1524">
        <v>1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1277</v>
      </c>
      <c r="AJ1524">
        <v>48.103014999999999</v>
      </c>
      <c r="AK1524" t="s">
        <v>1276</v>
      </c>
      <c r="AL1524">
        <v>-122.98007699999999</v>
      </c>
      <c r="AM1524">
        <v>25</v>
      </c>
      <c r="AN1524">
        <v>1000</v>
      </c>
      <c r="AO1524" t="s">
        <v>118</v>
      </c>
      <c r="AP1524">
        <v>4</v>
      </c>
      <c r="AQ1524">
        <v>-134</v>
      </c>
      <c r="AR1524">
        <v>0</v>
      </c>
      <c r="AZ1524">
        <v>1200</v>
      </c>
      <c r="BA1524">
        <v>1</v>
      </c>
      <c r="BB1524" t="str">
        <f t="shared" si="401"/>
        <v xml:space="preserve">N379DH  </v>
      </c>
      <c r="BC1524">
        <v>1</v>
      </c>
      <c r="BE1524">
        <v>0</v>
      </c>
      <c r="BF1524">
        <v>0</v>
      </c>
      <c r="BG1524">
        <v>0</v>
      </c>
      <c r="BH1524">
        <v>950</v>
      </c>
      <c r="BI1524">
        <v>1</v>
      </c>
      <c r="BJ1524">
        <v>0</v>
      </c>
      <c r="BK1524">
        <v>0</v>
      </c>
      <c r="BL1524">
        <v>0</v>
      </c>
      <c r="BO1524">
        <v>0</v>
      </c>
      <c r="BP1524">
        <v>0</v>
      </c>
      <c r="BW1524" t="str">
        <f>"21:56:36.260"</f>
        <v>21:56:36.260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4</v>
      </c>
      <c r="CP1524" t="s">
        <v>119</v>
      </c>
      <c r="CQ1524">
        <v>259</v>
      </c>
      <c r="CR1524">
        <v>0</v>
      </c>
      <c r="CW1524">
        <v>3074493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"08/10/2022 21:56:36.550"</f>
        <v>08/10/2022 21:56:36.550</v>
      </c>
      <c r="C1525" t="str">
        <f t="shared" si="400"/>
        <v>FFDFD3C0</v>
      </c>
      <c r="D1525" t="s">
        <v>113</v>
      </c>
      <c r="E1525">
        <v>6</v>
      </c>
      <c r="H1525">
        <v>174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418"/>
        <v>21:56:36.195</v>
      </c>
      <c r="T1525" t="str">
        <f t="shared" si="418"/>
        <v>21:56:36.195</v>
      </c>
      <c r="U1525" t="str">
        <f t="shared" si="399"/>
        <v>A4558D</v>
      </c>
      <c r="V1525">
        <v>0</v>
      </c>
      <c r="W1525">
        <v>0</v>
      </c>
      <c r="X1525">
        <v>2</v>
      </c>
      <c r="Z1525">
        <v>1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1277</v>
      </c>
      <c r="AJ1525">
        <v>48.103014999999999</v>
      </c>
      <c r="AK1525" t="s">
        <v>1276</v>
      </c>
      <c r="AL1525">
        <v>-122.98007699999999</v>
      </c>
      <c r="AM1525">
        <v>25</v>
      </c>
      <c r="AN1525">
        <v>1000</v>
      </c>
      <c r="AO1525" t="s">
        <v>118</v>
      </c>
      <c r="AP1525">
        <v>4</v>
      </c>
      <c r="AQ1525">
        <v>-134</v>
      </c>
      <c r="AR1525">
        <v>0</v>
      </c>
      <c r="AZ1525">
        <v>1200</v>
      </c>
      <c r="BA1525">
        <v>1</v>
      </c>
      <c r="BB1525" t="str">
        <f t="shared" si="401"/>
        <v xml:space="preserve">N379DH  </v>
      </c>
      <c r="BC1525">
        <v>1</v>
      </c>
      <c r="BE1525">
        <v>0</v>
      </c>
      <c r="BF1525">
        <v>0</v>
      </c>
      <c r="BG1525">
        <v>0</v>
      </c>
      <c r="BH1525">
        <v>950</v>
      </c>
      <c r="BI1525">
        <v>1</v>
      </c>
      <c r="BJ1525">
        <v>0</v>
      </c>
      <c r="BK1525">
        <v>0</v>
      </c>
      <c r="BL1525">
        <v>0</v>
      </c>
      <c r="BO1525">
        <v>0</v>
      </c>
      <c r="BP1525">
        <v>0</v>
      </c>
      <c r="BW1525" t="str">
        <f>"21:56:36.260"</f>
        <v>21:56:36.260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4</v>
      </c>
      <c r="CP1525" t="s">
        <v>119</v>
      </c>
      <c r="CQ1525">
        <v>259</v>
      </c>
      <c r="CR1525">
        <v>0</v>
      </c>
      <c r="CW1525">
        <v>3074493</v>
      </c>
      <c r="CY1525">
        <v>0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"08/10/2022 21:56:36.550"</f>
        <v>08/10/2022 21:56:36.550</v>
      </c>
      <c r="C1526" t="str">
        <f t="shared" si="400"/>
        <v>FFDFD3C0</v>
      </c>
      <c r="D1526" t="s">
        <v>130</v>
      </c>
      <c r="E1526">
        <v>18</v>
      </c>
      <c r="F1526">
        <v>1018</v>
      </c>
      <c r="G1526" t="s">
        <v>114</v>
      </c>
      <c r="J1526" t="s">
        <v>131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si="418"/>
        <v>21:56:36.195</v>
      </c>
      <c r="T1526" t="str">
        <f t="shared" si="418"/>
        <v>21:56:36.195</v>
      </c>
      <c r="U1526" t="str">
        <f t="shared" si="399"/>
        <v>A4558D</v>
      </c>
      <c r="V1526">
        <v>0</v>
      </c>
      <c r="W1526">
        <v>0</v>
      </c>
      <c r="X1526">
        <v>2</v>
      </c>
      <c r="Z1526">
        <v>1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1277</v>
      </c>
      <c r="AJ1526">
        <v>48.103014999999999</v>
      </c>
      <c r="AK1526" t="s">
        <v>1276</v>
      </c>
      <c r="AL1526">
        <v>-122.98007699999999</v>
      </c>
      <c r="AM1526">
        <v>25</v>
      </c>
      <c r="AN1526">
        <v>1000</v>
      </c>
      <c r="AO1526" t="s">
        <v>118</v>
      </c>
      <c r="AP1526">
        <v>4</v>
      </c>
      <c r="AQ1526">
        <v>-134</v>
      </c>
      <c r="AR1526">
        <v>0</v>
      </c>
      <c r="AZ1526">
        <v>1200</v>
      </c>
      <c r="BA1526">
        <v>1</v>
      </c>
      <c r="BB1526" t="str">
        <f t="shared" si="401"/>
        <v xml:space="preserve">N379DH  </v>
      </c>
      <c r="BC1526">
        <v>1</v>
      </c>
      <c r="BE1526">
        <v>0</v>
      </c>
      <c r="BF1526">
        <v>0</v>
      </c>
      <c r="BG1526">
        <v>0</v>
      </c>
      <c r="BH1526">
        <v>950</v>
      </c>
      <c r="BI1526">
        <v>1</v>
      </c>
      <c r="BJ1526">
        <v>0</v>
      </c>
      <c r="BK1526">
        <v>0</v>
      </c>
      <c r="BL1526">
        <v>0</v>
      </c>
      <c r="BO1526">
        <v>0</v>
      </c>
      <c r="BP1526">
        <v>0</v>
      </c>
      <c r="BW1526" t="str">
        <f>"21:56:36.260"</f>
        <v>21:56:36.260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4</v>
      </c>
      <c r="CP1526" t="s">
        <v>119</v>
      </c>
      <c r="CQ1526">
        <v>259</v>
      </c>
      <c r="CR1526">
        <v>0</v>
      </c>
      <c r="CW1526">
        <v>3074493</v>
      </c>
      <c r="CY1526">
        <v>0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"08/10/2022 21:56:38.003"</f>
        <v>08/10/2022 21:56:38.003</v>
      </c>
      <c r="C1527" t="str">
        <f t="shared" si="400"/>
        <v>FFDFD3C0</v>
      </c>
      <c r="D1527" t="s">
        <v>611</v>
      </c>
      <c r="E1527">
        <v>10</v>
      </c>
      <c r="H1527">
        <v>37</v>
      </c>
      <c r="I1527" t="s">
        <v>612</v>
      </c>
      <c r="J1527" t="s">
        <v>613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ref="S1527:T1529" si="419">"21:56:37.594"</f>
        <v>21:56:37.594</v>
      </c>
      <c r="T1527" t="str">
        <f t="shared" si="419"/>
        <v>21:56:37.594</v>
      </c>
      <c r="U1527" t="str">
        <f t="shared" si="399"/>
        <v>A4558D</v>
      </c>
      <c r="V1527">
        <v>0</v>
      </c>
      <c r="W1527">
        <v>0</v>
      </c>
      <c r="X1527">
        <v>2</v>
      </c>
      <c r="Z1527">
        <v>1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1278</v>
      </c>
      <c r="AJ1527">
        <v>48.102136000000002</v>
      </c>
      <c r="AK1527" t="s">
        <v>1279</v>
      </c>
      <c r="AL1527">
        <v>-122.980013</v>
      </c>
      <c r="AM1527">
        <v>25</v>
      </c>
      <c r="AN1527">
        <v>1000</v>
      </c>
      <c r="AO1527" t="s">
        <v>118</v>
      </c>
      <c r="AP1527">
        <v>4</v>
      </c>
      <c r="AQ1527">
        <v>-134</v>
      </c>
      <c r="AR1527">
        <v>0</v>
      </c>
      <c r="AZ1527">
        <v>1200</v>
      </c>
      <c r="BA1527">
        <v>1</v>
      </c>
      <c r="BB1527" t="str">
        <f t="shared" si="401"/>
        <v xml:space="preserve">N379DH  </v>
      </c>
      <c r="BC1527">
        <v>1</v>
      </c>
      <c r="BE1527">
        <v>0</v>
      </c>
      <c r="BF1527">
        <v>0</v>
      </c>
      <c r="BG1527">
        <v>0</v>
      </c>
      <c r="BH1527">
        <v>950</v>
      </c>
      <c r="BI1527">
        <v>1</v>
      </c>
      <c r="BJ1527">
        <v>0</v>
      </c>
      <c r="BK1527">
        <v>0</v>
      </c>
      <c r="BL1527">
        <v>0</v>
      </c>
      <c r="BO1527">
        <v>0</v>
      </c>
      <c r="BP1527">
        <v>0</v>
      </c>
      <c r="BW1527" t="str">
        <f>"21:56:37.774"</f>
        <v>21:56:37.774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4</v>
      </c>
      <c r="CP1527" t="s">
        <v>119</v>
      </c>
      <c r="CQ1527">
        <v>259</v>
      </c>
      <c r="CR1527">
        <v>0</v>
      </c>
      <c r="CW1527">
        <v>3074660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"08/10/2022 21:56:38.019"</f>
        <v>08/10/2022 21:56:38.019</v>
      </c>
      <c r="C1528" t="str">
        <f t="shared" si="400"/>
        <v>FFDFD3C0</v>
      </c>
      <c r="D1528" t="s">
        <v>130</v>
      </c>
      <c r="E1528">
        <v>18</v>
      </c>
      <c r="F1528">
        <v>1018</v>
      </c>
      <c r="G1528" t="s">
        <v>114</v>
      </c>
      <c r="J1528" t="s">
        <v>131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419"/>
        <v>21:56:37.594</v>
      </c>
      <c r="T1528" t="str">
        <f t="shared" si="419"/>
        <v>21:56:37.594</v>
      </c>
      <c r="U1528" t="str">
        <f t="shared" si="399"/>
        <v>A4558D</v>
      </c>
      <c r="V1528">
        <v>0</v>
      </c>
      <c r="W1528">
        <v>0</v>
      </c>
      <c r="X1528">
        <v>2</v>
      </c>
      <c r="Z1528">
        <v>1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1278</v>
      </c>
      <c r="AJ1528">
        <v>48.102136000000002</v>
      </c>
      <c r="AK1528" t="s">
        <v>1279</v>
      </c>
      <c r="AL1528">
        <v>-122.980013</v>
      </c>
      <c r="AM1528">
        <v>25</v>
      </c>
      <c r="AN1528">
        <v>1000</v>
      </c>
      <c r="AO1528" t="s">
        <v>118</v>
      </c>
      <c r="AP1528">
        <v>4</v>
      </c>
      <c r="AQ1528">
        <v>-134</v>
      </c>
      <c r="AR1528">
        <v>0</v>
      </c>
      <c r="AZ1528">
        <v>1200</v>
      </c>
      <c r="BA1528">
        <v>1</v>
      </c>
      <c r="BB1528" t="str">
        <f t="shared" si="401"/>
        <v xml:space="preserve">N379DH  </v>
      </c>
      <c r="BC1528">
        <v>1</v>
      </c>
      <c r="BE1528">
        <v>0</v>
      </c>
      <c r="BF1528">
        <v>0</v>
      </c>
      <c r="BG1528">
        <v>0</v>
      </c>
      <c r="BH1528">
        <v>950</v>
      </c>
      <c r="BI1528">
        <v>1</v>
      </c>
      <c r="BJ1528">
        <v>0</v>
      </c>
      <c r="BK1528">
        <v>0</v>
      </c>
      <c r="BL1528">
        <v>0</v>
      </c>
      <c r="BO1528">
        <v>0</v>
      </c>
      <c r="BP1528">
        <v>0</v>
      </c>
      <c r="BW1528" t="str">
        <f>"21:56:37.774"</f>
        <v>21:56:37.774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4</v>
      </c>
      <c r="CP1528" t="s">
        <v>119</v>
      </c>
      <c r="CQ1528">
        <v>259</v>
      </c>
      <c r="CR1528">
        <v>0</v>
      </c>
      <c r="CW1528">
        <v>3074660</v>
      </c>
      <c r="CY1528">
        <v>0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"08/10/2022 21:56:38.019"</f>
        <v>08/10/2022 21:56:38.019</v>
      </c>
      <c r="C1529" t="str">
        <f t="shared" si="400"/>
        <v>FFDFD3C0</v>
      </c>
      <c r="D1529" t="s">
        <v>113</v>
      </c>
      <c r="E1529">
        <v>6</v>
      </c>
      <c r="H1529">
        <v>174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si="419"/>
        <v>21:56:37.594</v>
      </c>
      <c r="T1529" t="str">
        <f t="shared" si="419"/>
        <v>21:56:37.594</v>
      </c>
      <c r="U1529" t="str">
        <f t="shared" si="399"/>
        <v>A4558D</v>
      </c>
      <c r="V1529">
        <v>0</v>
      </c>
      <c r="W1529">
        <v>0</v>
      </c>
      <c r="X1529">
        <v>2</v>
      </c>
      <c r="Z1529">
        <v>1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1278</v>
      </c>
      <c r="AJ1529">
        <v>48.102136000000002</v>
      </c>
      <c r="AK1529" t="s">
        <v>1279</v>
      </c>
      <c r="AL1529">
        <v>-122.980013</v>
      </c>
      <c r="AM1529">
        <v>25</v>
      </c>
      <c r="AN1529">
        <v>1000</v>
      </c>
      <c r="AO1529" t="s">
        <v>118</v>
      </c>
      <c r="AP1529">
        <v>4</v>
      </c>
      <c r="AQ1529">
        <v>-134</v>
      </c>
      <c r="AR1529">
        <v>0</v>
      </c>
      <c r="AZ1529">
        <v>1200</v>
      </c>
      <c r="BA1529">
        <v>1</v>
      </c>
      <c r="BB1529" t="str">
        <f t="shared" si="401"/>
        <v xml:space="preserve">N379DH  </v>
      </c>
      <c r="BC1529">
        <v>1</v>
      </c>
      <c r="BE1529">
        <v>0</v>
      </c>
      <c r="BF1529">
        <v>0</v>
      </c>
      <c r="BG1529">
        <v>0</v>
      </c>
      <c r="BH1529">
        <v>950</v>
      </c>
      <c r="BI1529">
        <v>1</v>
      </c>
      <c r="BJ1529">
        <v>0</v>
      </c>
      <c r="BK1529">
        <v>0</v>
      </c>
      <c r="BL1529">
        <v>0</v>
      </c>
      <c r="BO1529">
        <v>0</v>
      </c>
      <c r="BP1529">
        <v>0</v>
      </c>
      <c r="BW1529" t="str">
        <f>"21:56:37.774"</f>
        <v>21:56:37.774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4</v>
      </c>
      <c r="CP1529" t="s">
        <v>119</v>
      </c>
      <c r="CQ1529">
        <v>259</v>
      </c>
      <c r="CR1529">
        <v>0</v>
      </c>
      <c r="CW1529">
        <v>3074660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"08/10/2022 21:56:39.274"</f>
        <v>08/10/2022 21:56:39.274</v>
      </c>
      <c r="C1530" t="str">
        <f t="shared" si="400"/>
        <v>FFDFD3C0</v>
      </c>
      <c r="D1530" t="s">
        <v>611</v>
      </c>
      <c r="E1530">
        <v>10</v>
      </c>
      <c r="H1530">
        <v>37</v>
      </c>
      <c r="I1530" t="s">
        <v>612</v>
      </c>
      <c r="J1530" t="s">
        <v>613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ref="S1530:T1532" si="420">"21:56:38.797"</f>
        <v>21:56:38.797</v>
      </c>
      <c r="T1530" t="str">
        <f t="shared" si="420"/>
        <v>21:56:38.797</v>
      </c>
      <c r="U1530" t="str">
        <f t="shared" si="399"/>
        <v>A4558D</v>
      </c>
      <c r="V1530">
        <v>0</v>
      </c>
      <c r="W1530">
        <v>0</v>
      </c>
      <c r="X1530">
        <v>2</v>
      </c>
      <c r="Z1530">
        <v>1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1280</v>
      </c>
      <c r="AJ1530">
        <v>48.101385000000001</v>
      </c>
      <c r="AK1530" t="s">
        <v>1259</v>
      </c>
      <c r="AL1530">
        <v>-122.979991</v>
      </c>
      <c r="AM1530">
        <v>25</v>
      </c>
      <c r="AN1530">
        <v>1000</v>
      </c>
      <c r="AO1530" t="s">
        <v>118</v>
      </c>
      <c r="AP1530">
        <v>5</v>
      </c>
      <c r="AQ1530">
        <v>-134</v>
      </c>
      <c r="AR1530">
        <v>-64</v>
      </c>
      <c r="AZ1530">
        <v>1200</v>
      </c>
      <c r="BA1530">
        <v>1</v>
      </c>
      <c r="BB1530" t="str">
        <f t="shared" si="401"/>
        <v xml:space="preserve">N379DH  </v>
      </c>
      <c r="BC1530">
        <v>1</v>
      </c>
      <c r="BE1530">
        <v>0</v>
      </c>
      <c r="BF1530">
        <v>0</v>
      </c>
      <c r="BG1530">
        <v>0</v>
      </c>
      <c r="BH1530">
        <v>925</v>
      </c>
      <c r="BI1530">
        <v>1</v>
      </c>
      <c r="BJ1530">
        <v>0</v>
      </c>
      <c r="BK1530">
        <v>0</v>
      </c>
      <c r="BL1530">
        <v>0</v>
      </c>
      <c r="BO1530">
        <v>0</v>
      </c>
      <c r="BP1530">
        <v>0</v>
      </c>
      <c r="BW1530" t="str">
        <f>"21:56:38.953"</f>
        <v>21:56:38.953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4</v>
      </c>
      <c r="CP1530" t="s">
        <v>119</v>
      </c>
      <c r="CQ1530">
        <v>259</v>
      </c>
      <c r="CR1530">
        <v>0</v>
      </c>
      <c r="CW1530">
        <v>3074793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"08/10/2022 21:56:39.274"</f>
        <v>08/10/2022 21:56:39.274</v>
      </c>
      <c r="C1531" t="str">
        <f t="shared" si="400"/>
        <v>FFDFD3C0</v>
      </c>
      <c r="D1531" t="s">
        <v>130</v>
      </c>
      <c r="E1531">
        <v>18</v>
      </c>
      <c r="F1531">
        <v>1018</v>
      </c>
      <c r="G1531" t="s">
        <v>114</v>
      </c>
      <c r="J1531" t="s">
        <v>131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420"/>
        <v>21:56:38.797</v>
      </c>
      <c r="T1531" t="str">
        <f t="shared" si="420"/>
        <v>21:56:38.797</v>
      </c>
      <c r="U1531" t="str">
        <f t="shared" si="399"/>
        <v>A4558D</v>
      </c>
      <c r="V1531">
        <v>0</v>
      </c>
      <c r="W1531">
        <v>0</v>
      </c>
      <c r="X1531">
        <v>2</v>
      </c>
      <c r="Z1531">
        <v>1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1280</v>
      </c>
      <c r="AJ1531">
        <v>48.101385000000001</v>
      </c>
      <c r="AK1531" t="s">
        <v>1259</v>
      </c>
      <c r="AL1531">
        <v>-122.979991</v>
      </c>
      <c r="AM1531">
        <v>25</v>
      </c>
      <c r="AN1531">
        <v>1000</v>
      </c>
      <c r="AO1531" t="s">
        <v>118</v>
      </c>
      <c r="AP1531">
        <v>5</v>
      </c>
      <c r="AQ1531">
        <v>-134</v>
      </c>
      <c r="AR1531">
        <v>-64</v>
      </c>
      <c r="AZ1531">
        <v>1200</v>
      </c>
      <c r="BA1531">
        <v>1</v>
      </c>
      <c r="BB1531" t="str">
        <f t="shared" si="401"/>
        <v xml:space="preserve">N379DH  </v>
      </c>
      <c r="BC1531">
        <v>1</v>
      </c>
      <c r="BE1531">
        <v>0</v>
      </c>
      <c r="BF1531">
        <v>0</v>
      </c>
      <c r="BG1531">
        <v>0</v>
      </c>
      <c r="BH1531">
        <v>925</v>
      </c>
      <c r="BI1531">
        <v>1</v>
      </c>
      <c r="BJ1531">
        <v>0</v>
      </c>
      <c r="BK1531">
        <v>0</v>
      </c>
      <c r="BL1531">
        <v>0</v>
      </c>
      <c r="BO1531">
        <v>0</v>
      </c>
      <c r="BP1531">
        <v>0</v>
      </c>
      <c r="BW1531" t="str">
        <f>"21:56:38.953"</f>
        <v>21:56:38.953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4</v>
      </c>
      <c r="CP1531" t="s">
        <v>119</v>
      </c>
      <c r="CQ1531">
        <v>259</v>
      </c>
      <c r="CR1531">
        <v>0</v>
      </c>
      <c r="CW1531">
        <v>3074793</v>
      </c>
      <c r="CY1531">
        <v>0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"08/10/2022 21:56:39.274"</f>
        <v>08/10/2022 21:56:39.274</v>
      </c>
      <c r="C1532" t="str">
        <f t="shared" si="400"/>
        <v>FFDFD3C0</v>
      </c>
      <c r="D1532" t="s">
        <v>113</v>
      </c>
      <c r="E1532">
        <v>6</v>
      </c>
      <c r="H1532">
        <v>174</v>
      </c>
      <c r="I1532" t="s">
        <v>114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si="420"/>
        <v>21:56:38.797</v>
      </c>
      <c r="T1532" t="str">
        <f t="shared" si="420"/>
        <v>21:56:38.797</v>
      </c>
      <c r="U1532" t="str">
        <f t="shared" si="399"/>
        <v>A4558D</v>
      </c>
      <c r="V1532">
        <v>0</v>
      </c>
      <c r="W1532">
        <v>0</v>
      </c>
      <c r="X1532">
        <v>2</v>
      </c>
      <c r="Z1532">
        <v>1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1280</v>
      </c>
      <c r="AJ1532">
        <v>48.101385000000001</v>
      </c>
      <c r="AK1532" t="s">
        <v>1259</v>
      </c>
      <c r="AL1532">
        <v>-122.979991</v>
      </c>
      <c r="AM1532">
        <v>25</v>
      </c>
      <c r="AN1532">
        <v>1000</v>
      </c>
      <c r="AO1532" t="s">
        <v>118</v>
      </c>
      <c r="AP1532">
        <v>5</v>
      </c>
      <c r="AQ1532">
        <v>-134</v>
      </c>
      <c r="AR1532">
        <v>-64</v>
      </c>
      <c r="AZ1532">
        <v>1200</v>
      </c>
      <c r="BA1532">
        <v>1</v>
      </c>
      <c r="BB1532" t="str">
        <f t="shared" si="401"/>
        <v xml:space="preserve">N379DH  </v>
      </c>
      <c r="BC1532">
        <v>1</v>
      </c>
      <c r="BE1532">
        <v>0</v>
      </c>
      <c r="BF1532">
        <v>0</v>
      </c>
      <c r="BG1532">
        <v>0</v>
      </c>
      <c r="BH1532">
        <v>925</v>
      </c>
      <c r="BI1532">
        <v>1</v>
      </c>
      <c r="BJ1532">
        <v>0</v>
      </c>
      <c r="BK1532">
        <v>0</v>
      </c>
      <c r="BL1532">
        <v>0</v>
      </c>
      <c r="BO1532">
        <v>0</v>
      </c>
      <c r="BP1532">
        <v>0</v>
      </c>
      <c r="BW1532" t="str">
        <f>"21:56:38.953"</f>
        <v>21:56:38.953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4</v>
      </c>
      <c r="CP1532" t="s">
        <v>119</v>
      </c>
      <c r="CQ1532">
        <v>259</v>
      </c>
      <c r="CR1532">
        <v>0</v>
      </c>
      <c r="CW1532">
        <v>3074793</v>
      </c>
      <c r="CY1532">
        <v>0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"08/10/2022 21:56:39.633"</f>
        <v>08/10/2022 21:56:39.633</v>
      </c>
      <c r="C1533" t="str">
        <f t="shared" si="400"/>
        <v>FFDFD3C0</v>
      </c>
      <c r="D1533" t="s">
        <v>611</v>
      </c>
      <c r="E1533">
        <v>10</v>
      </c>
      <c r="H1533">
        <v>37</v>
      </c>
      <c r="I1533" t="s">
        <v>612</v>
      </c>
      <c r="J1533" t="s">
        <v>613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ref="S1533:T1535" si="421">"21:56:39.398"</f>
        <v>21:56:39.398</v>
      </c>
      <c r="T1533" t="str">
        <f t="shared" si="421"/>
        <v>21:56:39.398</v>
      </c>
      <c r="U1533" t="str">
        <f t="shared" si="399"/>
        <v>A4558D</v>
      </c>
      <c r="V1533">
        <v>0</v>
      </c>
      <c r="W1533">
        <v>0</v>
      </c>
      <c r="X1533">
        <v>2</v>
      </c>
      <c r="Z1533">
        <v>1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1281</v>
      </c>
      <c r="AJ1533">
        <v>48.101019999999998</v>
      </c>
      <c r="AK1533" t="s">
        <v>1282</v>
      </c>
      <c r="AL1533">
        <v>-122.97996999999999</v>
      </c>
      <c r="AM1533">
        <v>25</v>
      </c>
      <c r="AN1533">
        <v>1000</v>
      </c>
      <c r="AO1533" t="s">
        <v>118</v>
      </c>
      <c r="AP1533">
        <v>5</v>
      </c>
      <c r="AQ1533">
        <v>-134</v>
      </c>
      <c r="AR1533">
        <v>-64</v>
      </c>
      <c r="AZ1533">
        <v>1200</v>
      </c>
      <c r="BA1533">
        <v>1</v>
      </c>
      <c r="BB1533" t="str">
        <f t="shared" si="401"/>
        <v xml:space="preserve">N379DH  </v>
      </c>
      <c r="BC1533">
        <v>1</v>
      </c>
      <c r="BE1533">
        <v>0</v>
      </c>
      <c r="BF1533">
        <v>0</v>
      </c>
      <c r="BG1533">
        <v>0</v>
      </c>
      <c r="BH1533">
        <v>925</v>
      </c>
      <c r="BI1533">
        <v>1</v>
      </c>
      <c r="BJ1533">
        <v>0</v>
      </c>
      <c r="BK1533">
        <v>0</v>
      </c>
      <c r="BL1533">
        <v>0</v>
      </c>
      <c r="BO1533">
        <v>0</v>
      </c>
      <c r="BP1533">
        <v>0</v>
      </c>
      <c r="BW1533" t="str">
        <f>"21:56:39.453"</f>
        <v>21:56:39.453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4</v>
      </c>
      <c r="CP1533" t="s">
        <v>119</v>
      </c>
      <c r="CQ1533">
        <v>259</v>
      </c>
      <c r="CR1533">
        <v>0</v>
      </c>
      <c r="CW1533">
        <v>3074850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"08/10/2022 21:56:39.649"</f>
        <v>08/10/2022 21:56:39.649</v>
      </c>
      <c r="C1534" t="str">
        <f t="shared" si="400"/>
        <v>FFDFD3C0</v>
      </c>
      <c r="D1534" t="s">
        <v>130</v>
      </c>
      <c r="E1534">
        <v>18</v>
      </c>
      <c r="F1534">
        <v>1018</v>
      </c>
      <c r="G1534" t="s">
        <v>114</v>
      </c>
      <c r="J1534" t="s">
        <v>131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421"/>
        <v>21:56:39.398</v>
      </c>
      <c r="T1534" t="str">
        <f t="shared" si="421"/>
        <v>21:56:39.398</v>
      </c>
      <c r="U1534" t="str">
        <f t="shared" si="399"/>
        <v>A4558D</v>
      </c>
      <c r="V1534">
        <v>0</v>
      </c>
      <c r="W1534">
        <v>0</v>
      </c>
      <c r="X1534">
        <v>2</v>
      </c>
      <c r="Z1534">
        <v>1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1281</v>
      </c>
      <c r="AJ1534">
        <v>48.101019999999998</v>
      </c>
      <c r="AK1534" t="s">
        <v>1282</v>
      </c>
      <c r="AL1534">
        <v>-122.97996999999999</v>
      </c>
      <c r="AM1534">
        <v>25</v>
      </c>
      <c r="AN1534">
        <v>1000</v>
      </c>
      <c r="AO1534" t="s">
        <v>118</v>
      </c>
      <c r="AP1534">
        <v>5</v>
      </c>
      <c r="AQ1534">
        <v>-134</v>
      </c>
      <c r="AR1534">
        <v>-64</v>
      </c>
      <c r="AZ1534">
        <v>1200</v>
      </c>
      <c r="BA1534">
        <v>1</v>
      </c>
      <c r="BB1534" t="str">
        <f t="shared" si="401"/>
        <v xml:space="preserve">N379DH  </v>
      </c>
      <c r="BC1534">
        <v>1</v>
      </c>
      <c r="BE1534">
        <v>0</v>
      </c>
      <c r="BF1534">
        <v>0</v>
      </c>
      <c r="BG1534">
        <v>0</v>
      </c>
      <c r="BH1534">
        <v>925</v>
      </c>
      <c r="BI1534">
        <v>1</v>
      </c>
      <c r="BJ1534">
        <v>0</v>
      </c>
      <c r="BK1534">
        <v>0</v>
      </c>
      <c r="BL1534">
        <v>0</v>
      </c>
      <c r="BO1534">
        <v>0</v>
      </c>
      <c r="BP1534">
        <v>0</v>
      </c>
      <c r="BW1534" t="str">
        <f>"21:56:39.453"</f>
        <v>21:56:39.453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4</v>
      </c>
      <c r="CP1534" t="s">
        <v>119</v>
      </c>
      <c r="CQ1534">
        <v>259</v>
      </c>
      <c r="CR1534">
        <v>0</v>
      </c>
      <c r="CW1534">
        <v>3074850</v>
      </c>
      <c r="CY1534">
        <v>0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"08/10/2022 21:56:39.695"</f>
        <v>08/10/2022 21:56:39.695</v>
      </c>
      <c r="C1535" t="str">
        <f t="shared" si="400"/>
        <v>FFDFD3C0</v>
      </c>
      <c r="D1535" t="s">
        <v>113</v>
      </c>
      <c r="E1535">
        <v>6</v>
      </c>
      <c r="H1535">
        <v>174</v>
      </c>
      <c r="I1535" t="s">
        <v>114</v>
      </c>
      <c r="J1535" t="s">
        <v>115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si="421"/>
        <v>21:56:39.398</v>
      </c>
      <c r="T1535" t="str">
        <f t="shared" si="421"/>
        <v>21:56:39.398</v>
      </c>
      <c r="U1535" t="str">
        <f t="shared" si="399"/>
        <v>A4558D</v>
      </c>
      <c r="V1535">
        <v>0</v>
      </c>
      <c r="W1535">
        <v>0</v>
      </c>
      <c r="X1535">
        <v>2</v>
      </c>
      <c r="Z1535">
        <v>1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1281</v>
      </c>
      <c r="AJ1535">
        <v>48.101019999999998</v>
      </c>
      <c r="AK1535" t="s">
        <v>1282</v>
      </c>
      <c r="AL1535">
        <v>-122.97996999999999</v>
      </c>
      <c r="AM1535">
        <v>25</v>
      </c>
      <c r="AN1535">
        <v>1000</v>
      </c>
      <c r="AO1535" t="s">
        <v>118</v>
      </c>
      <c r="AP1535">
        <v>5</v>
      </c>
      <c r="AQ1535">
        <v>-134</v>
      </c>
      <c r="AR1535">
        <v>-64</v>
      </c>
      <c r="AZ1535">
        <v>1200</v>
      </c>
      <c r="BA1535">
        <v>1</v>
      </c>
      <c r="BB1535" t="str">
        <f t="shared" si="401"/>
        <v xml:space="preserve">N379DH  </v>
      </c>
      <c r="BC1535">
        <v>1</v>
      </c>
      <c r="BE1535">
        <v>0</v>
      </c>
      <c r="BF1535">
        <v>0</v>
      </c>
      <c r="BG1535">
        <v>0</v>
      </c>
      <c r="BH1535">
        <v>925</v>
      </c>
      <c r="BI1535">
        <v>1</v>
      </c>
      <c r="BJ1535">
        <v>0</v>
      </c>
      <c r="BK1535">
        <v>0</v>
      </c>
      <c r="BL1535">
        <v>0</v>
      </c>
      <c r="BO1535">
        <v>0</v>
      </c>
      <c r="BP1535">
        <v>0</v>
      </c>
      <c r="BW1535" t="str">
        <f>"21:56:39.453"</f>
        <v>21:56:39.453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4</v>
      </c>
      <c r="CP1535" t="s">
        <v>119</v>
      </c>
      <c r="CQ1535">
        <v>259</v>
      </c>
      <c r="CR1535">
        <v>0</v>
      </c>
      <c r="CW1535">
        <v>3074850</v>
      </c>
      <c r="CY1535">
        <v>0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"08/10/2022 21:56:40.508"</f>
        <v>08/10/2022 21:56:40.508</v>
      </c>
      <c r="C1536" t="str">
        <f t="shared" si="400"/>
        <v>FFDFD3C0</v>
      </c>
      <c r="D1536" t="s">
        <v>113</v>
      </c>
      <c r="E1536">
        <v>6</v>
      </c>
      <c r="H1536">
        <v>174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ref="S1536:T1538" si="422">"21:56:40.195"</f>
        <v>21:56:40.195</v>
      </c>
      <c r="T1536" t="str">
        <f t="shared" si="422"/>
        <v>21:56:40.195</v>
      </c>
      <c r="U1536" t="str">
        <f t="shared" si="399"/>
        <v>A4558D</v>
      </c>
      <c r="V1536">
        <v>0</v>
      </c>
      <c r="W1536">
        <v>0</v>
      </c>
      <c r="X1536">
        <v>2</v>
      </c>
      <c r="Z1536">
        <v>1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1283</v>
      </c>
      <c r="AJ1536">
        <v>48.100526000000002</v>
      </c>
      <c r="AK1536" t="s">
        <v>1255</v>
      </c>
      <c r="AL1536">
        <v>-122.979927</v>
      </c>
      <c r="AM1536">
        <v>25</v>
      </c>
      <c r="AN1536">
        <v>1000</v>
      </c>
      <c r="AO1536" t="s">
        <v>118</v>
      </c>
      <c r="AP1536">
        <v>5</v>
      </c>
      <c r="AQ1536">
        <v>-134</v>
      </c>
      <c r="AR1536">
        <v>0</v>
      </c>
      <c r="AZ1536">
        <v>1200</v>
      </c>
      <c r="BA1536">
        <v>1</v>
      </c>
      <c r="BB1536" t="str">
        <f t="shared" si="401"/>
        <v xml:space="preserve">N379DH  </v>
      </c>
      <c r="BC1536">
        <v>1</v>
      </c>
      <c r="BE1536">
        <v>0</v>
      </c>
      <c r="BF1536">
        <v>0</v>
      </c>
      <c r="BG1536">
        <v>0</v>
      </c>
      <c r="BH1536">
        <v>925</v>
      </c>
      <c r="BI1536">
        <v>1</v>
      </c>
      <c r="BJ1536">
        <v>0</v>
      </c>
      <c r="BK1536">
        <v>0</v>
      </c>
      <c r="BL1536">
        <v>0</v>
      </c>
      <c r="BO1536">
        <v>0</v>
      </c>
      <c r="BP1536">
        <v>0</v>
      </c>
      <c r="BW1536" t="str">
        <f>"21:56:40.232"</f>
        <v>21:56:40.232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4</v>
      </c>
      <c r="CP1536" t="s">
        <v>119</v>
      </c>
      <c r="CQ1536">
        <v>259</v>
      </c>
      <c r="CR1536">
        <v>0</v>
      </c>
      <c r="CW1536">
        <v>3074944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"08/10/2022 21:56:40.508"</f>
        <v>08/10/2022 21:56:40.508</v>
      </c>
      <c r="C1537" t="str">
        <f t="shared" si="400"/>
        <v>FFDFD3C0</v>
      </c>
      <c r="D1537" t="s">
        <v>611</v>
      </c>
      <c r="E1537">
        <v>10</v>
      </c>
      <c r="H1537">
        <v>37</v>
      </c>
      <c r="I1537" t="s">
        <v>612</v>
      </c>
      <c r="J1537" t="s">
        <v>613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422"/>
        <v>21:56:40.195</v>
      </c>
      <c r="T1537" t="str">
        <f t="shared" si="422"/>
        <v>21:56:40.195</v>
      </c>
      <c r="U1537" t="str">
        <f t="shared" si="399"/>
        <v>A4558D</v>
      </c>
      <c r="V1537">
        <v>0</v>
      </c>
      <c r="W1537">
        <v>0</v>
      </c>
      <c r="X1537">
        <v>2</v>
      </c>
      <c r="Z1537">
        <v>1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1283</v>
      </c>
      <c r="AJ1537">
        <v>48.100526000000002</v>
      </c>
      <c r="AK1537" t="s">
        <v>1255</v>
      </c>
      <c r="AL1537">
        <v>-122.979927</v>
      </c>
      <c r="AM1537">
        <v>25</v>
      </c>
      <c r="AN1537">
        <v>1000</v>
      </c>
      <c r="AO1537" t="s">
        <v>118</v>
      </c>
      <c r="AP1537">
        <v>5</v>
      </c>
      <c r="AQ1537">
        <v>-134</v>
      </c>
      <c r="AR1537">
        <v>0</v>
      </c>
      <c r="AZ1537">
        <v>1200</v>
      </c>
      <c r="BA1537">
        <v>1</v>
      </c>
      <c r="BB1537" t="str">
        <f t="shared" si="401"/>
        <v xml:space="preserve">N379DH  </v>
      </c>
      <c r="BC1537">
        <v>1</v>
      </c>
      <c r="BE1537">
        <v>0</v>
      </c>
      <c r="BF1537">
        <v>0</v>
      </c>
      <c r="BG1537">
        <v>0</v>
      </c>
      <c r="BH1537">
        <v>925</v>
      </c>
      <c r="BI1537">
        <v>1</v>
      </c>
      <c r="BJ1537">
        <v>0</v>
      </c>
      <c r="BK1537">
        <v>0</v>
      </c>
      <c r="BL1537">
        <v>0</v>
      </c>
      <c r="BO1537">
        <v>0</v>
      </c>
      <c r="BP1537">
        <v>0</v>
      </c>
      <c r="BW1537" t="str">
        <f>"21:56:40.232"</f>
        <v>21:56:40.232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4</v>
      </c>
      <c r="CP1537" t="s">
        <v>119</v>
      </c>
      <c r="CQ1537">
        <v>259</v>
      </c>
      <c r="CR1537">
        <v>0</v>
      </c>
      <c r="CW1537">
        <v>3074944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"08/10/2022 21:56:40.508"</f>
        <v>08/10/2022 21:56:40.508</v>
      </c>
      <c r="C1538" t="str">
        <f t="shared" si="400"/>
        <v>FFDFD3C0</v>
      </c>
      <c r="D1538" t="s">
        <v>130</v>
      </c>
      <c r="E1538">
        <v>18</v>
      </c>
      <c r="F1538">
        <v>1018</v>
      </c>
      <c r="G1538" t="s">
        <v>114</v>
      </c>
      <c r="J1538" t="s">
        <v>131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422"/>
        <v>21:56:40.195</v>
      </c>
      <c r="T1538" t="str">
        <f t="shared" si="422"/>
        <v>21:56:40.195</v>
      </c>
      <c r="U1538" t="str">
        <f t="shared" ref="U1538:U1601" si="423">"A4558D"</f>
        <v>A4558D</v>
      </c>
      <c r="V1538">
        <v>0</v>
      </c>
      <c r="W1538">
        <v>0</v>
      </c>
      <c r="X1538">
        <v>2</v>
      </c>
      <c r="Z1538">
        <v>1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1283</v>
      </c>
      <c r="AJ1538">
        <v>48.100526000000002</v>
      </c>
      <c r="AK1538" t="s">
        <v>1255</v>
      </c>
      <c r="AL1538">
        <v>-122.979927</v>
      </c>
      <c r="AM1538">
        <v>25</v>
      </c>
      <c r="AN1538">
        <v>1000</v>
      </c>
      <c r="AO1538" t="s">
        <v>118</v>
      </c>
      <c r="AP1538">
        <v>5</v>
      </c>
      <c r="AQ1538">
        <v>-134</v>
      </c>
      <c r="AR1538">
        <v>0</v>
      </c>
      <c r="AZ1538">
        <v>1200</v>
      </c>
      <c r="BA1538">
        <v>1</v>
      </c>
      <c r="BB1538" t="str">
        <f t="shared" si="401"/>
        <v xml:space="preserve">N379DH  </v>
      </c>
      <c r="BC1538">
        <v>1</v>
      </c>
      <c r="BE1538">
        <v>0</v>
      </c>
      <c r="BF1538">
        <v>0</v>
      </c>
      <c r="BG1538">
        <v>0</v>
      </c>
      <c r="BH1538">
        <v>925</v>
      </c>
      <c r="BI1538">
        <v>1</v>
      </c>
      <c r="BJ1538">
        <v>0</v>
      </c>
      <c r="BK1538">
        <v>0</v>
      </c>
      <c r="BL1538">
        <v>0</v>
      </c>
      <c r="BO1538">
        <v>0</v>
      </c>
      <c r="BP1538">
        <v>0</v>
      </c>
      <c r="BW1538" t="str">
        <f>"21:56:40.232"</f>
        <v>21:56:40.232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4</v>
      </c>
      <c r="CP1538" t="s">
        <v>119</v>
      </c>
      <c r="CQ1538">
        <v>259</v>
      </c>
      <c r="CR1538">
        <v>0</v>
      </c>
      <c r="CW1538">
        <v>3074944</v>
      </c>
      <c r="CY1538">
        <v>0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"08/10/2022 21:56:41.961"</f>
        <v>08/10/2022 21:56:41.961</v>
      </c>
      <c r="C1539" t="str">
        <f t="shared" ref="C1539:C1602" si="424">"FFDFD3C0"</f>
        <v>FFDFD3C0</v>
      </c>
      <c r="D1539" t="s">
        <v>113</v>
      </c>
      <c r="E1539">
        <v>6</v>
      </c>
      <c r="H1539">
        <v>174</v>
      </c>
      <c r="I1539" t="s">
        <v>114</v>
      </c>
      <c r="J1539" t="s">
        <v>115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ref="S1539:T1541" si="425">"21:56:41.594"</f>
        <v>21:56:41.594</v>
      </c>
      <c r="T1539" t="str">
        <f t="shared" si="425"/>
        <v>21:56:41.594</v>
      </c>
      <c r="U1539" t="str">
        <f t="shared" si="423"/>
        <v>A4558D</v>
      </c>
      <c r="V1539">
        <v>0</v>
      </c>
      <c r="W1539">
        <v>0</v>
      </c>
      <c r="X1539">
        <v>2</v>
      </c>
      <c r="Z1539">
        <v>1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1284</v>
      </c>
      <c r="AJ1539">
        <v>48.099646999999997</v>
      </c>
      <c r="AK1539" t="s">
        <v>1045</v>
      </c>
      <c r="AL1539">
        <v>-122.979884</v>
      </c>
      <c r="AM1539">
        <v>25</v>
      </c>
      <c r="AN1539">
        <v>1000</v>
      </c>
      <c r="AO1539" t="s">
        <v>118</v>
      </c>
      <c r="AP1539">
        <v>6</v>
      </c>
      <c r="AQ1539">
        <v>-134</v>
      </c>
      <c r="AR1539">
        <v>64</v>
      </c>
      <c r="AZ1539">
        <v>1200</v>
      </c>
      <c r="BA1539">
        <v>1</v>
      </c>
      <c r="BB1539" t="str">
        <f t="shared" ref="BB1539:BB1602" si="426">"N379DH  "</f>
        <v xml:space="preserve">N379DH  </v>
      </c>
      <c r="BC1539">
        <v>1</v>
      </c>
      <c r="BE1539">
        <v>0</v>
      </c>
      <c r="BF1539">
        <v>0</v>
      </c>
      <c r="BG1539">
        <v>0</v>
      </c>
      <c r="BH1539">
        <v>925</v>
      </c>
      <c r="BI1539">
        <v>1</v>
      </c>
      <c r="BJ1539">
        <v>0</v>
      </c>
      <c r="BK1539">
        <v>0</v>
      </c>
      <c r="BL1539">
        <v>0</v>
      </c>
      <c r="BO1539">
        <v>0</v>
      </c>
      <c r="BP1539">
        <v>0</v>
      </c>
      <c r="BW1539" t="str">
        <f>"21:56:41.718"</f>
        <v>21:56:41.718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4</v>
      </c>
      <c r="CP1539" t="s">
        <v>119</v>
      </c>
      <c r="CQ1539">
        <v>259</v>
      </c>
      <c r="CR1539">
        <v>0</v>
      </c>
      <c r="CW1539">
        <v>3075114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"08/10/2022 21:56:41.961"</f>
        <v>08/10/2022 21:56:41.961</v>
      </c>
      <c r="C1540" t="str">
        <f t="shared" si="424"/>
        <v>FFDFD3C0</v>
      </c>
      <c r="D1540" t="s">
        <v>130</v>
      </c>
      <c r="E1540">
        <v>18</v>
      </c>
      <c r="F1540">
        <v>1018</v>
      </c>
      <c r="G1540" t="s">
        <v>114</v>
      </c>
      <c r="J1540" t="s">
        <v>131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425"/>
        <v>21:56:41.594</v>
      </c>
      <c r="T1540" t="str">
        <f t="shared" si="425"/>
        <v>21:56:41.594</v>
      </c>
      <c r="U1540" t="str">
        <f t="shared" si="423"/>
        <v>A4558D</v>
      </c>
      <c r="V1540">
        <v>0</v>
      </c>
      <c r="W1540">
        <v>0</v>
      </c>
      <c r="X1540">
        <v>2</v>
      </c>
      <c r="Z1540">
        <v>1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1284</v>
      </c>
      <c r="AJ1540">
        <v>48.099646999999997</v>
      </c>
      <c r="AK1540" t="s">
        <v>1045</v>
      </c>
      <c r="AL1540">
        <v>-122.979884</v>
      </c>
      <c r="AM1540">
        <v>25</v>
      </c>
      <c r="AN1540">
        <v>1000</v>
      </c>
      <c r="AO1540" t="s">
        <v>118</v>
      </c>
      <c r="AP1540">
        <v>6</v>
      </c>
      <c r="AQ1540">
        <v>-134</v>
      </c>
      <c r="AR1540">
        <v>64</v>
      </c>
      <c r="AZ1540">
        <v>1200</v>
      </c>
      <c r="BA1540">
        <v>1</v>
      </c>
      <c r="BB1540" t="str">
        <f t="shared" si="426"/>
        <v xml:space="preserve">N379DH  </v>
      </c>
      <c r="BC1540">
        <v>1</v>
      </c>
      <c r="BE1540">
        <v>0</v>
      </c>
      <c r="BF1540">
        <v>0</v>
      </c>
      <c r="BG1540">
        <v>0</v>
      </c>
      <c r="BH1540">
        <v>925</v>
      </c>
      <c r="BI1540">
        <v>1</v>
      </c>
      <c r="BJ1540">
        <v>0</v>
      </c>
      <c r="BK1540">
        <v>0</v>
      </c>
      <c r="BL1540">
        <v>0</v>
      </c>
      <c r="BO1540">
        <v>0</v>
      </c>
      <c r="BP1540">
        <v>0</v>
      </c>
      <c r="BW1540" t="str">
        <f>"21:56:41.718"</f>
        <v>21:56:41.718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4</v>
      </c>
      <c r="CP1540" t="s">
        <v>119</v>
      </c>
      <c r="CQ1540">
        <v>259</v>
      </c>
      <c r="CR1540">
        <v>0</v>
      </c>
      <c r="CW1540">
        <v>3075114</v>
      </c>
      <c r="CY1540">
        <v>0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"08/10/2022 21:56:41.961"</f>
        <v>08/10/2022 21:56:41.961</v>
      </c>
      <c r="C1541" t="str">
        <f t="shared" si="424"/>
        <v>FFDFD3C0</v>
      </c>
      <c r="D1541" t="s">
        <v>611</v>
      </c>
      <c r="E1541">
        <v>10</v>
      </c>
      <c r="H1541">
        <v>37</v>
      </c>
      <c r="I1541" t="s">
        <v>612</v>
      </c>
      <c r="J1541" t="s">
        <v>613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si="425"/>
        <v>21:56:41.594</v>
      </c>
      <c r="T1541" t="str">
        <f t="shared" si="425"/>
        <v>21:56:41.594</v>
      </c>
      <c r="U1541" t="str">
        <f t="shared" si="423"/>
        <v>A4558D</v>
      </c>
      <c r="V1541">
        <v>0</v>
      </c>
      <c r="W1541">
        <v>0</v>
      </c>
      <c r="X1541">
        <v>2</v>
      </c>
      <c r="Z1541">
        <v>1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1284</v>
      </c>
      <c r="AJ1541">
        <v>48.099646999999997</v>
      </c>
      <c r="AK1541" t="s">
        <v>1045</v>
      </c>
      <c r="AL1541">
        <v>-122.979884</v>
      </c>
      <c r="AM1541">
        <v>25</v>
      </c>
      <c r="AN1541">
        <v>1000</v>
      </c>
      <c r="AO1541" t="s">
        <v>118</v>
      </c>
      <c r="AP1541">
        <v>6</v>
      </c>
      <c r="AQ1541">
        <v>-134</v>
      </c>
      <c r="AR1541">
        <v>64</v>
      </c>
      <c r="AZ1541">
        <v>1200</v>
      </c>
      <c r="BA1541">
        <v>1</v>
      </c>
      <c r="BB1541" t="str">
        <f t="shared" si="426"/>
        <v xml:space="preserve">N379DH  </v>
      </c>
      <c r="BC1541">
        <v>1</v>
      </c>
      <c r="BE1541">
        <v>0</v>
      </c>
      <c r="BF1541">
        <v>0</v>
      </c>
      <c r="BG1541">
        <v>0</v>
      </c>
      <c r="BH1541">
        <v>925</v>
      </c>
      <c r="BI1541">
        <v>1</v>
      </c>
      <c r="BJ1541">
        <v>0</v>
      </c>
      <c r="BK1541">
        <v>0</v>
      </c>
      <c r="BL1541">
        <v>0</v>
      </c>
      <c r="BO1541">
        <v>0</v>
      </c>
      <c r="BP1541">
        <v>0</v>
      </c>
      <c r="BW1541" t="str">
        <f>"21:56:41.718"</f>
        <v>21:56:41.718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4</v>
      </c>
      <c r="CP1541" t="s">
        <v>119</v>
      </c>
      <c r="CQ1541">
        <v>259</v>
      </c>
      <c r="CR1541">
        <v>0</v>
      </c>
      <c r="CW1541">
        <v>3075114</v>
      </c>
      <c r="CY1541">
        <v>0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"08/10/2022 21:56:42.539"</f>
        <v>08/10/2022 21:56:42.539</v>
      </c>
      <c r="C1542" t="str">
        <f t="shared" si="424"/>
        <v>FFDFD3C0</v>
      </c>
      <c r="D1542" t="s">
        <v>611</v>
      </c>
      <c r="E1542">
        <v>10</v>
      </c>
      <c r="H1542">
        <v>37</v>
      </c>
      <c r="I1542" t="s">
        <v>612</v>
      </c>
      <c r="J1542" t="s">
        <v>613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ref="S1542:T1544" si="427">"21:56:42.195"</f>
        <v>21:56:42.195</v>
      </c>
      <c r="T1542" t="str">
        <f t="shared" si="427"/>
        <v>21:56:42.195</v>
      </c>
      <c r="U1542" t="str">
        <f t="shared" si="423"/>
        <v>A4558D</v>
      </c>
      <c r="V1542">
        <v>0</v>
      </c>
      <c r="W1542">
        <v>0</v>
      </c>
      <c r="X1542">
        <v>2</v>
      </c>
      <c r="Z1542">
        <v>1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1285</v>
      </c>
      <c r="AJ1542">
        <v>48.099282000000002</v>
      </c>
      <c r="AK1542" t="s">
        <v>1286</v>
      </c>
      <c r="AL1542">
        <v>-122.97986299999999</v>
      </c>
      <c r="AM1542">
        <v>25</v>
      </c>
      <c r="AN1542">
        <v>1000</v>
      </c>
      <c r="AO1542" t="s">
        <v>118</v>
      </c>
      <c r="AP1542">
        <v>6</v>
      </c>
      <c r="AQ1542">
        <v>-134</v>
      </c>
      <c r="AR1542">
        <v>64</v>
      </c>
      <c r="AZ1542">
        <v>1200</v>
      </c>
      <c r="BA1542">
        <v>1</v>
      </c>
      <c r="BB1542" t="str">
        <f t="shared" si="426"/>
        <v xml:space="preserve">N379DH  </v>
      </c>
      <c r="BC1542">
        <v>1</v>
      </c>
      <c r="BE1542">
        <v>0</v>
      </c>
      <c r="BF1542">
        <v>0</v>
      </c>
      <c r="BG1542">
        <v>0</v>
      </c>
      <c r="BH1542">
        <v>925</v>
      </c>
      <c r="BI1542">
        <v>1</v>
      </c>
      <c r="BJ1542">
        <v>0</v>
      </c>
      <c r="BK1542">
        <v>0</v>
      </c>
      <c r="BL1542">
        <v>0</v>
      </c>
      <c r="BO1542">
        <v>0</v>
      </c>
      <c r="BP1542">
        <v>0</v>
      </c>
      <c r="BW1542" t="str">
        <f>"21:56:42.298"</f>
        <v>21:56:42.298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3</v>
      </c>
      <c r="CP1542" t="s">
        <v>119</v>
      </c>
      <c r="CQ1542">
        <v>259</v>
      </c>
      <c r="CR1542">
        <v>0</v>
      </c>
      <c r="CW1542">
        <v>3075188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"08/10/2022 21:56:42.539"</f>
        <v>08/10/2022 21:56:42.539</v>
      </c>
      <c r="C1543" t="str">
        <f t="shared" si="424"/>
        <v>FFDFD3C0</v>
      </c>
      <c r="D1543" t="s">
        <v>130</v>
      </c>
      <c r="E1543">
        <v>18</v>
      </c>
      <c r="F1543">
        <v>1018</v>
      </c>
      <c r="G1543" t="s">
        <v>114</v>
      </c>
      <c r="J1543" t="s">
        <v>131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427"/>
        <v>21:56:42.195</v>
      </c>
      <c r="T1543" t="str">
        <f t="shared" si="427"/>
        <v>21:56:42.195</v>
      </c>
      <c r="U1543" t="str">
        <f t="shared" si="423"/>
        <v>A4558D</v>
      </c>
      <c r="V1543">
        <v>0</v>
      </c>
      <c r="W1543">
        <v>0</v>
      </c>
      <c r="X1543">
        <v>2</v>
      </c>
      <c r="Z1543">
        <v>1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1285</v>
      </c>
      <c r="AJ1543">
        <v>48.099282000000002</v>
      </c>
      <c r="AK1543" t="s">
        <v>1286</v>
      </c>
      <c r="AL1543">
        <v>-122.97986299999999</v>
      </c>
      <c r="AM1543">
        <v>25</v>
      </c>
      <c r="AN1543">
        <v>1000</v>
      </c>
      <c r="AO1543" t="s">
        <v>118</v>
      </c>
      <c r="AP1543">
        <v>6</v>
      </c>
      <c r="AQ1543">
        <v>-134</v>
      </c>
      <c r="AR1543">
        <v>64</v>
      </c>
      <c r="AZ1543">
        <v>1200</v>
      </c>
      <c r="BA1543">
        <v>1</v>
      </c>
      <c r="BB1543" t="str">
        <f t="shared" si="426"/>
        <v xml:space="preserve">N379DH  </v>
      </c>
      <c r="BC1543">
        <v>1</v>
      </c>
      <c r="BE1543">
        <v>0</v>
      </c>
      <c r="BF1543">
        <v>0</v>
      </c>
      <c r="BG1543">
        <v>0</v>
      </c>
      <c r="BH1543">
        <v>925</v>
      </c>
      <c r="BI1543">
        <v>1</v>
      </c>
      <c r="BJ1543">
        <v>0</v>
      </c>
      <c r="BK1543">
        <v>0</v>
      </c>
      <c r="BL1543">
        <v>0</v>
      </c>
      <c r="BO1543">
        <v>0</v>
      </c>
      <c r="BP1543">
        <v>0</v>
      </c>
      <c r="BW1543" t="str">
        <f>"21:56:42.298"</f>
        <v>21:56:42.298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3</v>
      </c>
      <c r="CP1543" t="s">
        <v>119</v>
      </c>
      <c r="CQ1543">
        <v>259</v>
      </c>
      <c r="CR1543">
        <v>0</v>
      </c>
      <c r="CW1543">
        <v>3075188</v>
      </c>
      <c r="CY1543">
        <v>0</v>
      </c>
      <c r="CZ1543">
        <v>0</v>
      </c>
      <c r="DA1543">
        <v>1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"08/10/2022 21:56:42.539"</f>
        <v>08/10/2022 21:56:42.539</v>
      </c>
      <c r="C1544" t="str">
        <f t="shared" si="424"/>
        <v>FFDFD3C0</v>
      </c>
      <c r="D1544" t="s">
        <v>113</v>
      </c>
      <c r="E1544">
        <v>6</v>
      </c>
      <c r="H1544">
        <v>174</v>
      </c>
      <c r="I1544" t="s">
        <v>114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si="427"/>
        <v>21:56:42.195</v>
      </c>
      <c r="T1544" t="str">
        <f t="shared" si="427"/>
        <v>21:56:42.195</v>
      </c>
      <c r="U1544" t="str">
        <f t="shared" si="423"/>
        <v>A4558D</v>
      </c>
      <c r="V1544">
        <v>0</v>
      </c>
      <c r="W1544">
        <v>0</v>
      </c>
      <c r="X1544">
        <v>2</v>
      </c>
      <c r="Z1544">
        <v>1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1285</v>
      </c>
      <c r="AJ1544">
        <v>48.099282000000002</v>
      </c>
      <c r="AK1544" t="s">
        <v>1286</v>
      </c>
      <c r="AL1544">
        <v>-122.97986299999999</v>
      </c>
      <c r="AM1544">
        <v>25</v>
      </c>
      <c r="AN1544">
        <v>1000</v>
      </c>
      <c r="AO1544" t="s">
        <v>118</v>
      </c>
      <c r="AP1544">
        <v>6</v>
      </c>
      <c r="AQ1544">
        <v>-134</v>
      </c>
      <c r="AR1544">
        <v>64</v>
      </c>
      <c r="AZ1544">
        <v>1200</v>
      </c>
      <c r="BA1544">
        <v>1</v>
      </c>
      <c r="BB1544" t="str">
        <f t="shared" si="426"/>
        <v xml:space="preserve">N379DH  </v>
      </c>
      <c r="BC1544">
        <v>1</v>
      </c>
      <c r="BE1544">
        <v>0</v>
      </c>
      <c r="BF1544">
        <v>0</v>
      </c>
      <c r="BG1544">
        <v>0</v>
      </c>
      <c r="BH1544">
        <v>925</v>
      </c>
      <c r="BI1544">
        <v>1</v>
      </c>
      <c r="BJ1544">
        <v>0</v>
      </c>
      <c r="BK1544">
        <v>0</v>
      </c>
      <c r="BL1544">
        <v>0</v>
      </c>
      <c r="BO1544">
        <v>0</v>
      </c>
      <c r="BP1544">
        <v>0</v>
      </c>
      <c r="BW1544" t="str">
        <f>"21:56:42.298"</f>
        <v>21:56:42.298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3</v>
      </c>
      <c r="CP1544" t="s">
        <v>119</v>
      </c>
      <c r="CQ1544">
        <v>259</v>
      </c>
      <c r="CR1544">
        <v>0</v>
      </c>
      <c r="CW1544">
        <v>3075188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"08/10/2022 21:56:43.602"</f>
        <v>08/10/2022 21:56:43.602</v>
      </c>
      <c r="C1545" t="str">
        <f t="shared" si="424"/>
        <v>FFDFD3C0</v>
      </c>
      <c r="D1545" t="s">
        <v>611</v>
      </c>
      <c r="E1545">
        <v>10</v>
      </c>
      <c r="H1545">
        <v>37</v>
      </c>
      <c r="I1545" t="s">
        <v>612</v>
      </c>
      <c r="J1545" t="s">
        <v>613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ref="S1545:T1547" si="428">"21:56:43.195"</f>
        <v>21:56:43.195</v>
      </c>
      <c r="T1545" t="str">
        <f t="shared" si="428"/>
        <v>21:56:43.195</v>
      </c>
      <c r="U1545" t="str">
        <f t="shared" si="423"/>
        <v>A4558D</v>
      </c>
      <c r="V1545">
        <v>0</v>
      </c>
      <c r="W1545">
        <v>0</v>
      </c>
      <c r="X1545">
        <v>2</v>
      </c>
      <c r="Z1545">
        <v>1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1287</v>
      </c>
      <c r="AJ1545">
        <v>48.098660000000002</v>
      </c>
      <c r="AK1545" t="s">
        <v>1253</v>
      </c>
      <c r="AL1545">
        <v>-122.97982</v>
      </c>
      <c r="AM1545">
        <v>25</v>
      </c>
      <c r="AN1545">
        <v>1000</v>
      </c>
      <c r="AO1545" t="s">
        <v>118</v>
      </c>
      <c r="AP1545">
        <v>6</v>
      </c>
      <c r="AQ1545">
        <v>-134</v>
      </c>
      <c r="AR1545">
        <v>128</v>
      </c>
      <c r="AZ1545">
        <v>1200</v>
      </c>
      <c r="BA1545">
        <v>1</v>
      </c>
      <c r="BB1545" t="str">
        <f t="shared" si="426"/>
        <v xml:space="preserve">N379DH  </v>
      </c>
      <c r="BC1545">
        <v>1</v>
      </c>
      <c r="BE1545">
        <v>0</v>
      </c>
      <c r="BF1545">
        <v>0</v>
      </c>
      <c r="BG1545">
        <v>0</v>
      </c>
      <c r="BH1545">
        <v>950</v>
      </c>
      <c r="BI1545">
        <v>1</v>
      </c>
      <c r="BJ1545">
        <v>0</v>
      </c>
      <c r="BK1545">
        <v>0</v>
      </c>
      <c r="BL1545">
        <v>0</v>
      </c>
      <c r="BO1545">
        <v>0</v>
      </c>
      <c r="BP1545">
        <v>0</v>
      </c>
      <c r="BW1545" t="str">
        <f>"21:56:43.369"</f>
        <v>21:56:43.369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5</v>
      </c>
      <c r="CP1545" t="s">
        <v>119</v>
      </c>
      <c r="CQ1545">
        <v>259</v>
      </c>
      <c r="CR1545">
        <v>0</v>
      </c>
      <c r="CW1545">
        <v>3075303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"08/10/2022 21:56:43.602"</f>
        <v>08/10/2022 21:56:43.602</v>
      </c>
      <c r="C1546" t="str">
        <f t="shared" si="424"/>
        <v>FFDFD3C0</v>
      </c>
      <c r="D1546" t="s">
        <v>113</v>
      </c>
      <c r="E1546">
        <v>6</v>
      </c>
      <c r="H1546">
        <v>174</v>
      </c>
      <c r="I1546" t="s">
        <v>114</v>
      </c>
      <c r="J1546" t="s">
        <v>115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428"/>
        <v>21:56:43.195</v>
      </c>
      <c r="T1546" t="str">
        <f t="shared" si="428"/>
        <v>21:56:43.195</v>
      </c>
      <c r="U1546" t="str">
        <f t="shared" si="423"/>
        <v>A4558D</v>
      </c>
      <c r="V1546">
        <v>0</v>
      </c>
      <c r="W1546">
        <v>0</v>
      </c>
      <c r="X1546">
        <v>2</v>
      </c>
      <c r="Z1546">
        <v>1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1287</v>
      </c>
      <c r="AJ1546">
        <v>48.098660000000002</v>
      </c>
      <c r="AK1546" t="s">
        <v>1253</v>
      </c>
      <c r="AL1546">
        <v>-122.97982</v>
      </c>
      <c r="AM1546">
        <v>25</v>
      </c>
      <c r="AN1546">
        <v>1000</v>
      </c>
      <c r="AO1546" t="s">
        <v>118</v>
      </c>
      <c r="AP1546">
        <v>6</v>
      </c>
      <c r="AQ1546">
        <v>-134</v>
      </c>
      <c r="AR1546">
        <v>128</v>
      </c>
      <c r="AZ1546">
        <v>1200</v>
      </c>
      <c r="BA1546">
        <v>1</v>
      </c>
      <c r="BB1546" t="str">
        <f t="shared" si="426"/>
        <v xml:space="preserve">N379DH  </v>
      </c>
      <c r="BC1546">
        <v>1</v>
      </c>
      <c r="BE1546">
        <v>0</v>
      </c>
      <c r="BF1546">
        <v>0</v>
      </c>
      <c r="BG1546">
        <v>0</v>
      </c>
      <c r="BH1546">
        <v>950</v>
      </c>
      <c r="BI1546">
        <v>1</v>
      </c>
      <c r="BJ1546">
        <v>0</v>
      </c>
      <c r="BK1546">
        <v>0</v>
      </c>
      <c r="BL1546">
        <v>0</v>
      </c>
      <c r="BO1546">
        <v>0</v>
      </c>
      <c r="BP1546">
        <v>0</v>
      </c>
      <c r="BW1546" t="str">
        <f>"21:56:43.369"</f>
        <v>21:56:43.369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5</v>
      </c>
      <c r="CP1546" t="s">
        <v>119</v>
      </c>
      <c r="CQ1546">
        <v>259</v>
      </c>
      <c r="CR1546">
        <v>0</v>
      </c>
      <c r="CW1546">
        <v>3075303</v>
      </c>
      <c r="CY1546">
        <v>0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"08/10/2022 21:56:43.618"</f>
        <v>08/10/2022 21:56:43.618</v>
      </c>
      <c r="C1547" t="str">
        <f t="shared" si="424"/>
        <v>FFDFD3C0</v>
      </c>
      <c r="D1547" t="s">
        <v>130</v>
      </c>
      <c r="E1547">
        <v>18</v>
      </c>
      <c r="F1547">
        <v>1018</v>
      </c>
      <c r="G1547" t="s">
        <v>114</v>
      </c>
      <c r="J1547" t="s">
        <v>131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si="428"/>
        <v>21:56:43.195</v>
      </c>
      <c r="T1547" t="str">
        <f t="shared" si="428"/>
        <v>21:56:43.195</v>
      </c>
      <c r="U1547" t="str">
        <f t="shared" si="423"/>
        <v>A4558D</v>
      </c>
      <c r="V1547">
        <v>0</v>
      </c>
      <c r="W1547">
        <v>0</v>
      </c>
      <c r="X1547">
        <v>2</v>
      </c>
      <c r="Z1547">
        <v>1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1287</v>
      </c>
      <c r="AJ1547">
        <v>48.098660000000002</v>
      </c>
      <c r="AK1547" t="s">
        <v>1253</v>
      </c>
      <c r="AL1547">
        <v>-122.97982</v>
      </c>
      <c r="AM1547">
        <v>25</v>
      </c>
      <c r="AN1547">
        <v>1000</v>
      </c>
      <c r="AO1547" t="s">
        <v>118</v>
      </c>
      <c r="AP1547">
        <v>6</v>
      </c>
      <c r="AQ1547">
        <v>-134</v>
      </c>
      <c r="AR1547">
        <v>128</v>
      </c>
      <c r="AZ1547">
        <v>1200</v>
      </c>
      <c r="BA1547">
        <v>1</v>
      </c>
      <c r="BB1547" t="str">
        <f t="shared" si="426"/>
        <v xml:space="preserve">N379DH  </v>
      </c>
      <c r="BC1547">
        <v>1</v>
      </c>
      <c r="BE1547">
        <v>0</v>
      </c>
      <c r="BF1547">
        <v>0</v>
      </c>
      <c r="BG1547">
        <v>0</v>
      </c>
      <c r="BH1547">
        <v>950</v>
      </c>
      <c r="BI1547">
        <v>1</v>
      </c>
      <c r="BJ1547">
        <v>0</v>
      </c>
      <c r="BK1547">
        <v>0</v>
      </c>
      <c r="BL1547">
        <v>0</v>
      </c>
      <c r="BO1547">
        <v>0</v>
      </c>
      <c r="BP1547">
        <v>0</v>
      </c>
      <c r="BW1547" t="str">
        <f>"21:56:43.369"</f>
        <v>21:56:43.369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5</v>
      </c>
      <c r="CP1547" t="s">
        <v>119</v>
      </c>
      <c r="CQ1547">
        <v>259</v>
      </c>
      <c r="CR1547">
        <v>0</v>
      </c>
      <c r="CW1547">
        <v>3075303</v>
      </c>
      <c r="CY1547">
        <v>0</v>
      </c>
      <c r="CZ1547">
        <v>0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"08/10/2022 21:56:44.977"</f>
        <v>08/10/2022 21:56:44.977</v>
      </c>
      <c r="C1548" t="str">
        <f t="shared" si="424"/>
        <v>FFDFD3C0</v>
      </c>
      <c r="D1548" t="s">
        <v>611</v>
      </c>
      <c r="E1548">
        <v>10</v>
      </c>
      <c r="H1548">
        <v>37</v>
      </c>
      <c r="I1548" t="s">
        <v>612</v>
      </c>
      <c r="J1548" t="s">
        <v>613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ref="S1548:T1550" si="429">"21:56:44.594"</f>
        <v>21:56:44.594</v>
      </c>
      <c r="T1548" t="str">
        <f t="shared" si="429"/>
        <v>21:56:44.594</v>
      </c>
      <c r="U1548" t="str">
        <f t="shared" si="423"/>
        <v>A4558D</v>
      </c>
      <c r="V1548">
        <v>0</v>
      </c>
      <c r="W1548">
        <v>0</v>
      </c>
      <c r="X1548">
        <v>2</v>
      </c>
      <c r="Z1548">
        <v>1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1288</v>
      </c>
      <c r="AJ1548">
        <v>48.09778</v>
      </c>
      <c r="AK1548" t="s">
        <v>1289</v>
      </c>
      <c r="AL1548">
        <v>-122.979755</v>
      </c>
      <c r="AM1548">
        <v>25</v>
      </c>
      <c r="AN1548">
        <v>1000</v>
      </c>
      <c r="AO1548" t="s">
        <v>118</v>
      </c>
      <c r="AP1548">
        <v>6</v>
      </c>
      <c r="AQ1548">
        <v>-134</v>
      </c>
      <c r="AR1548">
        <v>192</v>
      </c>
      <c r="AZ1548">
        <v>1200</v>
      </c>
      <c r="BA1548">
        <v>1</v>
      </c>
      <c r="BB1548" t="str">
        <f t="shared" si="426"/>
        <v xml:space="preserve">N379DH  </v>
      </c>
      <c r="BC1548">
        <v>1</v>
      </c>
      <c r="BE1548">
        <v>0</v>
      </c>
      <c r="BF1548">
        <v>0</v>
      </c>
      <c r="BG1548">
        <v>0</v>
      </c>
      <c r="BH1548">
        <v>950</v>
      </c>
      <c r="BI1548">
        <v>1</v>
      </c>
      <c r="BJ1548">
        <v>0</v>
      </c>
      <c r="BK1548">
        <v>0</v>
      </c>
      <c r="BL1548">
        <v>0</v>
      </c>
      <c r="BO1548">
        <v>0</v>
      </c>
      <c r="BP1548">
        <v>0</v>
      </c>
      <c r="BW1548" t="str">
        <f>"21:56:44.750"</f>
        <v>21:56:44.750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4</v>
      </c>
      <c r="CP1548" t="s">
        <v>119</v>
      </c>
      <c r="CQ1548">
        <v>259</v>
      </c>
      <c r="CR1548">
        <v>0</v>
      </c>
      <c r="CW1548">
        <v>3075459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"08/10/2022 21:56:44.977"</f>
        <v>08/10/2022 21:56:44.977</v>
      </c>
      <c r="C1549" t="str">
        <f t="shared" si="424"/>
        <v>FFDFD3C0</v>
      </c>
      <c r="D1549" t="s">
        <v>113</v>
      </c>
      <c r="E1549">
        <v>6</v>
      </c>
      <c r="H1549">
        <v>174</v>
      </c>
      <c r="I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429"/>
        <v>21:56:44.594</v>
      </c>
      <c r="T1549" t="str">
        <f t="shared" si="429"/>
        <v>21:56:44.594</v>
      </c>
      <c r="U1549" t="str">
        <f t="shared" si="423"/>
        <v>A4558D</v>
      </c>
      <c r="V1549">
        <v>0</v>
      </c>
      <c r="W1549">
        <v>0</v>
      </c>
      <c r="X1549">
        <v>2</v>
      </c>
      <c r="Z1549">
        <v>1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1288</v>
      </c>
      <c r="AJ1549">
        <v>48.09778</v>
      </c>
      <c r="AK1549" t="s">
        <v>1289</v>
      </c>
      <c r="AL1549">
        <v>-122.979755</v>
      </c>
      <c r="AM1549">
        <v>25</v>
      </c>
      <c r="AN1549">
        <v>1000</v>
      </c>
      <c r="AO1549" t="s">
        <v>118</v>
      </c>
      <c r="AP1549">
        <v>6</v>
      </c>
      <c r="AQ1549">
        <v>-134</v>
      </c>
      <c r="AR1549">
        <v>192</v>
      </c>
      <c r="AZ1549">
        <v>1200</v>
      </c>
      <c r="BA1549">
        <v>1</v>
      </c>
      <c r="BB1549" t="str">
        <f t="shared" si="426"/>
        <v xml:space="preserve">N379DH  </v>
      </c>
      <c r="BC1549">
        <v>1</v>
      </c>
      <c r="BE1549">
        <v>0</v>
      </c>
      <c r="BF1549">
        <v>0</v>
      </c>
      <c r="BG1549">
        <v>0</v>
      </c>
      <c r="BH1549">
        <v>950</v>
      </c>
      <c r="BI1549">
        <v>1</v>
      </c>
      <c r="BJ1549">
        <v>0</v>
      </c>
      <c r="BK1549">
        <v>0</v>
      </c>
      <c r="BL1549">
        <v>0</v>
      </c>
      <c r="BO1549">
        <v>0</v>
      </c>
      <c r="BP1549">
        <v>0</v>
      </c>
      <c r="BW1549" t="str">
        <f>"21:56:44.750"</f>
        <v>21:56:44.750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4</v>
      </c>
      <c r="CP1549" t="s">
        <v>119</v>
      </c>
      <c r="CQ1549">
        <v>259</v>
      </c>
      <c r="CR1549">
        <v>0</v>
      </c>
      <c r="CW1549">
        <v>3075459</v>
      </c>
      <c r="CY1549">
        <v>0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"08/10/2022 21:56:44.977"</f>
        <v>08/10/2022 21:56:44.977</v>
      </c>
      <c r="C1550" t="str">
        <f t="shared" si="424"/>
        <v>FFDFD3C0</v>
      </c>
      <c r="D1550" t="s">
        <v>130</v>
      </c>
      <c r="E1550">
        <v>18</v>
      </c>
      <c r="F1550">
        <v>1018</v>
      </c>
      <c r="G1550" t="s">
        <v>114</v>
      </c>
      <c r="J1550" t="s">
        <v>131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si="429"/>
        <v>21:56:44.594</v>
      </c>
      <c r="T1550" t="str">
        <f t="shared" si="429"/>
        <v>21:56:44.594</v>
      </c>
      <c r="U1550" t="str">
        <f t="shared" si="423"/>
        <v>A4558D</v>
      </c>
      <c r="V1550">
        <v>0</v>
      </c>
      <c r="W1550">
        <v>0</v>
      </c>
      <c r="X1550">
        <v>2</v>
      </c>
      <c r="Z1550">
        <v>1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1288</v>
      </c>
      <c r="AJ1550">
        <v>48.09778</v>
      </c>
      <c r="AK1550" t="s">
        <v>1289</v>
      </c>
      <c r="AL1550">
        <v>-122.979755</v>
      </c>
      <c r="AM1550">
        <v>25</v>
      </c>
      <c r="AN1550">
        <v>1000</v>
      </c>
      <c r="AO1550" t="s">
        <v>118</v>
      </c>
      <c r="AP1550">
        <v>6</v>
      </c>
      <c r="AQ1550">
        <v>-134</v>
      </c>
      <c r="AR1550">
        <v>192</v>
      </c>
      <c r="AZ1550">
        <v>1200</v>
      </c>
      <c r="BA1550">
        <v>1</v>
      </c>
      <c r="BB1550" t="str">
        <f t="shared" si="426"/>
        <v xml:space="preserve">N379DH  </v>
      </c>
      <c r="BC1550">
        <v>1</v>
      </c>
      <c r="BE1550">
        <v>0</v>
      </c>
      <c r="BF1550">
        <v>0</v>
      </c>
      <c r="BG1550">
        <v>0</v>
      </c>
      <c r="BH1550">
        <v>950</v>
      </c>
      <c r="BI1550">
        <v>1</v>
      </c>
      <c r="BJ1550">
        <v>0</v>
      </c>
      <c r="BK1550">
        <v>0</v>
      </c>
      <c r="BL1550">
        <v>0</v>
      </c>
      <c r="BO1550">
        <v>0</v>
      </c>
      <c r="BP1550">
        <v>0</v>
      </c>
      <c r="BW1550" t="str">
        <f>"21:56:44.750"</f>
        <v>21:56:44.750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4</v>
      </c>
      <c r="CP1550" t="s">
        <v>119</v>
      </c>
      <c r="CQ1550">
        <v>259</v>
      </c>
      <c r="CR1550">
        <v>0</v>
      </c>
      <c r="CW1550">
        <v>3075459</v>
      </c>
      <c r="CY1550">
        <v>0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"08/10/2022 21:56:46.071"</f>
        <v>08/10/2022 21:56:46.071</v>
      </c>
      <c r="C1551" t="str">
        <f t="shared" si="424"/>
        <v>FFDFD3C0</v>
      </c>
      <c r="D1551" t="s">
        <v>130</v>
      </c>
      <c r="E1551">
        <v>18</v>
      </c>
      <c r="F1551">
        <v>1018</v>
      </c>
      <c r="G1551" t="s">
        <v>114</v>
      </c>
      <c r="J1551" t="s">
        <v>131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ref="S1551:T1553" si="430">"21:56:45.797"</f>
        <v>21:56:45.797</v>
      </c>
      <c r="T1551" t="str">
        <f t="shared" si="430"/>
        <v>21:56:45.797</v>
      </c>
      <c r="U1551" t="str">
        <f t="shared" si="423"/>
        <v>A4558D</v>
      </c>
      <c r="V1551">
        <v>0</v>
      </c>
      <c r="W1551">
        <v>0</v>
      </c>
      <c r="X1551">
        <v>2</v>
      </c>
      <c r="Z1551">
        <v>1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1290</v>
      </c>
      <c r="AJ1551">
        <v>48.097050000000003</v>
      </c>
      <c r="AK1551" t="s">
        <v>1291</v>
      </c>
      <c r="AL1551">
        <v>-122.979691</v>
      </c>
      <c r="AM1551">
        <v>25</v>
      </c>
      <c r="AN1551">
        <v>1000</v>
      </c>
      <c r="AO1551" t="s">
        <v>118</v>
      </c>
      <c r="AP1551">
        <v>6</v>
      </c>
      <c r="AQ1551">
        <v>-134</v>
      </c>
      <c r="AR1551">
        <v>192</v>
      </c>
      <c r="AZ1551">
        <v>1200</v>
      </c>
      <c r="BA1551">
        <v>1</v>
      </c>
      <c r="BB1551" t="str">
        <f t="shared" si="426"/>
        <v xml:space="preserve">N379DH  </v>
      </c>
      <c r="BC1551">
        <v>1</v>
      </c>
      <c r="BE1551">
        <v>0</v>
      </c>
      <c r="BF1551">
        <v>0</v>
      </c>
      <c r="BG1551">
        <v>0</v>
      </c>
      <c r="BH1551">
        <v>950</v>
      </c>
      <c r="BI1551">
        <v>1</v>
      </c>
      <c r="BJ1551">
        <v>0</v>
      </c>
      <c r="BK1551">
        <v>0</v>
      </c>
      <c r="BL1551">
        <v>0</v>
      </c>
      <c r="BO1551">
        <v>0</v>
      </c>
      <c r="BP1551">
        <v>0</v>
      </c>
      <c r="BW1551" t="str">
        <f>"21:56:45.806"</f>
        <v>21:56:45.806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4</v>
      </c>
      <c r="CP1551" t="s">
        <v>119</v>
      </c>
      <c r="CQ1551">
        <v>259</v>
      </c>
      <c r="CR1551">
        <v>0</v>
      </c>
      <c r="CW1551">
        <v>3075567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"08/10/2022 21:56:46.086"</f>
        <v>08/10/2022 21:56:46.086</v>
      </c>
      <c r="C1552" t="str">
        <f t="shared" si="424"/>
        <v>FFDFD3C0</v>
      </c>
      <c r="D1552" t="s">
        <v>611</v>
      </c>
      <c r="E1552">
        <v>10</v>
      </c>
      <c r="H1552">
        <v>37</v>
      </c>
      <c r="I1552" t="s">
        <v>612</v>
      </c>
      <c r="J1552" t="s">
        <v>613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430"/>
        <v>21:56:45.797</v>
      </c>
      <c r="T1552" t="str">
        <f t="shared" si="430"/>
        <v>21:56:45.797</v>
      </c>
      <c r="U1552" t="str">
        <f t="shared" si="423"/>
        <v>A4558D</v>
      </c>
      <c r="V1552">
        <v>0</v>
      </c>
      <c r="W1552">
        <v>0</v>
      </c>
      <c r="X1552">
        <v>2</v>
      </c>
      <c r="Z1552">
        <v>1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1290</v>
      </c>
      <c r="AJ1552">
        <v>48.097050000000003</v>
      </c>
      <c r="AK1552" t="s">
        <v>1291</v>
      </c>
      <c r="AL1552">
        <v>-122.979691</v>
      </c>
      <c r="AM1552">
        <v>25</v>
      </c>
      <c r="AN1552">
        <v>1000</v>
      </c>
      <c r="AO1552" t="s">
        <v>118</v>
      </c>
      <c r="AP1552">
        <v>6</v>
      </c>
      <c r="AQ1552">
        <v>-134</v>
      </c>
      <c r="AR1552">
        <v>192</v>
      </c>
      <c r="AZ1552">
        <v>1200</v>
      </c>
      <c r="BA1552">
        <v>1</v>
      </c>
      <c r="BB1552" t="str">
        <f t="shared" si="426"/>
        <v xml:space="preserve">N379DH  </v>
      </c>
      <c r="BC1552">
        <v>1</v>
      </c>
      <c r="BE1552">
        <v>0</v>
      </c>
      <c r="BF1552">
        <v>0</v>
      </c>
      <c r="BG1552">
        <v>0</v>
      </c>
      <c r="BH1552">
        <v>950</v>
      </c>
      <c r="BI1552">
        <v>1</v>
      </c>
      <c r="BJ1552">
        <v>0</v>
      </c>
      <c r="BK1552">
        <v>0</v>
      </c>
      <c r="BL1552">
        <v>0</v>
      </c>
      <c r="BO1552">
        <v>0</v>
      </c>
      <c r="BP1552">
        <v>0</v>
      </c>
      <c r="BW1552" t="str">
        <f>"21:56:45.806"</f>
        <v>21:56:45.806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4</v>
      </c>
      <c r="CP1552" t="s">
        <v>119</v>
      </c>
      <c r="CQ1552">
        <v>259</v>
      </c>
      <c r="CR1552">
        <v>0</v>
      </c>
      <c r="CW1552">
        <v>3075567</v>
      </c>
      <c r="CY1552">
        <v>0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"08/10/2022 21:56:46.086"</f>
        <v>08/10/2022 21:56:46.086</v>
      </c>
      <c r="C1553" t="str">
        <f t="shared" si="424"/>
        <v>FFDFD3C0</v>
      </c>
      <c r="D1553" t="s">
        <v>113</v>
      </c>
      <c r="E1553">
        <v>6</v>
      </c>
      <c r="H1553">
        <v>174</v>
      </c>
      <c r="I1553" t="s">
        <v>114</v>
      </c>
      <c r="J1553" t="s">
        <v>115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si="430"/>
        <v>21:56:45.797</v>
      </c>
      <c r="T1553" t="str">
        <f t="shared" si="430"/>
        <v>21:56:45.797</v>
      </c>
      <c r="U1553" t="str">
        <f t="shared" si="423"/>
        <v>A4558D</v>
      </c>
      <c r="V1553">
        <v>0</v>
      </c>
      <c r="W1553">
        <v>0</v>
      </c>
      <c r="X1553">
        <v>2</v>
      </c>
      <c r="Z1553">
        <v>1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1290</v>
      </c>
      <c r="AJ1553">
        <v>48.097050000000003</v>
      </c>
      <c r="AK1553" t="s">
        <v>1291</v>
      </c>
      <c r="AL1553">
        <v>-122.979691</v>
      </c>
      <c r="AM1553">
        <v>25</v>
      </c>
      <c r="AN1553">
        <v>1000</v>
      </c>
      <c r="AO1553" t="s">
        <v>118</v>
      </c>
      <c r="AP1553">
        <v>6</v>
      </c>
      <c r="AQ1553">
        <v>-134</v>
      </c>
      <c r="AR1553">
        <v>192</v>
      </c>
      <c r="AZ1553">
        <v>1200</v>
      </c>
      <c r="BA1553">
        <v>1</v>
      </c>
      <c r="BB1553" t="str">
        <f t="shared" si="426"/>
        <v xml:space="preserve">N379DH  </v>
      </c>
      <c r="BC1553">
        <v>1</v>
      </c>
      <c r="BE1553">
        <v>0</v>
      </c>
      <c r="BF1553">
        <v>0</v>
      </c>
      <c r="BG1553">
        <v>0</v>
      </c>
      <c r="BH1553">
        <v>950</v>
      </c>
      <c r="BI1553">
        <v>1</v>
      </c>
      <c r="BJ1553">
        <v>0</v>
      </c>
      <c r="BK1553">
        <v>0</v>
      </c>
      <c r="BL1553">
        <v>0</v>
      </c>
      <c r="BO1553">
        <v>0</v>
      </c>
      <c r="BP1553">
        <v>0</v>
      </c>
      <c r="BW1553" t="str">
        <f>"21:56:45.806"</f>
        <v>21:56:45.806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4</v>
      </c>
      <c r="CP1553" t="s">
        <v>119</v>
      </c>
      <c r="CQ1553">
        <v>259</v>
      </c>
      <c r="CR1553">
        <v>0</v>
      </c>
      <c r="CW1553">
        <v>3075567</v>
      </c>
      <c r="CY1553">
        <v>0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"08/10/2022 21:56:47.649"</f>
        <v>08/10/2022 21:56:47.649</v>
      </c>
      <c r="C1554" t="str">
        <f t="shared" si="424"/>
        <v>FFDFD3C0</v>
      </c>
      <c r="D1554" t="s">
        <v>113</v>
      </c>
      <c r="E1554">
        <v>6</v>
      </c>
      <c r="H1554">
        <v>174</v>
      </c>
      <c r="I1554" t="s">
        <v>114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ref="S1554:T1556" si="431">"21:56:47.398"</f>
        <v>21:56:47.398</v>
      </c>
      <c r="T1554" t="str">
        <f t="shared" si="431"/>
        <v>21:56:47.398</v>
      </c>
      <c r="U1554" t="str">
        <f t="shared" si="423"/>
        <v>A4558D</v>
      </c>
      <c r="V1554">
        <v>0</v>
      </c>
      <c r="W1554">
        <v>0</v>
      </c>
      <c r="X1554">
        <v>2</v>
      </c>
      <c r="Z1554">
        <v>1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1292</v>
      </c>
      <c r="AJ1554">
        <v>48.096063000000001</v>
      </c>
      <c r="AK1554" t="s">
        <v>1293</v>
      </c>
      <c r="AL1554">
        <v>-122.97962699999999</v>
      </c>
      <c r="AM1554">
        <v>25</v>
      </c>
      <c r="AN1554">
        <v>1000</v>
      </c>
      <c r="AO1554" t="s">
        <v>118</v>
      </c>
      <c r="AP1554">
        <v>6</v>
      </c>
      <c r="AQ1554">
        <v>-134</v>
      </c>
      <c r="AR1554">
        <v>256</v>
      </c>
      <c r="AZ1554">
        <v>1200</v>
      </c>
      <c r="BA1554">
        <v>1</v>
      </c>
      <c r="BB1554" t="str">
        <f t="shared" si="426"/>
        <v xml:space="preserve">N379DH  </v>
      </c>
      <c r="BC1554">
        <v>1</v>
      </c>
      <c r="BE1554">
        <v>0</v>
      </c>
      <c r="BF1554">
        <v>0</v>
      </c>
      <c r="BG1554">
        <v>0</v>
      </c>
      <c r="BH1554">
        <v>950</v>
      </c>
      <c r="BI1554">
        <v>1</v>
      </c>
      <c r="BJ1554">
        <v>0</v>
      </c>
      <c r="BK1554">
        <v>0</v>
      </c>
      <c r="BL1554">
        <v>0</v>
      </c>
      <c r="BO1554">
        <v>0</v>
      </c>
      <c r="BP1554">
        <v>0</v>
      </c>
      <c r="BW1554" t="str">
        <f>"21:56:47.430"</f>
        <v>21:56:47.430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4</v>
      </c>
      <c r="CP1554" t="s">
        <v>119</v>
      </c>
      <c r="CQ1554">
        <v>259</v>
      </c>
      <c r="CR1554">
        <v>0</v>
      </c>
      <c r="CW1554">
        <v>3075744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"08/10/2022 21:56:47.649"</f>
        <v>08/10/2022 21:56:47.649</v>
      </c>
      <c r="C1555" t="str">
        <f t="shared" si="424"/>
        <v>FFDFD3C0</v>
      </c>
      <c r="D1555" t="s">
        <v>611</v>
      </c>
      <c r="E1555">
        <v>10</v>
      </c>
      <c r="H1555">
        <v>37</v>
      </c>
      <c r="I1555" t="s">
        <v>612</v>
      </c>
      <c r="J1555" t="s">
        <v>613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431"/>
        <v>21:56:47.398</v>
      </c>
      <c r="T1555" t="str">
        <f t="shared" si="431"/>
        <v>21:56:47.398</v>
      </c>
      <c r="U1555" t="str">
        <f t="shared" si="423"/>
        <v>A4558D</v>
      </c>
      <c r="V1555">
        <v>0</v>
      </c>
      <c r="W1555">
        <v>0</v>
      </c>
      <c r="X1555">
        <v>2</v>
      </c>
      <c r="Z1555">
        <v>1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1292</v>
      </c>
      <c r="AJ1555">
        <v>48.096063000000001</v>
      </c>
      <c r="AK1555" t="s">
        <v>1293</v>
      </c>
      <c r="AL1555">
        <v>-122.97962699999999</v>
      </c>
      <c r="AM1555">
        <v>25</v>
      </c>
      <c r="AN1555">
        <v>1000</v>
      </c>
      <c r="AO1555" t="s">
        <v>118</v>
      </c>
      <c r="AP1555">
        <v>6</v>
      </c>
      <c r="AQ1555">
        <v>-134</v>
      </c>
      <c r="AR1555">
        <v>256</v>
      </c>
      <c r="AZ1555">
        <v>1200</v>
      </c>
      <c r="BA1555">
        <v>1</v>
      </c>
      <c r="BB1555" t="str">
        <f t="shared" si="426"/>
        <v xml:space="preserve">N379DH  </v>
      </c>
      <c r="BC1555">
        <v>1</v>
      </c>
      <c r="BE1555">
        <v>0</v>
      </c>
      <c r="BF1555">
        <v>0</v>
      </c>
      <c r="BG1555">
        <v>0</v>
      </c>
      <c r="BH1555">
        <v>950</v>
      </c>
      <c r="BI1555">
        <v>1</v>
      </c>
      <c r="BJ1555">
        <v>0</v>
      </c>
      <c r="BK1555">
        <v>0</v>
      </c>
      <c r="BL1555">
        <v>0</v>
      </c>
      <c r="BO1555">
        <v>0</v>
      </c>
      <c r="BP1555">
        <v>0</v>
      </c>
      <c r="BW1555" t="str">
        <f>"21:56:47.430"</f>
        <v>21:56:47.430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4</v>
      </c>
      <c r="CP1555" t="s">
        <v>119</v>
      </c>
      <c r="CQ1555">
        <v>259</v>
      </c>
      <c r="CR1555">
        <v>0</v>
      </c>
      <c r="CW1555">
        <v>3075744</v>
      </c>
      <c r="CY1555">
        <v>0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"08/10/2022 21:56:47.664"</f>
        <v>08/10/2022 21:56:47.664</v>
      </c>
      <c r="C1556" t="str">
        <f t="shared" si="424"/>
        <v>FFDFD3C0</v>
      </c>
      <c r="D1556" t="s">
        <v>130</v>
      </c>
      <c r="E1556">
        <v>18</v>
      </c>
      <c r="F1556">
        <v>1018</v>
      </c>
      <c r="G1556" t="s">
        <v>114</v>
      </c>
      <c r="J1556" t="s">
        <v>131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si="431"/>
        <v>21:56:47.398</v>
      </c>
      <c r="T1556" t="str">
        <f t="shared" si="431"/>
        <v>21:56:47.398</v>
      </c>
      <c r="U1556" t="str">
        <f t="shared" si="423"/>
        <v>A4558D</v>
      </c>
      <c r="V1556">
        <v>0</v>
      </c>
      <c r="W1556">
        <v>0</v>
      </c>
      <c r="X1556">
        <v>2</v>
      </c>
      <c r="Z1556">
        <v>1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1292</v>
      </c>
      <c r="AJ1556">
        <v>48.096063000000001</v>
      </c>
      <c r="AK1556" t="s">
        <v>1293</v>
      </c>
      <c r="AL1556">
        <v>-122.97962699999999</v>
      </c>
      <c r="AM1556">
        <v>25</v>
      </c>
      <c r="AN1556">
        <v>1000</v>
      </c>
      <c r="AO1556" t="s">
        <v>118</v>
      </c>
      <c r="AP1556">
        <v>6</v>
      </c>
      <c r="AQ1556">
        <v>-134</v>
      </c>
      <c r="AR1556">
        <v>256</v>
      </c>
      <c r="AZ1556">
        <v>1200</v>
      </c>
      <c r="BA1556">
        <v>1</v>
      </c>
      <c r="BB1556" t="str">
        <f t="shared" si="426"/>
        <v xml:space="preserve">N379DH  </v>
      </c>
      <c r="BC1556">
        <v>1</v>
      </c>
      <c r="BE1556">
        <v>0</v>
      </c>
      <c r="BF1556">
        <v>0</v>
      </c>
      <c r="BG1556">
        <v>0</v>
      </c>
      <c r="BH1556">
        <v>950</v>
      </c>
      <c r="BI1556">
        <v>1</v>
      </c>
      <c r="BJ1556">
        <v>0</v>
      </c>
      <c r="BK1556">
        <v>0</v>
      </c>
      <c r="BL1556">
        <v>0</v>
      </c>
      <c r="BO1556">
        <v>0</v>
      </c>
      <c r="BP1556">
        <v>0</v>
      </c>
      <c r="BW1556" t="str">
        <f>"21:56:47.430"</f>
        <v>21:56:47.430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4</v>
      </c>
      <c r="CP1556" t="s">
        <v>119</v>
      </c>
      <c r="CQ1556">
        <v>259</v>
      </c>
      <c r="CR1556">
        <v>0</v>
      </c>
      <c r="CW1556">
        <v>3075744</v>
      </c>
      <c r="CY1556">
        <v>0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"08/10/2022 21:56:48.696"</f>
        <v>08/10/2022 21:56:48.696</v>
      </c>
      <c r="C1557" t="str">
        <f t="shared" si="424"/>
        <v>FFDFD3C0</v>
      </c>
      <c r="D1557" t="s">
        <v>130</v>
      </c>
      <c r="E1557">
        <v>18</v>
      </c>
      <c r="F1557">
        <v>1018</v>
      </c>
      <c r="G1557" t="s">
        <v>114</v>
      </c>
      <c r="J1557" t="s">
        <v>131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ref="S1557:T1559" si="432">"21:56:48.398"</f>
        <v>21:56:48.398</v>
      </c>
      <c r="T1557" t="str">
        <f t="shared" si="432"/>
        <v>21:56:48.398</v>
      </c>
      <c r="U1557" t="str">
        <f t="shared" si="423"/>
        <v>A4558D</v>
      </c>
      <c r="V1557">
        <v>0</v>
      </c>
      <c r="W1557">
        <v>0</v>
      </c>
      <c r="X1557">
        <v>2</v>
      </c>
      <c r="Z1557">
        <v>1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1294</v>
      </c>
      <c r="AJ1557">
        <v>48.095441000000001</v>
      </c>
      <c r="AK1557" t="s">
        <v>1295</v>
      </c>
      <c r="AL1557">
        <v>-122.979584</v>
      </c>
      <c r="AM1557">
        <v>25</v>
      </c>
      <c r="AN1557">
        <v>1000</v>
      </c>
      <c r="AO1557" t="s">
        <v>118</v>
      </c>
      <c r="AP1557">
        <v>6</v>
      </c>
      <c r="AQ1557">
        <v>-133</v>
      </c>
      <c r="AR1557">
        <v>192</v>
      </c>
      <c r="AZ1557">
        <v>1200</v>
      </c>
      <c r="BA1557">
        <v>1</v>
      </c>
      <c r="BB1557" t="str">
        <f t="shared" si="426"/>
        <v xml:space="preserve">N379DH  </v>
      </c>
      <c r="BC1557">
        <v>1</v>
      </c>
      <c r="BE1557">
        <v>0</v>
      </c>
      <c r="BF1557">
        <v>0</v>
      </c>
      <c r="BG1557">
        <v>0</v>
      </c>
      <c r="BH1557">
        <v>950</v>
      </c>
      <c r="BI1557">
        <v>1</v>
      </c>
      <c r="BJ1557">
        <v>0</v>
      </c>
      <c r="BK1557">
        <v>0</v>
      </c>
      <c r="BL1557">
        <v>0</v>
      </c>
      <c r="BO1557">
        <v>0</v>
      </c>
      <c r="BP1557">
        <v>0</v>
      </c>
      <c r="BW1557" t="str">
        <f>"21:56:48.413"</f>
        <v>21:56:48.413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4</v>
      </c>
      <c r="CP1557" t="s">
        <v>119</v>
      </c>
      <c r="CQ1557">
        <v>259</v>
      </c>
      <c r="CR1557">
        <v>0</v>
      </c>
      <c r="CW1557">
        <v>3075856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"08/10/2022 21:56:48.696"</f>
        <v>08/10/2022 21:56:48.696</v>
      </c>
      <c r="C1558" t="str">
        <f t="shared" si="424"/>
        <v>FFDFD3C0</v>
      </c>
      <c r="D1558" t="s">
        <v>113</v>
      </c>
      <c r="E1558">
        <v>6</v>
      </c>
      <c r="H1558">
        <v>174</v>
      </c>
      <c r="I1558" t="s">
        <v>114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432"/>
        <v>21:56:48.398</v>
      </c>
      <c r="T1558" t="str">
        <f t="shared" si="432"/>
        <v>21:56:48.398</v>
      </c>
      <c r="U1558" t="str">
        <f t="shared" si="423"/>
        <v>A4558D</v>
      </c>
      <c r="V1558">
        <v>0</v>
      </c>
      <c r="W1558">
        <v>0</v>
      </c>
      <c r="X1558">
        <v>2</v>
      </c>
      <c r="Z1558">
        <v>1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1294</v>
      </c>
      <c r="AJ1558">
        <v>48.095441000000001</v>
      </c>
      <c r="AK1558" t="s">
        <v>1295</v>
      </c>
      <c r="AL1558">
        <v>-122.979584</v>
      </c>
      <c r="AM1558">
        <v>25</v>
      </c>
      <c r="AN1558">
        <v>1000</v>
      </c>
      <c r="AO1558" t="s">
        <v>118</v>
      </c>
      <c r="AP1558">
        <v>6</v>
      </c>
      <c r="AQ1558">
        <v>-133</v>
      </c>
      <c r="AR1558">
        <v>192</v>
      </c>
      <c r="AZ1558">
        <v>1200</v>
      </c>
      <c r="BA1558">
        <v>1</v>
      </c>
      <c r="BB1558" t="str">
        <f t="shared" si="426"/>
        <v xml:space="preserve">N379DH  </v>
      </c>
      <c r="BC1558">
        <v>1</v>
      </c>
      <c r="BE1558">
        <v>0</v>
      </c>
      <c r="BF1558">
        <v>0</v>
      </c>
      <c r="BG1558">
        <v>0</v>
      </c>
      <c r="BH1558">
        <v>950</v>
      </c>
      <c r="BI1558">
        <v>1</v>
      </c>
      <c r="BJ1558">
        <v>0</v>
      </c>
      <c r="BK1558">
        <v>0</v>
      </c>
      <c r="BL1558">
        <v>0</v>
      </c>
      <c r="BO1558">
        <v>0</v>
      </c>
      <c r="BP1558">
        <v>0</v>
      </c>
      <c r="BW1558" t="str">
        <f>"21:56:48.413"</f>
        <v>21:56:48.413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4</v>
      </c>
      <c r="CP1558" t="s">
        <v>119</v>
      </c>
      <c r="CQ1558">
        <v>259</v>
      </c>
      <c r="CR1558">
        <v>0</v>
      </c>
      <c r="CW1558">
        <v>3075856</v>
      </c>
      <c r="CY1558">
        <v>0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"08/10/2022 21:56:48.696"</f>
        <v>08/10/2022 21:56:48.696</v>
      </c>
      <c r="C1559" t="str">
        <f t="shared" si="424"/>
        <v>FFDFD3C0</v>
      </c>
      <c r="D1559" t="s">
        <v>611</v>
      </c>
      <c r="E1559">
        <v>10</v>
      </c>
      <c r="H1559">
        <v>37</v>
      </c>
      <c r="I1559" t="s">
        <v>612</v>
      </c>
      <c r="J1559" t="s">
        <v>613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si="432"/>
        <v>21:56:48.398</v>
      </c>
      <c r="T1559" t="str">
        <f t="shared" si="432"/>
        <v>21:56:48.398</v>
      </c>
      <c r="U1559" t="str">
        <f t="shared" si="423"/>
        <v>A4558D</v>
      </c>
      <c r="V1559">
        <v>0</v>
      </c>
      <c r="W1559">
        <v>0</v>
      </c>
      <c r="X1559">
        <v>2</v>
      </c>
      <c r="Z1559">
        <v>1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1294</v>
      </c>
      <c r="AJ1559">
        <v>48.095441000000001</v>
      </c>
      <c r="AK1559" t="s">
        <v>1295</v>
      </c>
      <c r="AL1559">
        <v>-122.979584</v>
      </c>
      <c r="AM1559">
        <v>25</v>
      </c>
      <c r="AN1559">
        <v>1000</v>
      </c>
      <c r="AO1559" t="s">
        <v>118</v>
      </c>
      <c r="AP1559">
        <v>6</v>
      </c>
      <c r="AQ1559">
        <v>-133</v>
      </c>
      <c r="AR1559">
        <v>192</v>
      </c>
      <c r="AZ1559">
        <v>1200</v>
      </c>
      <c r="BA1559">
        <v>1</v>
      </c>
      <c r="BB1559" t="str">
        <f t="shared" si="426"/>
        <v xml:space="preserve">N379DH  </v>
      </c>
      <c r="BC1559">
        <v>1</v>
      </c>
      <c r="BE1559">
        <v>0</v>
      </c>
      <c r="BF1559">
        <v>0</v>
      </c>
      <c r="BG1559">
        <v>0</v>
      </c>
      <c r="BH1559">
        <v>950</v>
      </c>
      <c r="BI1559">
        <v>1</v>
      </c>
      <c r="BJ1559">
        <v>0</v>
      </c>
      <c r="BK1559">
        <v>0</v>
      </c>
      <c r="BL1559">
        <v>0</v>
      </c>
      <c r="BO1559">
        <v>0</v>
      </c>
      <c r="BP1559">
        <v>0</v>
      </c>
      <c r="BW1559" t="str">
        <f>"21:56:48.413"</f>
        <v>21:56:48.413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4</v>
      </c>
      <c r="CP1559" t="s">
        <v>119</v>
      </c>
      <c r="CQ1559">
        <v>259</v>
      </c>
      <c r="CR1559">
        <v>0</v>
      </c>
      <c r="CW1559">
        <v>3075856</v>
      </c>
      <c r="CY1559">
        <v>0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"08/10/2022 21:56:50.117"</f>
        <v>08/10/2022 21:56:50.117</v>
      </c>
      <c r="C1560" t="str">
        <f t="shared" si="424"/>
        <v>FFDFD3C0</v>
      </c>
      <c r="D1560" t="s">
        <v>130</v>
      </c>
      <c r="E1560">
        <v>18</v>
      </c>
      <c r="F1560">
        <v>1018</v>
      </c>
      <c r="G1560" t="s">
        <v>114</v>
      </c>
      <c r="J1560" t="s">
        <v>131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ref="S1560:T1562" si="433">"21:56:49.797"</f>
        <v>21:56:49.797</v>
      </c>
      <c r="T1560" t="str">
        <f t="shared" si="433"/>
        <v>21:56:49.797</v>
      </c>
      <c r="U1560" t="str">
        <f t="shared" si="423"/>
        <v>A4558D</v>
      </c>
      <c r="V1560">
        <v>0</v>
      </c>
      <c r="W1560">
        <v>0</v>
      </c>
      <c r="X1560">
        <v>2</v>
      </c>
      <c r="Z1560">
        <v>1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1296</v>
      </c>
      <c r="AJ1560">
        <v>48.094583</v>
      </c>
      <c r="AK1560" t="s">
        <v>1247</v>
      </c>
      <c r="AL1560">
        <v>-122.979541</v>
      </c>
      <c r="AM1560">
        <v>25</v>
      </c>
      <c r="AN1560">
        <v>1000</v>
      </c>
      <c r="AO1560" t="s">
        <v>118</v>
      </c>
      <c r="AP1560">
        <v>6</v>
      </c>
      <c r="AQ1560">
        <v>-133</v>
      </c>
      <c r="AR1560">
        <v>192</v>
      </c>
      <c r="AZ1560">
        <v>1200</v>
      </c>
      <c r="BA1560">
        <v>1</v>
      </c>
      <c r="BB1560" t="str">
        <f t="shared" si="426"/>
        <v xml:space="preserve">N379DH  </v>
      </c>
      <c r="BC1560">
        <v>1</v>
      </c>
      <c r="BE1560">
        <v>0</v>
      </c>
      <c r="BF1560">
        <v>0</v>
      </c>
      <c r="BG1560">
        <v>0</v>
      </c>
      <c r="BH1560">
        <v>950</v>
      </c>
      <c r="BI1560">
        <v>1</v>
      </c>
      <c r="BJ1560">
        <v>0</v>
      </c>
      <c r="BK1560">
        <v>0</v>
      </c>
      <c r="BL1560">
        <v>0</v>
      </c>
      <c r="BO1560">
        <v>0</v>
      </c>
      <c r="BP1560">
        <v>0</v>
      </c>
      <c r="BW1560" t="str">
        <f>"21:56:49.841"</f>
        <v>21:56:49.841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3</v>
      </c>
      <c r="CP1560" t="s">
        <v>119</v>
      </c>
      <c r="CQ1560">
        <v>259</v>
      </c>
      <c r="CR1560">
        <v>0</v>
      </c>
      <c r="CW1560">
        <v>3076010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"08/10/2022 21:56:50.117"</f>
        <v>08/10/2022 21:56:50.117</v>
      </c>
      <c r="C1561" t="str">
        <f t="shared" si="424"/>
        <v>FFDFD3C0</v>
      </c>
      <c r="D1561" t="s">
        <v>113</v>
      </c>
      <c r="E1561">
        <v>6</v>
      </c>
      <c r="H1561">
        <v>174</v>
      </c>
      <c r="I1561" t="s">
        <v>114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433"/>
        <v>21:56:49.797</v>
      </c>
      <c r="T1561" t="str">
        <f t="shared" si="433"/>
        <v>21:56:49.797</v>
      </c>
      <c r="U1561" t="str">
        <f t="shared" si="423"/>
        <v>A4558D</v>
      </c>
      <c r="V1561">
        <v>0</v>
      </c>
      <c r="W1561">
        <v>0</v>
      </c>
      <c r="X1561">
        <v>2</v>
      </c>
      <c r="Z1561">
        <v>1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1296</v>
      </c>
      <c r="AJ1561">
        <v>48.094583</v>
      </c>
      <c r="AK1561" t="s">
        <v>1247</v>
      </c>
      <c r="AL1561">
        <v>-122.979541</v>
      </c>
      <c r="AM1561">
        <v>25</v>
      </c>
      <c r="AN1561">
        <v>1000</v>
      </c>
      <c r="AO1561" t="s">
        <v>118</v>
      </c>
      <c r="AP1561">
        <v>6</v>
      </c>
      <c r="AQ1561">
        <v>-133</v>
      </c>
      <c r="AR1561">
        <v>192</v>
      </c>
      <c r="AZ1561">
        <v>1200</v>
      </c>
      <c r="BA1561">
        <v>1</v>
      </c>
      <c r="BB1561" t="str">
        <f t="shared" si="426"/>
        <v xml:space="preserve">N379DH  </v>
      </c>
      <c r="BC1561">
        <v>1</v>
      </c>
      <c r="BE1561">
        <v>0</v>
      </c>
      <c r="BF1561">
        <v>0</v>
      </c>
      <c r="BG1561">
        <v>0</v>
      </c>
      <c r="BH1561">
        <v>950</v>
      </c>
      <c r="BI1561">
        <v>1</v>
      </c>
      <c r="BJ1561">
        <v>0</v>
      </c>
      <c r="BK1561">
        <v>0</v>
      </c>
      <c r="BL1561">
        <v>0</v>
      </c>
      <c r="BO1561">
        <v>0</v>
      </c>
      <c r="BP1561">
        <v>0</v>
      </c>
      <c r="BW1561" t="str">
        <f>"21:56:49.841"</f>
        <v>21:56:49.841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3</v>
      </c>
      <c r="CP1561" t="s">
        <v>119</v>
      </c>
      <c r="CQ1561">
        <v>259</v>
      </c>
      <c r="CR1561">
        <v>0</v>
      </c>
      <c r="CW1561">
        <v>3076010</v>
      </c>
      <c r="CY1561">
        <v>0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"08/10/2022 21:56:50.117"</f>
        <v>08/10/2022 21:56:50.117</v>
      </c>
      <c r="C1562" t="str">
        <f t="shared" si="424"/>
        <v>FFDFD3C0</v>
      </c>
      <c r="D1562" t="s">
        <v>611</v>
      </c>
      <c r="E1562">
        <v>10</v>
      </c>
      <c r="H1562">
        <v>37</v>
      </c>
      <c r="I1562" t="s">
        <v>612</v>
      </c>
      <c r="J1562" t="s">
        <v>613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si="433"/>
        <v>21:56:49.797</v>
      </c>
      <c r="T1562" t="str">
        <f t="shared" si="433"/>
        <v>21:56:49.797</v>
      </c>
      <c r="U1562" t="str">
        <f t="shared" si="423"/>
        <v>A4558D</v>
      </c>
      <c r="V1562">
        <v>0</v>
      </c>
      <c r="W1562">
        <v>0</v>
      </c>
      <c r="X1562">
        <v>2</v>
      </c>
      <c r="Z1562">
        <v>1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1296</v>
      </c>
      <c r="AJ1562">
        <v>48.094583</v>
      </c>
      <c r="AK1562" t="s">
        <v>1247</v>
      </c>
      <c r="AL1562">
        <v>-122.979541</v>
      </c>
      <c r="AM1562">
        <v>25</v>
      </c>
      <c r="AN1562">
        <v>1000</v>
      </c>
      <c r="AO1562" t="s">
        <v>118</v>
      </c>
      <c r="AP1562">
        <v>6</v>
      </c>
      <c r="AQ1562">
        <v>-133</v>
      </c>
      <c r="AR1562">
        <v>192</v>
      </c>
      <c r="AZ1562">
        <v>1200</v>
      </c>
      <c r="BA1562">
        <v>1</v>
      </c>
      <c r="BB1562" t="str">
        <f t="shared" si="426"/>
        <v xml:space="preserve">N379DH  </v>
      </c>
      <c r="BC1562">
        <v>1</v>
      </c>
      <c r="BE1562">
        <v>0</v>
      </c>
      <c r="BF1562">
        <v>0</v>
      </c>
      <c r="BG1562">
        <v>0</v>
      </c>
      <c r="BH1562">
        <v>950</v>
      </c>
      <c r="BI1562">
        <v>1</v>
      </c>
      <c r="BJ1562">
        <v>0</v>
      </c>
      <c r="BK1562">
        <v>0</v>
      </c>
      <c r="BL1562">
        <v>0</v>
      </c>
      <c r="BO1562">
        <v>0</v>
      </c>
      <c r="BP1562">
        <v>0</v>
      </c>
      <c r="BW1562" t="str">
        <f>"21:56:49.841"</f>
        <v>21:56:49.841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3</v>
      </c>
      <c r="CP1562" t="s">
        <v>119</v>
      </c>
      <c r="CQ1562">
        <v>259</v>
      </c>
      <c r="CR1562">
        <v>0</v>
      </c>
      <c r="CW1562">
        <v>3076010</v>
      </c>
      <c r="CY1562">
        <v>0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"08/10/2022 21:56:50.680"</f>
        <v>08/10/2022 21:56:50.680</v>
      </c>
      <c r="C1563" t="str">
        <f t="shared" si="424"/>
        <v>FFDFD3C0</v>
      </c>
      <c r="D1563" t="s">
        <v>130</v>
      </c>
      <c r="E1563">
        <v>18</v>
      </c>
      <c r="F1563">
        <v>1018</v>
      </c>
      <c r="G1563" t="s">
        <v>114</v>
      </c>
      <c r="J1563" t="s">
        <v>131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ref="S1563:T1565" si="434">"21:56:50.398"</f>
        <v>21:56:50.398</v>
      </c>
      <c r="T1563" t="str">
        <f t="shared" si="434"/>
        <v>21:56:50.398</v>
      </c>
      <c r="U1563" t="str">
        <f t="shared" si="423"/>
        <v>A4558D</v>
      </c>
      <c r="V1563">
        <v>0</v>
      </c>
      <c r="W1563">
        <v>0</v>
      </c>
      <c r="X1563">
        <v>2</v>
      </c>
      <c r="Z1563">
        <v>1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1297</v>
      </c>
      <c r="AJ1563">
        <v>48.094195999999997</v>
      </c>
      <c r="AK1563" t="s">
        <v>1298</v>
      </c>
      <c r="AL1563">
        <v>-122.979519</v>
      </c>
      <c r="AM1563">
        <v>25</v>
      </c>
      <c r="AN1563">
        <v>1000</v>
      </c>
      <c r="AO1563" t="s">
        <v>118</v>
      </c>
      <c r="AP1563">
        <v>6</v>
      </c>
      <c r="AQ1563">
        <v>-133</v>
      </c>
      <c r="AR1563">
        <v>192</v>
      </c>
      <c r="AZ1563">
        <v>1200</v>
      </c>
      <c r="BA1563">
        <v>1</v>
      </c>
      <c r="BB1563" t="str">
        <f t="shared" si="426"/>
        <v xml:space="preserve">N379DH  </v>
      </c>
      <c r="BC1563">
        <v>1</v>
      </c>
      <c r="BE1563">
        <v>0</v>
      </c>
      <c r="BF1563">
        <v>0</v>
      </c>
      <c r="BG1563">
        <v>0</v>
      </c>
      <c r="BH1563">
        <v>950</v>
      </c>
      <c r="BI1563">
        <v>1</v>
      </c>
      <c r="BJ1563">
        <v>0</v>
      </c>
      <c r="BK1563">
        <v>0</v>
      </c>
      <c r="BL1563">
        <v>0</v>
      </c>
      <c r="BO1563">
        <v>0</v>
      </c>
      <c r="BP1563">
        <v>0</v>
      </c>
      <c r="BW1563" t="str">
        <f>"21:56:50.425"</f>
        <v>21:56:50.425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4</v>
      </c>
      <c r="CP1563" t="s">
        <v>119</v>
      </c>
      <c r="CQ1563">
        <v>259</v>
      </c>
      <c r="CR1563">
        <v>0</v>
      </c>
      <c r="CW1563">
        <v>3076078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"08/10/2022 21:56:50.680"</f>
        <v>08/10/2022 21:56:50.680</v>
      </c>
      <c r="C1564" t="str">
        <f t="shared" si="424"/>
        <v>FFDFD3C0</v>
      </c>
      <c r="D1564" t="s">
        <v>113</v>
      </c>
      <c r="E1564">
        <v>6</v>
      </c>
      <c r="H1564">
        <v>174</v>
      </c>
      <c r="I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434"/>
        <v>21:56:50.398</v>
      </c>
      <c r="T1564" t="str">
        <f t="shared" si="434"/>
        <v>21:56:50.398</v>
      </c>
      <c r="U1564" t="str">
        <f t="shared" si="423"/>
        <v>A4558D</v>
      </c>
      <c r="V1564">
        <v>0</v>
      </c>
      <c r="W1564">
        <v>0</v>
      </c>
      <c r="X1564">
        <v>2</v>
      </c>
      <c r="Z1564">
        <v>1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1297</v>
      </c>
      <c r="AJ1564">
        <v>48.094195999999997</v>
      </c>
      <c r="AK1564" t="s">
        <v>1298</v>
      </c>
      <c r="AL1564">
        <v>-122.979519</v>
      </c>
      <c r="AM1564">
        <v>25</v>
      </c>
      <c r="AN1564">
        <v>1000</v>
      </c>
      <c r="AO1564" t="s">
        <v>118</v>
      </c>
      <c r="AP1564">
        <v>6</v>
      </c>
      <c r="AQ1564">
        <v>-133</v>
      </c>
      <c r="AR1564">
        <v>192</v>
      </c>
      <c r="AZ1564">
        <v>1200</v>
      </c>
      <c r="BA1564">
        <v>1</v>
      </c>
      <c r="BB1564" t="str">
        <f t="shared" si="426"/>
        <v xml:space="preserve">N379DH  </v>
      </c>
      <c r="BC1564">
        <v>1</v>
      </c>
      <c r="BE1564">
        <v>0</v>
      </c>
      <c r="BF1564">
        <v>0</v>
      </c>
      <c r="BG1564">
        <v>0</v>
      </c>
      <c r="BH1564">
        <v>950</v>
      </c>
      <c r="BI1564">
        <v>1</v>
      </c>
      <c r="BJ1564">
        <v>0</v>
      </c>
      <c r="BK1564">
        <v>0</v>
      </c>
      <c r="BL1564">
        <v>0</v>
      </c>
      <c r="BO1564">
        <v>0</v>
      </c>
      <c r="BP1564">
        <v>0</v>
      </c>
      <c r="BW1564" t="str">
        <f>"21:56:50.425"</f>
        <v>21:56:50.425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4</v>
      </c>
      <c r="CP1564" t="s">
        <v>119</v>
      </c>
      <c r="CQ1564">
        <v>259</v>
      </c>
      <c r="CR1564">
        <v>0</v>
      </c>
      <c r="CW1564">
        <v>3076078</v>
      </c>
      <c r="CY1564">
        <v>0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"08/10/2022 21:56:50.711"</f>
        <v>08/10/2022 21:56:50.711</v>
      </c>
      <c r="C1565" t="str">
        <f t="shared" si="424"/>
        <v>FFDFD3C0</v>
      </c>
      <c r="D1565" t="s">
        <v>611</v>
      </c>
      <c r="E1565">
        <v>10</v>
      </c>
      <c r="H1565">
        <v>37</v>
      </c>
      <c r="I1565" t="s">
        <v>612</v>
      </c>
      <c r="J1565" t="s">
        <v>613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434"/>
        <v>21:56:50.398</v>
      </c>
      <c r="T1565" t="str">
        <f t="shared" si="434"/>
        <v>21:56:50.398</v>
      </c>
      <c r="U1565" t="str">
        <f t="shared" si="423"/>
        <v>A4558D</v>
      </c>
      <c r="V1565">
        <v>0</v>
      </c>
      <c r="W1565">
        <v>0</v>
      </c>
      <c r="X1565">
        <v>2</v>
      </c>
      <c r="Z1565">
        <v>1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1297</v>
      </c>
      <c r="AJ1565">
        <v>48.094195999999997</v>
      </c>
      <c r="AK1565" t="s">
        <v>1298</v>
      </c>
      <c r="AL1565">
        <v>-122.979519</v>
      </c>
      <c r="AM1565">
        <v>25</v>
      </c>
      <c r="AN1565">
        <v>1000</v>
      </c>
      <c r="AO1565" t="s">
        <v>118</v>
      </c>
      <c r="AP1565">
        <v>6</v>
      </c>
      <c r="AQ1565">
        <v>-133</v>
      </c>
      <c r="AR1565">
        <v>192</v>
      </c>
      <c r="AZ1565">
        <v>1200</v>
      </c>
      <c r="BA1565">
        <v>1</v>
      </c>
      <c r="BB1565" t="str">
        <f t="shared" si="426"/>
        <v xml:space="preserve">N379DH  </v>
      </c>
      <c r="BC1565">
        <v>1</v>
      </c>
      <c r="BE1565">
        <v>0</v>
      </c>
      <c r="BF1565">
        <v>0</v>
      </c>
      <c r="BG1565">
        <v>0</v>
      </c>
      <c r="BH1565">
        <v>950</v>
      </c>
      <c r="BI1565">
        <v>1</v>
      </c>
      <c r="BJ1565">
        <v>0</v>
      </c>
      <c r="BK1565">
        <v>0</v>
      </c>
      <c r="BL1565">
        <v>0</v>
      </c>
      <c r="BO1565">
        <v>0</v>
      </c>
      <c r="BP1565">
        <v>0</v>
      </c>
      <c r="BW1565" t="str">
        <f>"21:56:50.425"</f>
        <v>21:56:50.425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4</v>
      </c>
      <c r="CP1565" t="s">
        <v>119</v>
      </c>
      <c r="CQ1565">
        <v>259</v>
      </c>
      <c r="CR1565">
        <v>0</v>
      </c>
      <c r="CW1565">
        <v>3076078</v>
      </c>
      <c r="CY1565">
        <v>0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"08/10/2022 21:56:51.461"</f>
        <v>08/10/2022 21:56:51.461</v>
      </c>
      <c r="C1566" t="str">
        <f t="shared" si="424"/>
        <v>FFDFD3C0</v>
      </c>
      <c r="D1566" t="s">
        <v>130</v>
      </c>
      <c r="E1566">
        <v>18</v>
      </c>
      <c r="F1566">
        <v>1018</v>
      </c>
      <c r="G1566" t="s">
        <v>114</v>
      </c>
      <c r="J1566" t="s">
        <v>131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ref="S1566:T1568" si="435">"21:56:51.195"</f>
        <v>21:56:51.195</v>
      </c>
      <c r="T1566" t="str">
        <f t="shared" si="435"/>
        <v>21:56:51.195</v>
      </c>
      <c r="U1566" t="str">
        <f t="shared" si="423"/>
        <v>A4558D</v>
      </c>
      <c r="V1566">
        <v>0</v>
      </c>
      <c r="W1566">
        <v>0</v>
      </c>
      <c r="X1566">
        <v>2</v>
      </c>
      <c r="Z1566">
        <v>1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1299</v>
      </c>
      <c r="AJ1566">
        <v>48.093702999999998</v>
      </c>
      <c r="AK1566" t="s">
        <v>1049</v>
      </c>
      <c r="AL1566">
        <v>-122.97947600000001</v>
      </c>
      <c r="AM1566">
        <v>25</v>
      </c>
      <c r="AN1566">
        <v>1000</v>
      </c>
      <c r="AO1566" t="s">
        <v>118</v>
      </c>
      <c r="AP1566">
        <v>6</v>
      </c>
      <c r="AQ1566">
        <v>-133</v>
      </c>
      <c r="AR1566">
        <v>128</v>
      </c>
      <c r="AZ1566">
        <v>1200</v>
      </c>
      <c r="BA1566">
        <v>1</v>
      </c>
      <c r="BB1566" t="str">
        <f t="shared" si="426"/>
        <v xml:space="preserve">N379DH  </v>
      </c>
      <c r="BC1566">
        <v>1</v>
      </c>
      <c r="BE1566">
        <v>0</v>
      </c>
      <c r="BF1566">
        <v>0</v>
      </c>
      <c r="BG1566">
        <v>0</v>
      </c>
      <c r="BH1566">
        <v>975</v>
      </c>
      <c r="BI1566">
        <v>1</v>
      </c>
      <c r="BJ1566">
        <v>0</v>
      </c>
      <c r="BK1566">
        <v>0</v>
      </c>
      <c r="BL1566">
        <v>0</v>
      </c>
      <c r="BO1566">
        <v>0</v>
      </c>
      <c r="BP1566">
        <v>0</v>
      </c>
      <c r="BW1566" t="str">
        <f>"21:56:51.238"</f>
        <v>21:56:51.238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4</v>
      </c>
      <c r="CP1566" t="s">
        <v>119</v>
      </c>
      <c r="CQ1566">
        <v>259</v>
      </c>
      <c r="CR1566">
        <v>0</v>
      </c>
      <c r="CW1566">
        <v>3076171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"08/10/2022 21:56:51.461"</f>
        <v>08/10/2022 21:56:51.461</v>
      </c>
      <c r="C1567" t="str">
        <f t="shared" si="424"/>
        <v>FFDFD3C0</v>
      </c>
      <c r="D1567" t="s">
        <v>113</v>
      </c>
      <c r="E1567">
        <v>6</v>
      </c>
      <c r="H1567">
        <v>174</v>
      </c>
      <c r="I1567" t="s">
        <v>114</v>
      </c>
      <c r="J1567" t="s">
        <v>115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435"/>
        <v>21:56:51.195</v>
      </c>
      <c r="T1567" t="str">
        <f t="shared" si="435"/>
        <v>21:56:51.195</v>
      </c>
      <c r="U1567" t="str">
        <f t="shared" si="423"/>
        <v>A4558D</v>
      </c>
      <c r="V1567">
        <v>0</v>
      </c>
      <c r="W1567">
        <v>0</v>
      </c>
      <c r="X1567">
        <v>2</v>
      </c>
      <c r="Z1567">
        <v>1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1299</v>
      </c>
      <c r="AJ1567">
        <v>48.093702999999998</v>
      </c>
      <c r="AK1567" t="s">
        <v>1049</v>
      </c>
      <c r="AL1567">
        <v>-122.97947600000001</v>
      </c>
      <c r="AM1567">
        <v>25</v>
      </c>
      <c r="AN1567">
        <v>1000</v>
      </c>
      <c r="AO1567" t="s">
        <v>118</v>
      </c>
      <c r="AP1567">
        <v>6</v>
      </c>
      <c r="AQ1567">
        <v>-133</v>
      </c>
      <c r="AR1567">
        <v>128</v>
      </c>
      <c r="AZ1567">
        <v>1200</v>
      </c>
      <c r="BA1567">
        <v>1</v>
      </c>
      <c r="BB1567" t="str">
        <f t="shared" si="426"/>
        <v xml:space="preserve">N379DH  </v>
      </c>
      <c r="BC1567">
        <v>1</v>
      </c>
      <c r="BE1567">
        <v>0</v>
      </c>
      <c r="BF1567">
        <v>0</v>
      </c>
      <c r="BG1567">
        <v>0</v>
      </c>
      <c r="BH1567">
        <v>975</v>
      </c>
      <c r="BI1567">
        <v>1</v>
      </c>
      <c r="BJ1567">
        <v>0</v>
      </c>
      <c r="BK1567">
        <v>0</v>
      </c>
      <c r="BL1567">
        <v>0</v>
      </c>
      <c r="BO1567">
        <v>0</v>
      </c>
      <c r="BP1567">
        <v>0</v>
      </c>
      <c r="BW1567" t="str">
        <f>"21:56:51.238"</f>
        <v>21:56:51.238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4</v>
      </c>
      <c r="CP1567" t="s">
        <v>119</v>
      </c>
      <c r="CQ1567">
        <v>259</v>
      </c>
      <c r="CR1567">
        <v>0</v>
      </c>
      <c r="CW1567">
        <v>3076171</v>
      </c>
      <c r="CY1567">
        <v>0</v>
      </c>
      <c r="CZ1567">
        <v>0</v>
      </c>
      <c r="DA1567">
        <v>1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"08/10/2022 21:56:51.461"</f>
        <v>08/10/2022 21:56:51.461</v>
      </c>
      <c r="C1568" t="str">
        <f t="shared" si="424"/>
        <v>FFDFD3C0</v>
      </c>
      <c r="D1568" t="s">
        <v>611</v>
      </c>
      <c r="E1568">
        <v>10</v>
      </c>
      <c r="H1568">
        <v>37</v>
      </c>
      <c r="I1568" t="s">
        <v>612</v>
      </c>
      <c r="J1568" t="s">
        <v>613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435"/>
        <v>21:56:51.195</v>
      </c>
      <c r="T1568" t="str">
        <f t="shared" si="435"/>
        <v>21:56:51.195</v>
      </c>
      <c r="U1568" t="str">
        <f t="shared" si="423"/>
        <v>A4558D</v>
      </c>
      <c r="V1568">
        <v>0</v>
      </c>
      <c r="W1568">
        <v>0</v>
      </c>
      <c r="X1568">
        <v>2</v>
      </c>
      <c r="Z1568">
        <v>1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1299</v>
      </c>
      <c r="AJ1568">
        <v>48.093702999999998</v>
      </c>
      <c r="AK1568" t="s">
        <v>1049</v>
      </c>
      <c r="AL1568">
        <v>-122.97947600000001</v>
      </c>
      <c r="AM1568">
        <v>25</v>
      </c>
      <c r="AN1568">
        <v>1000</v>
      </c>
      <c r="AO1568" t="s">
        <v>118</v>
      </c>
      <c r="AP1568">
        <v>6</v>
      </c>
      <c r="AQ1568">
        <v>-133</v>
      </c>
      <c r="AR1568">
        <v>128</v>
      </c>
      <c r="AZ1568">
        <v>1200</v>
      </c>
      <c r="BA1568">
        <v>1</v>
      </c>
      <c r="BB1568" t="str">
        <f t="shared" si="426"/>
        <v xml:space="preserve">N379DH  </v>
      </c>
      <c r="BC1568">
        <v>1</v>
      </c>
      <c r="BE1568">
        <v>0</v>
      </c>
      <c r="BF1568">
        <v>0</v>
      </c>
      <c r="BG1568">
        <v>0</v>
      </c>
      <c r="BH1568">
        <v>975</v>
      </c>
      <c r="BI1568">
        <v>1</v>
      </c>
      <c r="BJ1568">
        <v>0</v>
      </c>
      <c r="BK1568">
        <v>0</v>
      </c>
      <c r="BL1568">
        <v>0</v>
      </c>
      <c r="BO1568">
        <v>0</v>
      </c>
      <c r="BP1568">
        <v>0</v>
      </c>
      <c r="BW1568" t="str">
        <f>"21:56:51.238"</f>
        <v>21:56:51.238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4</v>
      </c>
      <c r="CP1568" t="s">
        <v>119</v>
      </c>
      <c r="CQ1568">
        <v>259</v>
      </c>
      <c r="CR1568">
        <v>0</v>
      </c>
      <c r="CW1568">
        <v>3076171</v>
      </c>
      <c r="CY1568">
        <v>0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"08/10/2022 21:56:52.822"</f>
        <v>08/10/2022 21:56:52.822</v>
      </c>
      <c r="C1569" t="str">
        <f t="shared" si="424"/>
        <v>FFDFD3C0</v>
      </c>
      <c r="D1569" t="s">
        <v>611</v>
      </c>
      <c r="E1569">
        <v>10</v>
      </c>
      <c r="H1569">
        <v>37</v>
      </c>
      <c r="I1569" t="s">
        <v>612</v>
      </c>
      <c r="J1569" t="s">
        <v>613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ref="S1569:T1571" si="436">"21:56:52.594"</f>
        <v>21:56:52.594</v>
      </c>
      <c r="T1569" t="str">
        <f t="shared" si="436"/>
        <v>21:56:52.594</v>
      </c>
      <c r="U1569" t="str">
        <f t="shared" si="423"/>
        <v>A4558D</v>
      </c>
      <c r="V1569">
        <v>0</v>
      </c>
      <c r="W1569">
        <v>0</v>
      </c>
      <c r="X1569">
        <v>2</v>
      </c>
      <c r="Z1569">
        <v>1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1300</v>
      </c>
      <c r="AJ1569">
        <v>48.092843999999999</v>
      </c>
      <c r="AK1569" t="s">
        <v>1301</v>
      </c>
      <c r="AL1569">
        <v>-122.979434</v>
      </c>
      <c r="AM1569">
        <v>25</v>
      </c>
      <c r="AN1569">
        <v>1000</v>
      </c>
      <c r="AO1569" t="s">
        <v>118</v>
      </c>
      <c r="AP1569">
        <v>6</v>
      </c>
      <c r="AQ1569">
        <v>-133</v>
      </c>
      <c r="AR1569">
        <v>128</v>
      </c>
      <c r="AZ1569">
        <v>1200</v>
      </c>
      <c r="BA1569">
        <v>1</v>
      </c>
      <c r="BB1569" t="str">
        <f t="shared" si="426"/>
        <v xml:space="preserve">N379DH  </v>
      </c>
      <c r="BC1569">
        <v>1</v>
      </c>
      <c r="BE1569">
        <v>0</v>
      </c>
      <c r="BF1569">
        <v>0</v>
      </c>
      <c r="BG1569">
        <v>0</v>
      </c>
      <c r="BH1569">
        <v>975</v>
      </c>
      <c r="BI1569">
        <v>1</v>
      </c>
      <c r="BJ1569">
        <v>0</v>
      </c>
      <c r="BK1569">
        <v>0</v>
      </c>
      <c r="BL1569">
        <v>0</v>
      </c>
      <c r="BO1569">
        <v>0</v>
      </c>
      <c r="BP1569">
        <v>0</v>
      </c>
      <c r="BW1569" t="str">
        <f>"21:56:52.623"</f>
        <v>21:56:52.623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5</v>
      </c>
      <c r="CP1569" t="s">
        <v>119</v>
      </c>
      <c r="CQ1569">
        <v>259</v>
      </c>
      <c r="CR1569">
        <v>0</v>
      </c>
      <c r="CW1569">
        <v>3076322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"08/10/2022 21:56:52.869"</f>
        <v>08/10/2022 21:56:52.869</v>
      </c>
      <c r="C1570" t="str">
        <f t="shared" si="424"/>
        <v>FFDFD3C0</v>
      </c>
      <c r="D1570" t="s">
        <v>130</v>
      </c>
      <c r="E1570">
        <v>18</v>
      </c>
      <c r="F1570">
        <v>1018</v>
      </c>
      <c r="G1570" t="s">
        <v>114</v>
      </c>
      <c r="J1570" t="s">
        <v>131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436"/>
        <v>21:56:52.594</v>
      </c>
      <c r="T1570" t="str">
        <f t="shared" si="436"/>
        <v>21:56:52.594</v>
      </c>
      <c r="U1570" t="str">
        <f t="shared" si="423"/>
        <v>A4558D</v>
      </c>
      <c r="V1570">
        <v>0</v>
      </c>
      <c r="W1570">
        <v>0</v>
      </c>
      <c r="X1570">
        <v>2</v>
      </c>
      <c r="Z1570">
        <v>1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1300</v>
      </c>
      <c r="AJ1570">
        <v>48.092843999999999</v>
      </c>
      <c r="AK1570" t="s">
        <v>1301</v>
      </c>
      <c r="AL1570">
        <v>-122.979434</v>
      </c>
      <c r="AM1570">
        <v>25</v>
      </c>
      <c r="AN1570">
        <v>1000</v>
      </c>
      <c r="AO1570" t="s">
        <v>118</v>
      </c>
      <c r="AP1570">
        <v>6</v>
      </c>
      <c r="AQ1570">
        <v>-133</v>
      </c>
      <c r="AR1570">
        <v>128</v>
      </c>
      <c r="AZ1570">
        <v>1200</v>
      </c>
      <c r="BA1570">
        <v>1</v>
      </c>
      <c r="BB1570" t="str">
        <f t="shared" si="426"/>
        <v xml:space="preserve">N379DH  </v>
      </c>
      <c r="BC1570">
        <v>1</v>
      </c>
      <c r="BE1570">
        <v>0</v>
      </c>
      <c r="BF1570">
        <v>0</v>
      </c>
      <c r="BG1570">
        <v>0</v>
      </c>
      <c r="BH1570">
        <v>975</v>
      </c>
      <c r="BI1570">
        <v>1</v>
      </c>
      <c r="BJ1570">
        <v>0</v>
      </c>
      <c r="BK1570">
        <v>0</v>
      </c>
      <c r="BL1570">
        <v>0</v>
      </c>
      <c r="BO1570">
        <v>0</v>
      </c>
      <c r="BP1570">
        <v>0</v>
      </c>
      <c r="BW1570" t="str">
        <f>"21:56:52.623"</f>
        <v>21:56:52.623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5</v>
      </c>
      <c r="CP1570" t="s">
        <v>119</v>
      </c>
      <c r="CQ1570">
        <v>259</v>
      </c>
      <c r="CR1570">
        <v>0</v>
      </c>
      <c r="CW1570">
        <v>3076322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"08/10/2022 21:56:52.884"</f>
        <v>08/10/2022 21:56:52.884</v>
      </c>
      <c r="C1571" t="str">
        <f t="shared" si="424"/>
        <v>FFDFD3C0</v>
      </c>
      <c r="D1571" t="s">
        <v>113</v>
      </c>
      <c r="E1571">
        <v>6</v>
      </c>
      <c r="H1571">
        <v>174</v>
      </c>
      <c r="I1571" t="s">
        <v>114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si="436"/>
        <v>21:56:52.594</v>
      </c>
      <c r="T1571" t="str">
        <f t="shared" si="436"/>
        <v>21:56:52.594</v>
      </c>
      <c r="U1571" t="str">
        <f t="shared" si="423"/>
        <v>A4558D</v>
      </c>
      <c r="V1571">
        <v>0</v>
      </c>
      <c r="W1571">
        <v>0</v>
      </c>
      <c r="X1571">
        <v>2</v>
      </c>
      <c r="Z1571">
        <v>1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1300</v>
      </c>
      <c r="AJ1571">
        <v>48.092843999999999</v>
      </c>
      <c r="AK1571" t="s">
        <v>1301</v>
      </c>
      <c r="AL1571">
        <v>-122.979434</v>
      </c>
      <c r="AM1571">
        <v>25</v>
      </c>
      <c r="AN1571">
        <v>1000</v>
      </c>
      <c r="AO1571" t="s">
        <v>118</v>
      </c>
      <c r="AP1571">
        <v>6</v>
      </c>
      <c r="AQ1571">
        <v>-133</v>
      </c>
      <c r="AR1571">
        <v>128</v>
      </c>
      <c r="AZ1571">
        <v>1200</v>
      </c>
      <c r="BA1571">
        <v>1</v>
      </c>
      <c r="BB1571" t="str">
        <f t="shared" si="426"/>
        <v xml:space="preserve">N379DH  </v>
      </c>
      <c r="BC1571">
        <v>1</v>
      </c>
      <c r="BE1571">
        <v>0</v>
      </c>
      <c r="BF1571">
        <v>0</v>
      </c>
      <c r="BG1571">
        <v>0</v>
      </c>
      <c r="BH1571">
        <v>975</v>
      </c>
      <c r="BI1571">
        <v>1</v>
      </c>
      <c r="BJ1571">
        <v>0</v>
      </c>
      <c r="BK1571">
        <v>0</v>
      </c>
      <c r="BL1571">
        <v>0</v>
      </c>
      <c r="BO1571">
        <v>0</v>
      </c>
      <c r="BP1571">
        <v>0</v>
      </c>
      <c r="BW1571" t="str">
        <f>"21:56:52.623"</f>
        <v>21:56:52.623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5</v>
      </c>
      <c r="CP1571" t="s">
        <v>119</v>
      </c>
      <c r="CQ1571">
        <v>259</v>
      </c>
      <c r="CR1571">
        <v>0</v>
      </c>
      <c r="CW1571">
        <v>3076322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"08/10/2022 21:56:53.791"</f>
        <v>08/10/2022 21:56:53.791</v>
      </c>
      <c r="C1572" t="str">
        <f t="shared" si="424"/>
        <v>FFDFD3C0</v>
      </c>
      <c r="D1572" t="s">
        <v>113</v>
      </c>
      <c r="E1572">
        <v>6</v>
      </c>
      <c r="H1572">
        <v>174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ref="S1572:T1574" si="437">"21:56:53.398"</f>
        <v>21:56:53.398</v>
      </c>
      <c r="T1572" t="str">
        <f t="shared" si="437"/>
        <v>21:56:53.398</v>
      </c>
      <c r="U1572" t="str">
        <f t="shared" si="423"/>
        <v>A4558D</v>
      </c>
      <c r="V1572">
        <v>0</v>
      </c>
      <c r="W1572">
        <v>0</v>
      </c>
      <c r="X1572">
        <v>2</v>
      </c>
      <c r="Z1572">
        <v>1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1302</v>
      </c>
      <c r="AJ1572">
        <v>48.092371999999997</v>
      </c>
      <c r="AK1572" t="s">
        <v>1303</v>
      </c>
      <c r="AL1572">
        <v>-122.97939100000001</v>
      </c>
      <c r="AM1572">
        <v>25</v>
      </c>
      <c r="AN1572">
        <v>1000</v>
      </c>
      <c r="AO1572" t="s">
        <v>118</v>
      </c>
      <c r="AP1572">
        <v>5</v>
      </c>
      <c r="AQ1572">
        <v>-133</v>
      </c>
      <c r="AR1572">
        <v>128</v>
      </c>
      <c r="AZ1572">
        <v>1200</v>
      </c>
      <c r="BA1572">
        <v>1</v>
      </c>
      <c r="BB1572" t="str">
        <f t="shared" si="426"/>
        <v xml:space="preserve">N379DH  </v>
      </c>
      <c r="BC1572">
        <v>1</v>
      </c>
      <c r="BE1572">
        <v>0</v>
      </c>
      <c r="BF1572">
        <v>0</v>
      </c>
      <c r="BG1572">
        <v>0</v>
      </c>
      <c r="BH1572">
        <v>975</v>
      </c>
      <c r="BI1572">
        <v>1</v>
      </c>
      <c r="BJ1572">
        <v>0</v>
      </c>
      <c r="BK1572">
        <v>0</v>
      </c>
      <c r="BL1572">
        <v>0</v>
      </c>
      <c r="BO1572">
        <v>0</v>
      </c>
      <c r="BP1572">
        <v>0</v>
      </c>
      <c r="BW1572" t="str">
        <f>"21:56:53.421"</f>
        <v>21:56:53.421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4</v>
      </c>
      <c r="CP1572" t="s">
        <v>119</v>
      </c>
      <c r="CQ1572">
        <v>259</v>
      </c>
      <c r="CR1572">
        <v>0</v>
      </c>
      <c r="CW1572">
        <v>3076408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"08/10/2022 21:56:53.791"</f>
        <v>08/10/2022 21:56:53.791</v>
      </c>
      <c r="C1573" t="str">
        <f t="shared" si="424"/>
        <v>FFDFD3C0</v>
      </c>
      <c r="D1573" t="s">
        <v>611</v>
      </c>
      <c r="E1573">
        <v>10</v>
      </c>
      <c r="H1573">
        <v>37</v>
      </c>
      <c r="I1573" t="s">
        <v>612</v>
      </c>
      <c r="J1573" t="s">
        <v>613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437"/>
        <v>21:56:53.398</v>
      </c>
      <c r="T1573" t="str">
        <f t="shared" si="437"/>
        <v>21:56:53.398</v>
      </c>
      <c r="U1573" t="str">
        <f t="shared" si="423"/>
        <v>A4558D</v>
      </c>
      <c r="V1573">
        <v>0</v>
      </c>
      <c r="W1573">
        <v>0</v>
      </c>
      <c r="X1573">
        <v>2</v>
      </c>
      <c r="Z1573">
        <v>1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1302</v>
      </c>
      <c r="AJ1573">
        <v>48.092371999999997</v>
      </c>
      <c r="AK1573" t="s">
        <v>1303</v>
      </c>
      <c r="AL1573">
        <v>-122.97939100000001</v>
      </c>
      <c r="AM1573">
        <v>25</v>
      </c>
      <c r="AN1573">
        <v>1000</v>
      </c>
      <c r="AO1573" t="s">
        <v>118</v>
      </c>
      <c r="AP1573">
        <v>5</v>
      </c>
      <c r="AQ1573">
        <v>-133</v>
      </c>
      <c r="AR1573">
        <v>128</v>
      </c>
      <c r="AZ1573">
        <v>1200</v>
      </c>
      <c r="BA1573">
        <v>1</v>
      </c>
      <c r="BB1573" t="str">
        <f t="shared" si="426"/>
        <v xml:space="preserve">N379DH  </v>
      </c>
      <c r="BC1573">
        <v>1</v>
      </c>
      <c r="BE1573">
        <v>0</v>
      </c>
      <c r="BF1573">
        <v>0</v>
      </c>
      <c r="BG1573">
        <v>0</v>
      </c>
      <c r="BH1573">
        <v>975</v>
      </c>
      <c r="BI1573">
        <v>1</v>
      </c>
      <c r="BJ1573">
        <v>0</v>
      </c>
      <c r="BK1573">
        <v>0</v>
      </c>
      <c r="BL1573">
        <v>0</v>
      </c>
      <c r="BO1573">
        <v>0</v>
      </c>
      <c r="BP1573">
        <v>0</v>
      </c>
      <c r="BW1573" t="str">
        <f>"21:56:53.421"</f>
        <v>21:56:53.421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4</v>
      </c>
      <c r="CP1573" t="s">
        <v>119</v>
      </c>
      <c r="CQ1573">
        <v>259</v>
      </c>
      <c r="CR1573">
        <v>0</v>
      </c>
      <c r="CW1573">
        <v>3076408</v>
      </c>
      <c r="CY1573">
        <v>0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"08/10/2022 21:56:53.791"</f>
        <v>08/10/2022 21:56:53.791</v>
      </c>
      <c r="C1574" t="str">
        <f t="shared" si="424"/>
        <v>FFDFD3C0</v>
      </c>
      <c r="D1574" t="s">
        <v>130</v>
      </c>
      <c r="E1574">
        <v>18</v>
      </c>
      <c r="F1574">
        <v>1018</v>
      </c>
      <c r="G1574" t="s">
        <v>114</v>
      </c>
      <c r="J1574" t="s">
        <v>131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si="437"/>
        <v>21:56:53.398</v>
      </c>
      <c r="T1574" t="str">
        <f t="shared" si="437"/>
        <v>21:56:53.398</v>
      </c>
      <c r="U1574" t="str">
        <f t="shared" si="423"/>
        <v>A4558D</v>
      </c>
      <c r="V1574">
        <v>0</v>
      </c>
      <c r="W1574">
        <v>0</v>
      </c>
      <c r="X1574">
        <v>2</v>
      </c>
      <c r="Z1574">
        <v>1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1302</v>
      </c>
      <c r="AJ1574">
        <v>48.092371999999997</v>
      </c>
      <c r="AK1574" t="s">
        <v>1303</v>
      </c>
      <c r="AL1574">
        <v>-122.97939100000001</v>
      </c>
      <c r="AM1574">
        <v>25</v>
      </c>
      <c r="AN1574">
        <v>1000</v>
      </c>
      <c r="AO1574" t="s">
        <v>118</v>
      </c>
      <c r="AP1574">
        <v>5</v>
      </c>
      <c r="AQ1574">
        <v>-133</v>
      </c>
      <c r="AR1574">
        <v>128</v>
      </c>
      <c r="AZ1574">
        <v>1200</v>
      </c>
      <c r="BA1574">
        <v>1</v>
      </c>
      <c r="BB1574" t="str">
        <f t="shared" si="426"/>
        <v xml:space="preserve">N379DH  </v>
      </c>
      <c r="BC1574">
        <v>1</v>
      </c>
      <c r="BE1574">
        <v>0</v>
      </c>
      <c r="BF1574">
        <v>0</v>
      </c>
      <c r="BG1574">
        <v>0</v>
      </c>
      <c r="BH1574">
        <v>975</v>
      </c>
      <c r="BI1574">
        <v>1</v>
      </c>
      <c r="BJ1574">
        <v>0</v>
      </c>
      <c r="BK1574">
        <v>0</v>
      </c>
      <c r="BL1574">
        <v>0</v>
      </c>
      <c r="BO1574">
        <v>0</v>
      </c>
      <c r="BP1574">
        <v>0</v>
      </c>
      <c r="BW1574" t="str">
        <f>"21:56:53.421"</f>
        <v>21:56:53.421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4</v>
      </c>
      <c r="CP1574" t="s">
        <v>119</v>
      </c>
      <c r="CQ1574">
        <v>259</v>
      </c>
      <c r="CR1574">
        <v>0</v>
      </c>
      <c r="CW1574">
        <v>3076408</v>
      </c>
      <c r="CY1574">
        <v>0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"08/10/2022 21:56:54.914"</f>
        <v>08/10/2022 21:56:54.914</v>
      </c>
      <c r="C1575" t="str">
        <f t="shared" si="424"/>
        <v>FFDFD3C0</v>
      </c>
      <c r="D1575" t="s">
        <v>611</v>
      </c>
      <c r="E1575">
        <v>10</v>
      </c>
      <c r="H1575">
        <v>37</v>
      </c>
      <c r="I1575" t="s">
        <v>612</v>
      </c>
      <c r="J1575" t="s">
        <v>613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ref="S1575:T1577" si="438">"21:56:54.594"</f>
        <v>21:56:54.594</v>
      </c>
      <c r="T1575" t="str">
        <f t="shared" si="438"/>
        <v>21:56:54.594</v>
      </c>
      <c r="U1575" t="str">
        <f t="shared" si="423"/>
        <v>A4558D</v>
      </c>
      <c r="V1575">
        <v>0</v>
      </c>
      <c r="W1575">
        <v>0</v>
      </c>
      <c r="X1575">
        <v>2</v>
      </c>
      <c r="Z1575">
        <v>1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1304</v>
      </c>
      <c r="AJ1575">
        <v>48.091621000000004</v>
      </c>
      <c r="AK1575" t="s">
        <v>1305</v>
      </c>
      <c r="AL1575">
        <v>-122.97936900000001</v>
      </c>
      <c r="AM1575">
        <v>25</v>
      </c>
      <c r="AN1575">
        <v>1000</v>
      </c>
      <c r="AO1575" t="s">
        <v>118</v>
      </c>
      <c r="AP1575">
        <v>5</v>
      </c>
      <c r="AQ1575">
        <v>-132</v>
      </c>
      <c r="AR1575">
        <v>128</v>
      </c>
      <c r="AZ1575">
        <v>1200</v>
      </c>
      <c r="BA1575">
        <v>1</v>
      </c>
      <c r="BB1575" t="str">
        <f t="shared" si="426"/>
        <v xml:space="preserve">N379DH  </v>
      </c>
      <c r="BC1575">
        <v>1</v>
      </c>
      <c r="BE1575">
        <v>0</v>
      </c>
      <c r="BF1575">
        <v>0</v>
      </c>
      <c r="BG1575">
        <v>0</v>
      </c>
      <c r="BH1575">
        <v>975</v>
      </c>
      <c r="BI1575">
        <v>1</v>
      </c>
      <c r="BJ1575">
        <v>0</v>
      </c>
      <c r="BK1575">
        <v>0</v>
      </c>
      <c r="BL1575">
        <v>0</v>
      </c>
      <c r="BO1575">
        <v>0</v>
      </c>
      <c r="BP1575">
        <v>0</v>
      </c>
      <c r="BW1575" t="str">
        <f>"21:56:54.607"</f>
        <v>21:56:54.607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4</v>
      </c>
      <c r="CP1575" t="s">
        <v>119</v>
      </c>
      <c r="CQ1575">
        <v>259</v>
      </c>
      <c r="CR1575">
        <v>0</v>
      </c>
      <c r="CW1575">
        <v>3076554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"08/10/2022 21:56:54.914"</f>
        <v>08/10/2022 21:56:54.914</v>
      </c>
      <c r="C1576" t="str">
        <f t="shared" si="424"/>
        <v>FFDFD3C0</v>
      </c>
      <c r="D1576" t="s">
        <v>130</v>
      </c>
      <c r="E1576">
        <v>18</v>
      </c>
      <c r="F1576">
        <v>1018</v>
      </c>
      <c r="G1576" t="s">
        <v>114</v>
      </c>
      <c r="J1576" t="s">
        <v>131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438"/>
        <v>21:56:54.594</v>
      </c>
      <c r="T1576" t="str">
        <f t="shared" si="438"/>
        <v>21:56:54.594</v>
      </c>
      <c r="U1576" t="str">
        <f t="shared" si="423"/>
        <v>A4558D</v>
      </c>
      <c r="V1576">
        <v>0</v>
      </c>
      <c r="W1576">
        <v>0</v>
      </c>
      <c r="X1576">
        <v>2</v>
      </c>
      <c r="Z1576">
        <v>1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1304</v>
      </c>
      <c r="AJ1576">
        <v>48.091621000000004</v>
      </c>
      <c r="AK1576" t="s">
        <v>1305</v>
      </c>
      <c r="AL1576">
        <v>-122.97936900000001</v>
      </c>
      <c r="AM1576">
        <v>25</v>
      </c>
      <c r="AN1576">
        <v>1000</v>
      </c>
      <c r="AO1576" t="s">
        <v>118</v>
      </c>
      <c r="AP1576">
        <v>5</v>
      </c>
      <c r="AQ1576">
        <v>-132</v>
      </c>
      <c r="AR1576">
        <v>128</v>
      </c>
      <c r="AZ1576">
        <v>1200</v>
      </c>
      <c r="BA1576">
        <v>1</v>
      </c>
      <c r="BB1576" t="str">
        <f t="shared" si="426"/>
        <v xml:space="preserve">N379DH  </v>
      </c>
      <c r="BC1576">
        <v>1</v>
      </c>
      <c r="BE1576">
        <v>0</v>
      </c>
      <c r="BF1576">
        <v>0</v>
      </c>
      <c r="BG1576">
        <v>0</v>
      </c>
      <c r="BH1576">
        <v>975</v>
      </c>
      <c r="BI1576">
        <v>1</v>
      </c>
      <c r="BJ1576">
        <v>0</v>
      </c>
      <c r="BK1576">
        <v>0</v>
      </c>
      <c r="BL1576">
        <v>0</v>
      </c>
      <c r="BO1576">
        <v>0</v>
      </c>
      <c r="BP1576">
        <v>0</v>
      </c>
      <c r="BW1576" t="str">
        <f>"21:56:54.607"</f>
        <v>21:56:54.607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4</v>
      </c>
      <c r="CP1576" t="s">
        <v>119</v>
      </c>
      <c r="CQ1576">
        <v>259</v>
      </c>
      <c r="CR1576">
        <v>0</v>
      </c>
      <c r="CW1576">
        <v>3076554</v>
      </c>
      <c r="CY1576">
        <v>0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"08/10/2022 21:56:54.914"</f>
        <v>08/10/2022 21:56:54.914</v>
      </c>
      <c r="C1577" t="str">
        <f t="shared" si="424"/>
        <v>FFDFD3C0</v>
      </c>
      <c r="D1577" t="s">
        <v>113</v>
      </c>
      <c r="E1577">
        <v>6</v>
      </c>
      <c r="H1577">
        <v>174</v>
      </c>
      <c r="I1577" t="s">
        <v>114</v>
      </c>
      <c r="J1577" t="s">
        <v>115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si="438"/>
        <v>21:56:54.594</v>
      </c>
      <c r="T1577" t="str">
        <f t="shared" si="438"/>
        <v>21:56:54.594</v>
      </c>
      <c r="U1577" t="str">
        <f t="shared" si="423"/>
        <v>A4558D</v>
      </c>
      <c r="V1577">
        <v>0</v>
      </c>
      <c r="W1577">
        <v>0</v>
      </c>
      <c r="X1577">
        <v>2</v>
      </c>
      <c r="Z1577">
        <v>1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1304</v>
      </c>
      <c r="AJ1577">
        <v>48.091621000000004</v>
      </c>
      <c r="AK1577" t="s">
        <v>1305</v>
      </c>
      <c r="AL1577">
        <v>-122.97936900000001</v>
      </c>
      <c r="AM1577">
        <v>25</v>
      </c>
      <c r="AN1577">
        <v>1000</v>
      </c>
      <c r="AO1577" t="s">
        <v>118</v>
      </c>
      <c r="AP1577">
        <v>5</v>
      </c>
      <c r="AQ1577">
        <v>-132</v>
      </c>
      <c r="AR1577">
        <v>128</v>
      </c>
      <c r="AZ1577">
        <v>1200</v>
      </c>
      <c r="BA1577">
        <v>1</v>
      </c>
      <c r="BB1577" t="str">
        <f t="shared" si="426"/>
        <v xml:space="preserve">N379DH  </v>
      </c>
      <c r="BC1577">
        <v>1</v>
      </c>
      <c r="BE1577">
        <v>0</v>
      </c>
      <c r="BF1577">
        <v>0</v>
      </c>
      <c r="BG1577">
        <v>0</v>
      </c>
      <c r="BH1577">
        <v>975</v>
      </c>
      <c r="BI1577">
        <v>1</v>
      </c>
      <c r="BJ1577">
        <v>0</v>
      </c>
      <c r="BK1577">
        <v>0</v>
      </c>
      <c r="BL1577">
        <v>0</v>
      </c>
      <c r="BO1577">
        <v>0</v>
      </c>
      <c r="BP1577">
        <v>0</v>
      </c>
      <c r="BW1577" t="str">
        <f>"21:56:54.607"</f>
        <v>21:56:54.607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4</v>
      </c>
      <c r="CP1577" t="s">
        <v>119</v>
      </c>
      <c r="CQ1577">
        <v>259</v>
      </c>
      <c r="CR1577">
        <v>0</v>
      </c>
      <c r="CW1577">
        <v>3076554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"08/10/2022 21:56:56.258"</f>
        <v>08/10/2022 21:56:56.258</v>
      </c>
      <c r="C1578" t="str">
        <f t="shared" si="424"/>
        <v>FFDFD3C0</v>
      </c>
      <c r="D1578" t="s">
        <v>611</v>
      </c>
      <c r="E1578">
        <v>10</v>
      </c>
      <c r="H1578">
        <v>37</v>
      </c>
      <c r="I1578" t="s">
        <v>612</v>
      </c>
      <c r="J1578" t="s">
        <v>613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ref="S1578:T1580" si="439">"21:56:55.797"</f>
        <v>21:56:55.797</v>
      </c>
      <c r="T1578" t="str">
        <f t="shared" si="439"/>
        <v>21:56:55.797</v>
      </c>
      <c r="U1578" t="str">
        <f t="shared" si="423"/>
        <v>A4558D</v>
      </c>
      <c r="V1578">
        <v>0</v>
      </c>
      <c r="W1578">
        <v>0</v>
      </c>
      <c r="X1578">
        <v>2</v>
      </c>
      <c r="Z1578">
        <v>1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1306</v>
      </c>
      <c r="AJ1578">
        <v>48.090891999999997</v>
      </c>
      <c r="AK1578" t="s">
        <v>1307</v>
      </c>
      <c r="AL1578">
        <v>-122.979326</v>
      </c>
      <c r="AM1578">
        <v>25</v>
      </c>
      <c r="AN1578">
        <v>1000</v>
      </c>
      <c r="AO1578" t="s">
        <v>118</v>
      </c>
      <c r="AP1578">
        <v>5</v>
      </c>
      <c r="AQ1578">
        <v>-132</v>
      </c>
      <c r="AR1578">
        <v>128</v>
      </c>
      <c r="AZ1578">
        <v>1200</v>
      </c>
      <c r="BA1578">
        <v>1</v>
      </c>
      <c r="BB1578" t="str">
        <f t="shared" si="426"/>
        <v xml:space="preserve">N379DH  </v>
      </c>
      <c r="BC1578">
        <v>1</v>
      </c>
      <c r="BE1578">
        <v>0</v>
      </c>
      <c r="BF1578">
        <v>0</v>
      </c>
      <c r="BG1578">
        <v>0</v>
      </c>
      <c r="BH1578">
        <v>975</v>
      </c>
      <c r="BI1578">
        <v>1</v>
      </c>
      <c r="BJ1578">
        <v>0</v>
      </c>
      <c r="BK1578">
        <v>0</v>
      </c>
      <c r="BL1578">
        <v>0</v>
      </c>
      <c r="BO1578">
        <v>0</v>
      </c>
      <c r="BP1578">
        <v>0</v>
      </c>
      <c r="BW1578" t="str">
        <f>"21:56:55.992"</f>
        <v>21:56:55.992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4</v>
      </c>
      <c r="CP1578" t="s">
        <v>119</v>
      </c>
      <c r="CQ1578">
        <v>259</v>
      </c>
      <c r="CR1578">
        <v>0</v>
      </c>
      <c r="CW1578">
        <v>3076700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"08/10/2022 21:56:56.289"</f>
        <v>08/10/2022 21:56:56.289</v>
      </c>
      <c r="C1579" t="str">
        <f t="shared" si="424"/>
        <v>FFDFD3C0</v>
      </c>
      <c r="D1579" t="s">
        <v>130</v>
      </c>
      <c r="E1579">
        <v>18</v>
      </c>
      <c r="F1579">
        <v>1018</v>
      </c>
      <c r="G1579" t="s">
        <v>114</v>
      </c>
      <c r="J1579" t="s">
        <v>131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439"/>
        <v>21:56:55.797</v>
      </c>
      <c r="T1579" t="str">
        <f t="shared" si="439"/>
        <v>21:56:55.797</v>
      </c>
      <c r="U1579" t="str">
        <f t="shared" si="423"/>
        <v>A4558D</v>
      </c>
      <c r="V1579">
        <v>0</v>
      </c>
      <c r="W1579">
        <v>0</v>
      </c>
      <c r="X1579">
        <v>2</v>
      </c>
      <c r="Z1579">
        <v>1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1306</v>
      </c>
      <c r="AJ1579">
        <v>48.090891999999997</v>
      </c>
      <c r="AK1579" t="s">
        <v>1307</v>
      </c>
      <c r="AL1579">
        <v>-122.979326</v>
      </c>
      <c r="AM1579">
        <v>25</v>
      </c>
      <c r="AN1579">
        <v>1000</v>
      </c>
      <c r="AO1579" t="s">
        <v>118</v>
      </c>
      <c r="AP1579">
        <v>5</v>
      </c>
      <c r="AQ1579">
        <v>-132</v>
      </c>
      <c r="AR1579">
        <v>128</v>
      </c>
      <c r="AZ1579">
        <v>1200</v>
      </c>
      <c r="BA1579">
        <v>1</v>
      </c>
      <c r="BB1579" t="str">
        <f t="shared" si="426"/>
        <v xml:space="preserve">N379DH  </v>
      </c>
      <c r="BC1579">
        <v>1</v>
      </c>
      <c r="BE1579">
        <v>0</v>
      </c>
      <c r="BF1579">
        <v>0</v>
      </c>
      <c r="BG1579">
        <v>0</v>
      </c>
      <c r="BH1579">
        <v>975</v>
      </c>
      <c r="BI1579">
        <v>1</v>
      </c>
      <c r="BJ1579">
        <v>0</v>
      </c>
      <c r="BK1579">
        <v>0</v>
      </c>
      <c r="BL1579">
        <v>0</v>
      </c>
      <c r="BO1579">
        <v>0</v>
      </c>
      <c r="BP1579">
        <v>0</v>
      </c>
      <c r="BW1579" t="str">
        <f>"21:56:55.992"</f>
        <v>21:56:55.992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4</v>
      </c>
      <c r="CP1579" t="s">
        <v>119</v>
      </c>
      <c r="CQ1579">
        <v>259</v>
      </c>
      <c r="CR1579">
        <v>0</v>
      </c>
      <c r="CW1579">
        <v>3076700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"08/10/2022 21:56:56.289"</f>
        <v>08/10/2022 21:56:56.289</v>
      </c>
      <c r="C1580" t="str">
        <f t="shared" si="424"/>
        <v>FFDFD3C0</v>
      </c>
      <c r="D1580" t="s">
        <v>113</v>
      </c>
      <c r="E1580">
        <v>6</v>
      </c>
      <c r="H1580">
        <v>174</v>
      </c>
      <c r="I1580" t="s">
        <v>114</v>
      </c>
      <c r="J1580" t="s">
        <v>115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si="439"/>
        <v>21:56:55.797</v>
      </c>
      <c r="T1580" t="str">
        <f t="shared" si="439"/>
        <v>21:56:55.797</v>
      </c>
      <c r="U1580" t="str">
        <f t="shared" si="423"/>
        <v>A4558D</v>
      </c>
      <c r="V1580">
        <v>0</v>
      </c>
      <c r="W1580">
        <v>0</v>
      </c>
      <c r="X1580">
        <v>2</v>
      </c>
      <c r="Z1580">
        <v>1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1306</v>
      </c>
      <c r="AJ1580">
        <v>48.090891999999997</v>
      </c>
      <c r="AK1580" t="s">
        <v>1307</v>
      </c>
      <c r="AL1580">
        <v>-122.979326</v>
      </c>
      <c r="AM1580">
        <v>25</v>
      </c>
      <c r="AN1580">
        <v>1000</v>
      </c>
      <c r="AO1580" t="s">
        <v>118</v>
      </c>
      <c r="AP1580">
        <v>5</v>
      </c>
      <c r="AQ1580">
        <v>-132</v>
      </c>
      <c r="AR1580">
        <v>128</v>
      </c>
      <c r="AZ1580">
        <v>1200</v>
      </c>
      <c r="BA1580">
        <v>1</v>
      </c>
      <c r="BB1580" t="str">
        <f t="shared" si="426"/>
        <v xml:space="preserve">N379DH  </v>
      </c>
      <c r="BC1580">
        <v>1</v>
      </c>
      <c r="BE1580">
        <v>0</v>
      </c>
      <c r="BF1580">
        <v>0</v>
      </c>
      <c r="BG1580">
        <v>0</v>
      </c>
      <c r="BH1580">
        <v>975</v>
      </c>
      <c r="BI1580">
        <v>1</v>
      </c>
      <c r="BJ1580">
        <v>0</v>
      </c>
      <c r="BK1580">
        <v>0</v>
      </c>
      <c r="BL1580">
        <v>0</v>
      </c>
      <c r="BO1580">
        <v>0</v>
      </c>
      <c r="BP1580">
        <v>0</v>
      </c>
      <c r="BW1580" t="str">
        <f>"21:56:55.992"</f>
        <v>21:56:55.992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4</v>
      </c>
      <c r="CP1580" t="s">
        <v>119</v>
      </c>
      <c r="CQ1580">
        <v>259</v>
      </c>
      <c r="CR1580">
        <v>0</v>
      </c>
      <c r="CW1580">
        <v>3076700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"08/10/2022 21:56:56.821"</f>
        <v>08/10/2022 21:56:56.821</v>
      </c>
      <c r="C1581" t="str">
        <f t="shared" si="424"/>
        <v>FFDFD3C0</v>
      </c>
      <c r="D1581" t="s">
        <v>113</v>
      </c>
      <c r="E1581">
        <v>6</v>
      </c>
      <c r="H1581">
        <v>174</v>
      </c>
      <c r="I1581" t="s">
        <v>114</v>
      </c>
      <c r="J1581" t="s">
        <v>115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ref="S1581:T1583" si="440">"21:56:56.398"</f>
        <v>21:56:56.398</v>
      </c>
      <c r="T1581" t="str">
        <f t="shared" si="440"/>
        <v>21:56:56.398</v>
      </c>
      <c r="U1581" t="str">
        <f t="shared" si="423"/>
        <v>A4558D</v>
      </c>
      <c r="V1581">
        <v>0</v>
      </c>
      <c r="W1581">
        <v>0</v>
      </c>
      <c r="X1581">
        <v>2</v>
      </c>
      <c r="Z1581">
        <v>1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1308</v>
      </c>
      <c r="AJ1581">
        <v>48.090527000000002</v>
      </c>
      <c r="AK1581" t="s">
        <v>1243</v>
      </c>
      <c r="AL1581">
        <v>-122.979305</v>
      </c>
      <c r="AM1581">
        <v>25</v>
      </c>
      <c r="AN1581">
        <v>1000</v>
      </c>
      <c r="AO1581" t="s">
        <v>118</v>
      </c>
      <c r="AP1581">
        <v>5</v>
      </c>
      <c r="AQ1581">
        <v>-132</v>
      </c>
      <c r="AR1581">
        <v>64</v>
      </c>
      <c r="AZ1581">
        <v>1200</v>
      </c>
      <c r="BA1581">
        <v>1</v>
      </c>
      <c r="BB1581" t="str">
        <f t="shared" si="426"/>
        <v xml:space="preserve">N379DH  </v>
      </c>
      <c r="BC1581">
        <v>1</v>
      </c>
      <c r="BE1581">
        <v>0</v>
      </c>
      <c r="BF1581">
        <v>0</v>
      </c>
      <c r="BG1581">
        <v>0</v>
      </c>
      <c r="BH1581">
        <v>975</v>
      </c>
      <c r="BI1581">
        <v>1</v>
      </c>
      <c r="BJ1581">
        <v>0</v>
      </c>
      <c r="BK1581">
        <v>0</v>
      </c>
      <c r="BL1581">
        <v>0</v>
      </c>
      <c r="BO1581">
        <v>0</v>
      </c>
      <c r="BP1581">
        <v>0</v>
      </c>
      <c r="BW1581" t="str">
        <f>"21:56:56.578"</f>
        <v>21:56:56.578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5</v>
      </c>
      <c r="CP1581" t="s">
        <v>119</v>
      </c>
      <c r="CQ1581">
        <v>259</v>
      </c>
      <c r="CR1581">
        <v>0</v>
      </c>
      <c r="CW1581">
        <v>3076757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"08/10/2022 21:56:56.868"</f>
        <v>08/10/2022 21:56:56.868</v>
      </c>
      <c r="C1582" t="str">
        <f t="shared" si="424"/>
        <v>FFDFD3C0</v>
      </c>
      <c r="D1582" t="s">
        <v>611</v>
      </c>
      <c r="E1582">
        <v>10</v>
      </c>
      <c r="H1582">
        <v>37</v>
      </c>
      <c r="I1582" t="s">
        <v>612</v>
      </c>
      <c r="J1582" t="s">
        <v>613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440"/>
        <v>21:56:56.398</v>
      </c>
      <c r="T1582" t="str">
        <f t="shared" si="440"/>
        <v>21:56:56.398</v>
      </c>
      <c r="U1582" t="str">
        <f t="shared" si="423"/>
        <v>A4558D</v>
      </c>
      <c r="V1582">
        <v>0</v>
      </c>
      <c r="W1582">
        <v>0</v>
      </c>
      <c r="X1582">
        <v>2</v>
      </c>
      <c r="Z1582">
        <v>1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1308</v>
      </c>
      <c r="AJ1582">
        <v>48.090527000000002</v>
      </c>
      <c r="AK1582" t="s">
        <v>1243</v>
      </c>
      <c r="AL1582">
        <v>-122.979305</v>
      </c>
      <c r="AM1582">
        <v>25</v>
      </c>
      <c r="AN1582">
        <v>1000</v>
      </c>
      <c r="AO1582" t="s">
        <v>118</v>
      </c>
      <c r="AP1582">
        <v>5</v>
      </c>
      <c r="AQ1582">
        <v>-132</v>
      </c>
      <c r="AR1582">
        <v>64</v>
      </c>
      <c r="AZ1582">
        <v>1200</v>
      </c>
      <c r="BA1582">
        <v>1</v>
      </c>
      <c r="BB1582" t="str">
        <f t="shared" si="426"/>
        <v xml:space="preserve">N379DH  </v>
      </c>
      <c r="BC1582">
        <v>1</v>
      </c>
      <c r="BE1582">
        <v>0</v>
      </c>
      <c r="BF1582">
        <v>0</v>
      </c>
      <c r="BG1582">
        <v>0</v>
      </c>
      <c r="BH1582">
        <v>975</v>
      </c>
      <c r="BI1582">
        <v>1</v>
      </c>
      <c r="BJ1582">
        <v>0</v>
      </c>
      <c r="BK1582">
        <v>0</v>
      </c>
      <c r="BL1582">
        <v>0</v>
      </c>
      <c r="BO1582">
        <v>0</v>
      </c>
      <c r="BP1582">
        <v>0</v>
      </c>
      <c r="BW1582" t="str">
        <f>"21:56:56.578"</f>
        <v>21:56:56.578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5</v>
      </c>
      <c r="CP1582" t="s">
        <v>119</v>
      </c>
      <c r="CQ1582">
        <v>259</v>
      </c>
      <c r="CR1582">
        <v>0</v>
      </c>
      <c r="CW1582">
        <v>3076757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"08/10/2022 21:56:56.868"</f>
        <v>08/10/2022 21:56:56.868</v>
      </c>
      <c r="C1583" t="str">
        <f t="shared" si="424"/>
        <v>FFDFD3C0</v>
      </c>
      <c r="D1583" t="s">
        <v>130</v>
      </c>
      <c r="E1583">
        <v>18</v>
      </c>
      <c r="F1583">
        <v>1018</v>
      </c>
      <c r="G1583" t="s">
        <v>114</v>
      </c>
      <c r="J1583" t="s">
        <v>131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si="440"/>
        <v>21:56:56.398</v>
      </c>
      <c r="T1583" t="str">
        <f t="shared" si="440"/>
        <v>21:56:56.398</v>
      </c>
      <c r="U1583" t="str">
        <f t="shared" si="423"/>
        <v>A4558D</v>
      </c>
      <c r="V1583">
        <v>0</v>
      </c>
      <c r="W1583">
        <v>0</v>
      </c>
      <c r="X1583">
        <v>2</v>
      </c>
      <c r="Z1583">
        <v>1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1308</v>
      </c>
      <c r="AJ1583">
        <v>48.090527000000002</v>
      </c>
      <c r="AK1583" t="s">
        <v>1243</v>
      </c>
      <c r="AL1583">
        <v>-122.979305</v>
      </c>
      <c r="AM1583">
        <v>25</v>
      </c>
      <c r="AN1583">
        <v>1000</v>
      </c>
      <c r="AO1583" t="s">
        <v>118</v>
      </c>
      <c r="AP1583">
        <v>5</v>
      </c>
      <c r="AQ1583">
        <v>-132</v>
      </c>
      <c r="AR1583">
        <v>64</v>
      </c>
      <c r="AZ1583">
        <v>1200</v>
      </c>
      <c r="BA1583">
        <v>1</v>
      </c>
      <c r="BB1583" t="str">
        <f t="shared" si="426"/>
        <v xml:space="preserve">N379DH  </v>
      </c>
      <c r="BC1583">
        <v>1</v>
      </c>
      <c r="BE1583">
        <v>0</v>
      </c>
      <c r="BF1583">
        <v>0</v>
      </c>
      <c r="BG1583">
        <v>0</v>
      </c>
      <c r="BH1583">
        <v>975</v>
      </c>
      <c r="BI1583">
        <v>1</v>
      </c>
      <c r="BJ1583">
        <v>0</v>
      </c>
      <c r="BK1583">
        <v>0</v>
      </c>
      <c r="BL1583">
        <v>0</v>
      </c>
      <c r="BO1583">
        <v>0</v>
      </c>
      <c r="BP1583">
        <v>0</v>
      </c>
      <c r="BW1583" t="str">
        <f>"21:56:56.578"</f>
        <v>21:56:56.578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5</v>
      </c>
      <c r="CP1583" t="s">
        <v>119</v>
      </c>
      <c r="CQ1583">
        <v>259</v>
      </c>
      <c r="CR1583">
        <v>0</v>
      </c>
      <c r="CW1583">
        <v>3076757</v>
      </c>
      <c r="CY1583">
        <v>0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"08/10/2022 21:56:58.649"</f>
        <v>08/10/2022 21:56:58.649</v>
      </c>
      <c r="C1584" t="str">
        <f t="shared" si="424"/>
        <v>FFDFD3C0</v>
      </c>
      <c r="D1584" t="s">
        <v>113</v>
      </c>
      <c r="E1584">
        <v>6</v>
      </c>
      <c r="H1584">
        <v>174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ref="S1584:T1586" si="441">"21:56:58.195"</f>
        <v>21:56:58.195</v>
      </c>
      <c r="T1584" t="str">
        <f t="shared" si="441"/>
        <v>21:56:58.195</v>
      </c>
      <c r="U1584" t="str">
        <f t="shared" si="423"/>
        <v>A4558D</v>
      </c>
      <c r="V1584">
        <v>0</v>
      </c>
      <c r="W1584">
        <v>0</v>
      </c>
      <c r="X1584">
        <v>2</v>
      </c>
      <c r="Z1584">
        <v>1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1309</v>
      </c>
      <c r="AJ1584">
        <v>48.089433</v>
      </c>
      <c r="AK1584" t="s">
        <v>1051</v>
      </c>
      <c r="AL1584">
        <v>-122.97924</v>
      </c>
      <c r="AM1584">
        <v>25</v>
      </c>
      <c r="AN1584">
        <v>1000</v>
      </c>
      <c r="AO1584" t="s">
        <v>118</v>
      </c>
      <c r="AP1584">
        <v>5</v>
      </c>
      <c r="AQ1584">
        <v>-132</v>
      </c>
      <c r="AR1584">
        <v>64</v>
      </c>
      <c r="AZ1584">
        <v>1200</v>
      </c>
      <c r="BA1584">
        <v>1</v>
      </c>
      <c r="BB1584" t="str">
        <f t="shared" si="426"/>
        <v xml:space="preserve">N379DH  </v>
      </c>
      <c r="BC1584">
        <v>1</v>
      </c>
      <c r="BE1584">
        <v>0</v>
      </c>
      <c r="BF1584">
        <v>0</v>
      </c>
      <c r="BG1584">
        <v>0</v>
      </c>
      <c r="BH1584">
        <v>975</v>
      </c>
      <c r="BI1584">
        <v>1</v>
      </c>
      <c r="BJ1584">
        <v>0</v>
      </c>
      <c r="BK1584">
        <v>0</v>
      </c>
      <c r="BL1584">
        <v>0</v>
      </c>
      <c r="BO1584">
        <v>0</v>
      </c>
      <c r="BP1584">
        <v>0</v>
      </c>
      <c r="BW1584" t="str">
        <f>"21:56:58.336"</f>
        <v>21:56:58.336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4</v>
      </c>
      <c r="CP1584" t="s">
        <v>119</v>
      </c>
      <c r="CQ1584">
        <v>259</v>
      </c>
      <c r="CR1584">
        <v>0</v>
      </c>
      <c r="CW1584">
        <v>3076948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"08/10/2022 21:56:58.649"</f>
        <v>08/10/2022 21:56:58.649</v>
      </c>
      <c r="C1585" t="str">
        <f t="shared" si="424"/>
        <v>FFDFD3C0</v>
      </c>
      <c r="D1585" t="s">
        <v>130</v>
      </c>
      <c r="E1585">
        <v>18</v>
      </c>
      <c r="F1585">
        <v>1018</v>
      </c>
      <c r="G1585" t="s">
        <v>114</v>
      </c>
      <c r="J1585" t="s">
        <v>131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441"/>
        <v>21:56:58.195</v>
      </c>
      <c r="T1585" t="str">
        <f t="shared" si="441"/>
        <v>21:56:58.195</v>
      </c>
      <c r="U1585" t="str">
        <f t="shared" si="423"/>
        <v>A4558D</v>
      </c>
      <c r="V1585">
        <v>0</v>
      </c>
      <c r="W1585">
        <v>0</v>
      </c>
      <c r="X1585">
        <v>2</v>
      </c>
      <c r="Z1585">
        <v>1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1309</v>
      </c>
      <c r="AJ1585">
        <v>48.089433</v>
      </c>
      <c r="AK1585" t="s">
        <v>1051</v>
      </c>
      <c r="AL1585">
        <v>-122.97924</v>
      </c>
      <c r="AM1585">
        <v>25</v>
      </c>
      <c r="AN1585">
        <v>1000</v>
      </c>
      <c r="AO1585" t="s">
        <v>118</v>
      </c>
      <c r="AP1585">
        <v>5</v>
      </c>
      <c r="AQ1585">
        <v>-132</v>
      </c>
      <c r="AR1585">
        <v>64</v>
      </c>
      <c r="AZ1585">
        <v>1200</v>
      </c>
      <c r="BA1585">
        <v>1</v>
      </c>
      <c r="BB1585" t="str">
        <f t="shared" si="426"/>
        <v xml:space="preserve">N379DH  </v>
      </c>
      <c r="BC1585">
        <v>1</v>
      </c>
      <c r="BE1585">
        <v>0</v>
      </c>
      <c r="BF1585">
        <v>0</v>
      </c>
      <c r="BG1585">
        <v>0</v>
      </c>
      <c r="BH1585">
        <v>975</v>
      </c>
      <c r="BI1585">
        <v>1</v>
      </c>
      <c r="BJ1585">
        <v>0</v>
      </c>
      <c r="BK1585">
        <v>0</v>
      </c>
      <c r="BL1585">
        <v>0</v>
      </c>
      <c r="BO1585">
        <v>0</v>
      </c>
      <c r="BP1585">
        <v>0</v>
      </c>
      <c r="BW1585" t="str">
        <f>"21:56:58.336"</f>
        <v>21:56:58.336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4</v>
      </c>
      <c r="CP1585" t="s">
        <v>119</v>
      </c>
      <c r="CQ1585">
        <v>259</v>
      </c>
      <c r="CR1585">
        <v>0</v>
      </c>
      <c r="CW1585">
        <v>3076948</v>
      </c>
      <c r="CY1585">
        <v>0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"08/10/2022 21:56:58.649"</f>
        <v>08/10/2022 21:56:58.649</v>
      </c>
      <c r="C1586" t="str">
        <f t="shared" si="424"/>
        <v>FFDFD3C0</v>
      </c>
      <c r="D1586" t="s">
        <v>611</v>
      </c>
      <c r="E1586">
        <v>10</v>
      </c>
      <c r="H1586">
        <v>37</v>
      </c>
      <c r="I1586" t="s">
        <v>612</v>
      </c>
      <c r="J1586" t="s">
        <v>613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si="441"/>
        <v>21:56:58.195</v>
      </c>
      <c r="T1586" t="str">
        <f t="shared" si="441"/>
        <v>21:56:58.195</v>
      </c>
      <c r="U1586" t="str">
        <f t="shared" si="423"/>
        <v>A4558D</v>
      </c>
      <c r="V1586">
        <v>0</v>
      </c>
      <c r="W1586">
        <v>0</v>
      </c>
      <c r="X1586">
        <v>2</v>
      </c>
      <c r="Z1586">
        <v>1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1309</v>
      </c>
      <c r="AJ1586">
        <v>48.089433</v>
      </c>
      <c r="AK1586" t="s">
        <v>1051</v>
      </c>
      <c r="AL1586">
        <v>-122.97924</v>
      </c>
      <c r="AM1586">
        <v>25</v>
      </c>
      <c r="AN1586">
        <v>1000</v>
      </c>
      <c r="AO1586" t="s">
        <v>118</v>
      </c>
      <c r="AP1586">
        <v>5</v>
      </c>
      <c r="AQ1586">
        <v>-132</v>
      </c>
      <c r="AR1586">
        <v>64</v>
      </c>
      <c r="AZ1586">
        <v>1200</v>
      </c>
      <c r="BA1586">
        <v>1</v>
      </c>
      <c r="BB1586" t="str">
        <f t="shared" si="426"/>
        <v xml:space="preserve">N379DH  </v>
      </c>
      <c r="BC1586">
        <v>1</v>
      </c>
      <c r="BE1586">
        <v>0</v>
      </c>
      <c r="BF1586">
        <v>0</v>
      </c>
      <c r="BG1586">
        <v>0</v>
      </c>
      <c r="BH1586">
        <v>975</v>
      </c>
      <c r="BI1586">
        <v>1</v>
      </c>
      <c r="BJ1586">
        <v>0</v>
      </c>
      <c r="BK1586">
        <v>0</v>
      </c>
      <c r="BL1586">
        <v>0</v>
      </c>
      <c r="BO1586">
        <v>0</v>
      </c>
      <c r="BP1586">
        <v>0</v>
      </c>
      <c r="BW1586" t="str">
        <f>"21:56:58.336"</f>
        <v>21:56:58.336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4</v>
      </c>
      <c r="CP1586" t="s">
        <v>119</v>
      </c>
      <c r="CQ1586">
        <v>259</v>
      </c>
      <c r="CR1586">
        <v>0</v>
      </c>
      <c r="CW1586">
        <v>3076948</v>
      </c>
      <c r="CY1586">
        <v>0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"08/10/2022 21:56:59.555"</f>
        <v>08/10/2022 21:56:59.555</v>
      </c>
      <c r="C1587" t="str">
        <f t="shared" si="424"/>
        <v>FFDFD3C0</v>
      </c>
      <c r="D1587" t="s">
        <v>113</v>
      </c>
      <c r="E1587">
        <v>6</v>
      </c>
      <c r="H1587">
        <v>174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ref="S1587:T1589" si="442">"21:56:59.195"</f>
        <v>21:56:59.195</v>
      </c>
      <c r="T1587" t="str">
        <f t="shared" si="442"/>
        <v>21:56:59.195</v>
      </c>
      <c r="U1587" t="str">
        <f t="shared" si="423"/>
        <v>A4558D</v>
      </c>
      <c r="V1587">
        <v>0</v>
      </c>
      <c r="W1587">
        <v>0</v>
      </c>
      <c r="X1587">
        <v>2</v>
      </c>
      <c r="Z1587">
        <v>1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1310</v>
      </c>
      <c r="AJ1587">
        <v>48.088810000000002</v>
      </c>
      <c r="AK1587" t="s">
        <v>1311</v>
      </c>
      <c r="AL1587">
        <v>-122.979198</v>
      </c>
      <c r="AM1587">
        <v>25</v>
      </c>
      <c r="AN1587">
        <v>1000</v>
      </c>
      <c r="AO1587" t="s">
        <v>118</v>
      </c>
      <c r="AP1587">
        <v>5</v>
      </c>
      <c r="AQ1587">
        <v>-132</v>
      </c>
      <c r="AR1587">
        <v>64</v>
      </c>
      <c r="AZ1587">
        <v>1200</v>
      </c>
      <c r="BA1587">
        <v>1</v>
      </c>
      <c r="BB1587" t="str">
        <f t="shared" si="426"/>
        <v xml:space="preserve">N379DH  </v>
      </c>
      <c r="BC1587">
        <v>1</v>
      </c>
      <c r="BE1587">
        <v>0</v>
      </c>
      <c r="BF1587">
        <v>0</v>
      </c>
      <c r="BG1587">
        <v>0</v>
      </c>
      <c r="BH1587">
        <v>975</v>
      </c>
      <c r="BI1587">
        <v>1</v>
      </c>
      <c r="BJ1587">
        <v>0</v>
      </c>
      <c r="BK1587">
        <v>0</v>
      </c>
      <c r="BL1587">
        <v>0</v>
      </c>
      <c r="BO1587">
        <v>0</v>
      </c>
      <c r="BP1587">
        <v>0</v>
      </c>
      <c r="BW1587" t="str">
        <f>"21:56:59.292"</f>
        <v>21:56:59.292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3</v>
      </c>
      <c r="CP1587" t="s">
        <v>119</v>
      </c>
      <c r="CQ1587">
        <v>259</v>
      </c>
      <c r="CR1587">
        <v>0</v>
      </c>
      <c r="CW1587">
        <v>3077049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"08/10/2022 21:56:59.555"</f>
        <v>08/10/2022 21:56:59.555</v>
      </c>
      <c r="C1588" t="str">
        <f t="shared" si="424"/>
        <v>FFDFD3C0</v>
      </c>
      <c r="D1588" t="s">
        <v>130</v>
      </c>
      <c r="E1588">
        <v>18</v>
      </c>
      <c r="F1588">
        <v>1018</v>
      </c>
      <c r="G1588" t="s">
        <v>114</v>
      </c>
      <c r="J1588" t="s">
        <v>131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442"/>
        <v>21:56:59.195</v>
      </c>
      <c r="T1588" t="str">
        <f t="shared" si="442"/>
        <v>21:56:59.195</v>
      </c>
      <c r="U1588" t="str">
        <f t="shared" si="423"/>
        <v>A4558D</v>
      </c>
      <c r="V1588">
        <v>0</v>
      </c>
      <c r="W1588">
        <v>0</v>
      </c>
      <c r="X1588">
        <v>2</v>
      </c>
      <c r="Z1588">
        <v>1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1310</v>
      </c>
      <c r="AJ1588">
        <v>48.088810000000002</v>
      </c>
      <c r="AK1588" t="s">
        <v>1311</v>
      </c>
      <c r="AL1588">
        <v>-122.979198</v>
      </c>
      <c r="AM1588">
        <v>25</v>
      </c>
      <c r="AN1588">
        <v>1000</v>
      </c>
      <c r="AO1588" t="s">
        <v>118</v>
      </c>
      <c r="AP1588">
        <v>5</v>
      </c>
      <c r="AQ1588">
        <v>-132</v>
      </c>
      <c r="AR1588">
        <v>64</v>
      </c>
      <c r="AZ1588">
        <v>1200</v>
      </c>
      <c r="BA1588">
        <v>1</v>
      </c>
      <c r="BB1588" t="str">
        <f t="shared" si="426"/>
        <v xml:space="preserve">N379DH  </v>
      </c>
      <c r="BC1588">
        <v>1</v>
      </c>
      <c r="BE1588">
        <v>0</v>
      </c>
      <c r="BF1588">
        <v>0</v>
      </c>
      <c r="BG1588">
        <v>0</v>
      </c>
      <c r="BH1588">
        <v>975</v>
      </c>
      <c r="BI1588">
        <v>1</v>
      </c>
      <c r="BJ1588">
        <v>0</v>
      </c>
      <c r="BK1588">
        <v>0</v>
      </c>
      <c r="BL1588">
        <v>0</v>
      </c>
      <c r="BO1588">
        <v>0</v>
      </c>
      <c r="BP1588">
        <v>0</v>
      </c>
      <c r="BW1588" t="str">
        <f>"21:56:59.292"</f>
        <v>21:56:59.292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3</v>
      </c>
      <c r="CP1588" t="s">
        <v>119</v>
      </c>
      <c r="CQ1588">
        <v>259</v>
      </c>
      <c r="CR1588">
        <v>0</v>
      </c>
      <c r="CW1588">
        <v>3077049</v>
      </c>
      <c r="CY1588">
        <v>0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"08/10/2022 21:56:59.617"</f>
        <v>08/10/2022 21:56:59.617</v>
      </c>
      <c r="C1589" t="str">
        <f t="shared" si="424"/>
        <v>FFDFD3C0</v>
      </c>
      <c r="D1589" t="s">
        <v>611</v>
      </c>
      <c r="E1589">
        <v>10</v>
      </c>
      <c r="H1589">
        <v>37</v>
      </c>
      <c r="I1589" t="s">
        <v>612</v>
      </c>
      <c r="J1589" t="s">
        <v>613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442"/>
        <v>21:56:59.195</v>
      </c>
      <c r="T1589" t="str">
        <f t="shared" si="442"/>
        <v>21:56:59.195</v>
      </c>
      <c r="U1589" t="str">
        <f t="shared" si="423"/>
        <v>A4558D</v>
      </c>
      <c r="V1589">
        <v>0</v>
      </c>
      <c r="W1589">
        <v>0</v>
      </c>
      <c r="X1589">
        <v>2</v>
      </c>
      <c r="Z1589">
        <v>1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1310</v>
      </c>
      <c r="AJ1589">
        <v>48.088810000000002</v>
      </c>
      <c r="AK1589" t="s">
        <v>1311</v>
      </c>
      <c r="AL1589">
        <v>-122.979198</v>
      </c>
      <c r="AM1589">
        <v>25</v>
      </c>
      <c r="AN1589">
        <v>1000</v>
      </c>
      <c r="AO1589" t="s">
        <v>118</v>
      </c>
      <c r="AP1589">
        <v>5</v>
      </c>
      <c r="AQ1589">
        <v>-132</v>
      </c>
      <c r="AR1589">
        <v>64</v>
      </c>
      <c r="AZ1589">
        <v>1200</v>
      </c>
      <c r="BA1589">
        <v>1</v>
      </c>
      <c r="BB1589" t="str">
        <f t="shared" si="426"/>
        <v xml:space="preserve">N379DH  </v>
      </c>
      <c r="BC1589">
        <v>1</v>
      </c>
      <c r="BE1589">
        <v>0</v>
      </c>
      <c r="BF1589">
        <v>0</v>
      </c>
      <c r="BG1589">
        <v>0</v>
      </c>
      <c r="BH1589">
        <v>975</v>
      </c>
      <c r="BI1589">
        <v>1</v>
      </c>
      <c r="BJ1589">
        <v>0</v>
      </c>
      <c r="BK1589">
        <v>0</v>
      </c>
      <c r="BL1589">
        <v>0</v>
      </c>
      <c r="BO1589">
        <v>0</v>
      </c>
      <c r="BP1589">
        <v>0</v>
      </c>
      <c r="BW1589" t="str">
        <f>"21:56:59.292"</f>
        <v>21:56:59.292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3</v>
      </c>
      <c r="CP1589" t="s">
        <v>119</v>
      </c>
      <c r="CQ1589">
        <v>259</v>
      </c>
      <c r="CR1589">
        <v>0</v>
      </c>
      <c r="CW1589">
        <v>3077049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"08/10/2022 21:57:00.974"</f>
        <v>08/10/2022 21:57:00.974</v>
      </c>
      <c r="C1590" t="str">
        <f t="shared" si="424"/>
        <v>FFDFD3C0</v>
      </c>
      <c r="D1590" t="s">
        <v>130</v>
      </c>
      <c r="E1590">
        <v>18</v>
      </c>
      <c r="F1590">
        <v>1018</v>
      </c>
      <c r="G1590" t="s">
        <v>114</v>
      </c>
      <c r="J1590" t="s">
        <v>131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ref="S1590:T1592" si="443">"21:57:00.594"</f>
        <v>21:57:00.594</v>
      </c>
      <c r="T1590" t="str">
        <f t="shared" si="443"/>
        <v>21:57:00.594</v>
      </c>
      <c r="U1590" t="str">
        <f t="shared" si="423"/>
        <v>A4558D</v>
      </c>
      <c r="V1590">
        <v>0</v>
      </c>
      <c r="W1590">
        <v>0</v>
      </c>
      <c r="X1590">
        <v>2</v>
      </c>
      <c r="Z1590">
        <v>1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1312</v>
      </c>
      <c r="AJ1590">
        <v>48.087974000000003</v>
      </c>
      <c r="AK1590" t="s">
        <v>1313</v>
      </c>
      <c r="AL1590">
        <v>-122.97915500000001</v>
      </c>
      <c r="AM1590">
        <v>25</v>
      </c>
      <c r="AN1590">
        <v>1000</v>
      </c>
      <c r="AO1590" t="s">
        <v>118</v>
      </c>
      <c r="AP1590">
        <v>5</v>
      </c>
      <c r="AQ1590">
        <v>-132</v>
      </c>
      <c r="AR1590">
        <v>64</v>
      </c>
      <c r="AZ1590">
        <v>1200</v>
      </c>
      <c r="BA1590">
        <v>1</v>
      </c>
      <c r="BB1590" t="str">
        <f t="shared" si="426"/>
        <v xml:space="preserve">N379DH  </v>
      </c>
      <c r="BC1590">
        <v>1</v>
      </c>
      <c r="BE1590">
        <v>0</v>
      </c>
      <c r="BF1590">
        <v>0</v>
      </c>
      <c r="BG1590">
        <v>0</v>
      </c>
      <c r="BH1590">
        <v>975</v>
      </c>
      <c r="BI1590">
        <v>1</v>
      </c>
      <c r="BJ1590">
        <v>0</v>
      </c>
      <c r="BK1590">
        <v>0</v>
      </c>
      <c r="BL1590">
        <v>0</v>
      </c>
      <c r="BO1590">
        <v>0</v>
      </c>
      <c r="BP1590">
        <v>0</v>
      </c>
      <c r="BW1590" t="str">
        <f>"21:57:00.680"</f>
        <v>21:57:00.680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2</v>
      </c>
      <c r="CP1590" t="s">
        <v>119</v>
      </c>
      <c r="CQ1590">
        <v>259</v>
      </c>
      <c r="CR1590">
        <v>0</v>
      </c>
      <c r="CW1590">
        <v>3077198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"08/10/2022 21:57:01.000"</f>
        <v>08/10/2022 21:57:01.000</v>
      </c>
      <c r="C1591" t="str">
        <f t="shared" si="424"/>
        <v>FFDFD3C0</v>
      </c>
      <c r="D1591" t="s">
        <v>611</v>
      </c>
      <c r="E1591">
        <v>10</v>
      </c>
      <c r="H1591">
        <v>37</v>
      </c>
      <c r="I1591" t="s">
        <v>612</v>
      </c>
      <c r="J1591" t="s">
        <v>613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443"/>
        <v>21:57:00.594</v>
      </c>
      <c r="T1591" t="str">
        <f t="shared" si="443"/>
        <v>21:57:00.594</v>
      </c>
      <c r="U1591" t="str">
        <f t="shared" si="423"/>
        <v>A4558D</v>
      </c>
      <c r="V1591">
        <v>0</v>
      </c>
      <c r="W1591">
        <v>0</v>
      </c>
      <c r="X1591">
        <v>2</v>
      </c>
      <c r="Z1591">
        <v>1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1312</v>
      </c>
      <c r="AJ1591">
        <v>48.087974000000003</v>
      </c>
      <c r="AK1591" t="s">
        <v>1313</v>
      </c>
      <c r="AL1591">
        <v>-122.97915500000001</v>
      </c>
      <c r="AM1591">
        <v>25</v>
      </c>
      <c r="AN1591">
        <v>1000</v>
      </c>
      <c r="AO1591" t="s">
        <v>118</v>
      </c>
      <c r="AP1591">
        <v>5</v>
      </c>
      <c r="AQ1591">
        <v>-132</v>
      </c>
      <c r="AR1591">
        <v>64</v>
      </c>
      <c r="AZ1591">
        <v>1200</v>
      </c>
      <c r="BA1591">
        <v>1</v>
      </c>
      <c r="BB1591" t="str">
        <f t="shared" si="426"/>
        <v xml:space="preserve">N379DH  </v>
      </c>
      <c r="BC1591">
        <v>1</v>
      </c>
      <c r="BE1591">
        <v>0</v>
      </c>
      <c r="BF1591">
        <v>0</v>
      </c>
      <c r="BG1591">
        <v>0</v>
      </c>
      <c r="BH1591">
        <v>975</v>
      </c>
      <c r="BI1591">
        <v>1</v>
      </c>
      <c r="BJ1591">
        <v>0</v>
      </c>
      <c r="BK1591">
        <v>0</v>
      </c>
      <c r="BL1591">
        <v>0</v>
      </c>
      <c r="BO1591">
        <v>0</v>
      </c>
      <c r="BP1591">
        <v>0</v>
      </c>
      <c r="BW1591" t="str">
        <f>"21:57:00.680"</f>
        <v>21:57:00.680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2</v>
      </c>
      <c r="CP1591" t="s">
        <v>119</v>
      </c>
      <c r="CQ1591">
        <v>259</v>
      </c>
      <c r="CR1591">
        <v>0</v>
      </c>
      <c r="CW1591">
        <v>3077198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"08/10/2022 21:57:01.001"</f>
        <v>08/10/2022 21:57:01.001</v>
      </c>
      <c r="C1592" t="str">
        <f t="shared" si="424"/>
        <v>FFDFD3C0</v>
      </c>
      <c r="D1592" t="s">
        <v>113</v>
      </c>
      <c r="E1592">
        <v>6</v>
      </c>
      <c r="H1592">
        <v>174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si="443"/>
        <v>21:57:00.594</v>
      </c>
      <c r="T1592" t="str">
        <f t="shared" si="443"/>
        <v>21:57:00.594</v>
      </c>
      <c r="U1592" t="str">
        <f t="shared" si="423"/>
        <v>A4558D</v>
      </c>
      <c r="V1592">
        <v>0</v>
      </c>
      <c r="W1592">
        <v>0</v>
      </c>
      <c r="X1592">
        <v>2</v>
      </c>
      <c r="Z1592">
        <v>1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1312</v>
      </c>
      <c r="AJ1592">
        <v>48.087974000000003</v>
      </c>
      <c r="AK1592" t="s">
        <v>1313</v>
      </c>
      <c r="AL1592">
        <v>-122.97915500000001</v>
      </c>
      <c r="AM1592">
        <v>25</v>
      </c>
      <c r="AN1592">
        <v>1000</v>
      </c>
      <c r="AO1592" t="s">
        <v>118</v>
      </c>
      <c r="AP1592">
        <v>5</v>
      </c>
      <c r="AQ1592">
        <v>-132</v>
      </c>
      <c r="AR1592">
        <v>64</v>
      </c>
      <c r="AZ1592">
        <v>1200</v>
      </c>
      <c r="BA1592">
        <v>1</v>
      </c>
      <c r="BB1592" t="str">
        <f t="shared" si="426"/>
        <v xml:space="preserve">N379DH  </v>
      </c>
      <c r="BC1592">
        <v>1</v>
      </c>
      <c r="BE1592">
        <v>0</v>
      </c>
      <c r="BF1592">
        <v>0</v>
      </c>
      <c r="BG1592">
        <v>0</v>
      </c>
      <c r="BH1592">
        <v>975</v>
      </c>
      <c r="BI1592">
        <v>1</v>
      </c>
      <c r="BJ1592">
        <v>0</v>
      </c>
      <c r="BK1592">
        <v>0</v>
      </c>
      <c r="BL1592">
        <v>0</v>
      </c>
      <c r="BO1592">
        <v>0</v>
      </c>
      <c r="BP1592">
        <v>0</v>
      </c>
      <c r="BW1592" t="str">
        <f>"21:57:00.680"</f>
        <v>21:57:00.680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2</v>
      </c>
      <c r="CP1592" t="s">
        <v>119</v>
      </c>
      <c r="CQ1592">
        <v>259</v>
      </c>
      <c r="CR1592">
        <v>0</v>
      </c>
      <c r="CW1592">
        <v>3077198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"08/10/2022 21:57:01.822"</f>
        <v>08/10/2022 21:57:01.822</v>
      </c>
      <c r="C1593" t="str">
        <f t="shared" si="424"/>
        <v>FFDFD3C0</v>
      </c>
      <c r="D1593" t="s">
        <v>611</v>
      </c>
      <c r="E1593">
        <v>10</v>
      </c>
      <c r="H1593">
        <v>37</v>
      </c>
      <c r="I1593" t="s">
        <v>612</v>
      </c>
      <c r="J1593" t="s">
        <v>613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ref="S1593:T1595" si="444">"21:57:01.594"</f>
        <v>21:57:01.594</v>
      </c>
      <c r="T1593" t="str">
        <f t="shared" si="444"/>
        <v>21:57:01.594</v>
      </c>
      <c r="U1593" t="str">
        <f t="shared" si="423"/>
        <v>A4558D</v>
      </c>
      <c r="V1593">
        <v>0</v>
      </c>
      <c r="W1593">
        <v>0</v>
      </c>
      <c r="X1593">
        <v>2</v>
      </c>
      <c r="Z1593">
        <v>1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1314</v>
      </c>
      <c r="AJ1593">
        <v>48.087350999999998</v>
      </c>
      <c r="AK1593" t="s">
        <v>1315</v>
      </c>
      <c r="AL1593">
        <v>-122.979133</v>
      </c>
      <c r="AM1593">
        <v>25</v>
      </c>
      <c r="AN1593">
        <v>1000</v>
      </c>
      <c r="AO1593" t="s">
        <v>118</v>
      </c>
      <c r="AP1593">
        <v>5</v>
      </c>
      <c r="AQ1593">
        <v>-132</v>
      </c>
      <c r="AR1593">
        <v>64</v>
      </c>
      <c r="AZ1593">
        <v>1200</v>
      </c>
      <c r="BA1593">
        <v>1</v>
      </c>
      <c r="BB1593" t="str">
        <f t="shared" si="426"/>
        <v xml:space="preserve">N379DH  </v>
      </c>
      <c r="BC1593">
        <v>1</v>
      </c>
      <c r="BE1593">
        <v>0</v>
      </c>
      <c r="BF1593">
        <v>0</v>
      </c>
      <c r="BG1593">
        <v>0</v>
      </c>
      <c r="BH1593">
        <v>975</v>
      </c>
      <c r="BI1593">
        <v>1</v>
      </c>
      <c r="BJ1593">
        <v>0</v>
      </c>
      <c r="BK1593">
        <v>0</v>
      </c>
      <c r="BL1593">
        <v>0</v>
      </c>
      <c r="BO1593">
        <v>0</v>
      </c>
      <c r="BP1593">
        <v>0</v>
      </c>
      <c r="BW1593" t="str">
        <f>"21:57:01.622"</f>
        <v>21:57:01.622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3</v>
      </c>
      <c r="CP1593" t="s">
        <v>119</v>
      </c>
      <c r="CQ1593">
        <v>259</v>
      </c>
      <c r="CR1593">
        <v>0</v>
      </c>
      <c r="CW1593">
        <v>3077312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"08/10/2022 21:57:01.838"</f>
        <v>08/10/2022 21:57:01.838</v>
      </c>
      <c r="C1594" t="str">
        <f t="shared" si="424"/>
        <v>FFDFD3C0</v>
      </c>
      <c r="D1594" t="s">
        <v>130</v>
      </c>
      <c r="E1594">
        <v>18</v>
      </c>
      <c r="F1594">
        <v>1018</v>
      </c>
      <c r="G1594" t="s">
        <v>114</v>
      </c>
      <c r="J1594" t="s">
        <v>131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444"/>
        <v>21:57:01.594</v>
      </c>
      <c r="T1594" t="str">
        <f t="shared" si="444"/>
        <v>21:57:01.594</v>
      </c>
      <c r="U1594" t="str">
        <f t="shared" si="423"/>
        <v>A4558D</v>
      </c>
      <c r="V1594">
        <v>0</v>
      </c>
      <c r="W1594">
        <v>0</v>
      </c>
      <c r="X1594">
        <v>2</v>
      </c>
      <c r="Z1594">
        <v>1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1314</v>
      </c>
      <c r="AJ1594">
        <v>48.087350999999998</v>
      </c>
      <c r="AK1594" t="s">
        <v>1315</v>
      </c>
      <c r="AL1594">
        <v>-122.979133</v>
      </c>
      <c r="AM1594">
        <v>25</v>
      </c>
      <c r="AN1594">
        <v>1000</v>
      </c>
      <c r="AO1594" t="s">
        <v>118</v>
      </c>
      <c r="AP1594">
        <v>5</v>
      </c>
      <c r="AQ1594">
        <v>-132</v>
      </c>
      <c r="AR1594">
        <v>64</v>
      </c>
      <c r="AZ1594">
        <v>1200</v>
      </c>
      <c r="BA1594">
        <v>1</v>
      </c>
      <c r="BB1594" t="str">
        <f t="shared" si="426"/>
        <v xml:space="preserve">N379DH  </v>
      </c>
      <c r="BC1594">
        <v>1</v>
      </c>
      <c r="BE1594">
        <v>0</v>
      </c>
      <c r="BF1594">
        <v>0</v>
      </c>
      <c r="BG1594">
        <v>0</v>
      </c>
      <c r="BH1594">
        <v>975</v>
      </c>
      <c r="BI1594">
        <v>1</v>
      </c>
      <c r="BJ1594">
        <v>0</v>
      </c>
      <c r="BK1594">
        <v>0</v>
      </c>
      <c r="BL1594">
        <v>0</v>
      </c>
      <c r="BO1594">
        <v>0</v>
      </c>
      <c r="BP1594">
        <v>0</v>
      </c>
      <c r="BW1594" t="str">
        <f>"21:57:01.622"</f>
        <v>21:57:01.622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3</v>
      </c>
      <c r="CP1594" t="s">
        <v>119</v>
      </c>
      <c r="CQ1594">
        <v>259</v>
      </c>
      <c r="CR1594">
        <v>0</v>
      </c>
      <c r="CW1594">
        <v>3077312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"08/10/2022 21:57:01.838"</f>
        <v>08/10/2022 21:57:01.838</v>
      </c>
      <c r="C1595" t="str">
        <f t="shared" si="424"/>
        <v>FFDFD3C0</v>
      </c>
      <c r="D1595" t="s">
        <v>113</v>
      </c>
      <c r="E1595">
        <v>6</v>
      </c>
      <c r="H1595">
        <v>174</v>
      </c>
      <c r="I1595" t="s">
        <v>114</v>
      </c>
      <c r="J1595" t="s">
        <v>115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444"/>
        <v>21:57:01.594</v>
      </c>
      <c r="T1595" t="str">
        <f t="shared" si="444"/>
        <v>21:57:01.594</v>
      </c>
      <c r="U1595" t="str">
        <f t="shared" si="423"/>
        <v>A4558D</v>
      </c>
      <c r="V1595">
        <v>0</v>
      </c>
      <c r="W1595">
        <v>0</v>
      </c>
      <c r="X1595">
        <v>2</v>
      </c>
      <c r="Z1595">
        <v>1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1314</v>
      </c>
      <c r="AJ1595">
        <v>48.087350999999998</v>
      </c>
      <c r="AK1595" t="s">
        <v>1315</v>
      </c>
      <c r="AL1595">
        <v>-122.979133</v>
      </c>
      <c r="AM1595">
        <v>25</v>
      </c>
      <c r="AN1595">
        <v>1000</v>
      </c>
      <c r="AO1595" t="s">
        <v>118</v>
      </c>
      <c r="AP1595">
        <v>5</v>
      </c>
      <c r="AQ1595">
        <v>-132</v>
      </c>
      <c r="AR1595">
        <v>64</v>
      </c>
      <c r="AZ1595">
        <v>1200</v>
      </c>
      <c r="BA1595">
        <v>1</v>
      </c>
      <c r="BB1595" t="str">
        <f t="shared" si="426"/>
        <v xml:space="preserve">N379DH  </v>
      </c>
      <c r="BC1595">
        <v>1</v>
      </c>
      <c r="BE1595">
        <v>0</v>
      </c>
      <c r="BF1595">
        <v>0</v>
      </c>
      <c r="BG1595">
        <v>0</v>
      </c>
      <c r="BH1595">
        <v>975</v>
      </c>
      <c r="BI1595">
        <v>1</v>
      </c>
      <c r="BJ1595">
        <v>0</v>
      </c>
      <c r="BK1595">
        <v>0</v>
      </c>
      <c r="BL1595">
        <v>0</v>
      </c>
      <c r="BO1595">
        <v>0</v>
      </c>
      <c r="BP1595">
        <v>0</v>
      </c>
      <c r="BW1595" t="str">
        <f>"21:57:01.622"</f>
        <v>21:57:01.622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3</v>
      </c>
      <c r="CP1595" t="s">
        <v>119</v>
      </c>
      <c r="CQ1595">
        <v>259</v>
      </c>
      <c r="CR1595">
        <v>0</v>
      </c>
      <c r="CW1595">
        <v>3077312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"08/10/2022 21:57:02.510"</f>
        <v>08/10/2022 21:57:02.510</v>
      </c>
      <c r="C1596" t="str">
        <f t="shared" si="424"/>
        <v>FFDFD3C0</v>
      </c>
      <c r="D1596" t="s">
        <v>611</v>
      </c>
      <c r="E1596">
        <v>10</v>
      </c>
      <c r="H1596">
        <v>37</v>
      </c>
      <c r="I1596" t="s">
        <v>612</v>
      </c>
      <c r="J1596" t="s">
        <v>613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ref="S1596:T1598" si="445">"21:57:02.195"</f>
        <v>21:57:02.195</v>
      </c>
      <c r="T1596" t="str">
        <f t="shared" si="445"/>
        <v>21:57:02.195</v>
      </c>
      <c r="U1596" t="str">
        <f t="shared" si="423"/>
        <v>A4558D</v>
      </c>
      <c r="V1596">
        <v>0</v>
      </c>
      <c r="W1596">
        <v>0</v>
      </c>
      <c r="X1596">
        <v>2</v>
      </c>
      <c r="Z1596">
        <v>1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1316</v>
      </c>
      <c r="AJ1596">
        <v>48.086987000000001</v>
      </c>
      <c r="AK1596" t="s">
        <v>1317</v>
      </c>
      <c r="AL1596">
        <v>-122.979112</v>
      </c>
      <c r="AM1596">
        <v>25</v>
      </c>
      <c r="AN1596">
        <v>1000</v>
      </c>
      <c r="AO1596" t="s">
        <v>118</v>
      </c>
      <c r="AP1596">
        <v>5</v>
      </c>
      <c r="AQ1596">
        <v>-132</v>
      </c>
      <c r="AR1596">
        <v>64</v>
      </c>
      <c r="AZ1596">
        <v>1200</v>
      </c>
      <c r="BA1596">
        <v>1</v>
      </c>
      <c r="BB1596" t="str">
        <f t="shared" si="426"/>
        <v xml:space="preserve">N379DH  </v>
      </c>
      <c r="BC1596">
        <v>1</v>
      </c>
      <c r="BE1596">
        <v>0</v>
      </c>
      <c r="BF1596">
        <v>0</v>
      </c>
      <c r="BG1596">
        <v>0</v>
      </c>
      <c r="BH1596">
        <v>975</v>
      </c>
      <c r="BI1596">
        <v>1</v>
      </c>
      <c r="BJ1596">
        <v>0</v>
      </c>
      <c r="BK1596">
        <v>0</v>
      </c>
      <c r="BL1596">
        <v>0</v>
      </c>
      <c r="BO1596">
        <v>0</v>
      </c>
      <c r="BP1596">
        <v>0</v>
      </c>
      <c r="BW1596" t="str">
        <f>"21:57:02.211"</f>
        <v>21:57:02.211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3</v>
      </c>
      <c r="CP1596" t="s">
        <v>119</v>
      </c>
      <c r="CQ1596">
        <v>259</v>
      </c>
      <c r="CR1596">
        <v>0</v>
      </c>
      <c r="CW1596">
        <v>3077363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"08/10/2022 21:57:02.510"</f>
        <v>08/10/2022 21:57:02.510</v>
      </c>
      <c r="C1597" t="str">
        <f t="shared" si="424"/>
        <v>FFDFD3C0</v>
      </c>
      <c r="D1597" t="s">
        <v>113</v>
      </c>
      <c r="E1597">
        <v>6</v>
      </c>
      <c r="H1597">
        <v>174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445"/>
        <v>21:57:02.195</v>
      </c>
      <c r="T1597" t="str">
        <f t="shared" si="445"/>
        <v>21:57:02.195</v>
      </c>
      <c r="U1597" t="str">
        <f t="shared" si="423"/>
        <v>A4558D</v>
      </c>
      <c r="V1597">
        <v>0</v>
      </c>
      <c r="W1597">
        <v>0</v>
      </c>
      <c r="X1597">
        <v>2</v>
      </c>
      <c r="Z1597">
        <v>1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1316</v>
      </c>
      <c r="AJ1597">
        <v>48.086987000000001</v>
      </c>
      <c r="AK1597" t="s">
        <v>1317</v>
      </c>
      <c r="AL1597">
        <v>-122.979112</v>
      </c>
      <c r="AM1597">
        <v>25</v>
      </c>
      <c r="AN1597">
        <v>1000</v>
      </c>
      <c r="AO1597" t="s">
        <v>118</v>
      </c>
      <c r="AP1597">
        <v>5</v>
      </c>
      <c r="AQ1597">
        <v>-132</v>
      </c>
      <c r="AR1597">
        <v>64</v>
      </c>
      <c r="AZ1597">
        <v>1200</v>
      </c>
      <c r="BA1597">
        <v>1</v>
      </c>
      <c r="BB1597" t="str">
        <f t="shared" si="426"/>
        <v xml:space="preserve">N379DH  </v>
      </c>
      <c r="BC1597">
        <v>1</v>
      </c>
      <c r="BE1597">
        <v>0</v>
      </c>
      <c r="BF1597">
        <v>0</v>
      </c>
      <c r="BG1597">
        <v>0</v>
      </c>
      <c r="BH1597">
        <v>975</v>
      </c>
      <c r="BI1597">
        <v>1</v>
      </c>
      <c r="BJ1597">
        <v>0</v>
      </c>
      <c r="BK1597">
        <v>0</v>
      </c>
      <c r="BL1597">
        <v>0</v>
      </c>
      <c r="BO1597">
        <v>0</v>
      </c>
      <c r="BP1597">
        <v>0</v>
      </c>
      <c r="BW1597" t="str">
        <f>"21:57:02.211"</f>
        <v>21:57:02.211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3</v>
      </c>
      <c r="CP1597" t="s">
        <v>119</v>
      </c>
      <c r="CQ1597">
        <v>259</v>
      </c>
      <c r="CR1597">
        <v>0</v>
      </c>
      <c r="CW1597">
        <v>3077363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"08/10/2022 21:57:02.510"</f>
        <v>08/10/2022 21:57:02.510</v>
      </c>
      <c r="C1598" t="str">
        <f t="shared" si="424"/>
        <v>FFDFD3C0</v>
      </c>
      <c r="D1598" t="s">
        <v>130</v>
      </c>
      <c r="E1598">
        <v>18</v>
      </c>
      <c r="F1598">
        <v>1018</v>
      </c>
      <c r="G1598" t="s">
        <v>114</v>
      </c>
      <c r="J1598" t="s">
        <v>131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si="445"/>
        <v>21:57:02.195</v>
      </c>
      <c r="T1598" t="str">
        <f t="shared" si="445"/>
        <v>21:57:02.195</v>
      </c>
      <c r="U1598" t="str">
        <f t="shared" si="423"/>
        <v>A4558D</v>
      </c>
      <c r="V1598">
        <v>0</v>
      </c>
      <c r="W1598">
        <v>0</v>
      </c>
      <c r="X1598">
        <v>2</v>
      </c>
      <c r="Z1598">
        <v>1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1316</v>
      </c>
      <c r="AJ1598">
        <v>48.086987000000001</v>
      </c>
      <c r="AK1598" t="s">
        <v>1317</v>
      </c>
      <c r="AL1598">
        <v>-122.979112</v>
      </c>
      <c r="AM1598">
        <v>25</v>
      </c>
      <c r="AN1598">
        <v>1000</v>
      </c>
      <c r="AO1598" t="s">
        <v>118</v>
      </c>
      <c r="AP1598">
        <v>5</v>
      </c>
      <c r="AQ1598">
        <v>-132</v>
      </c>
      <c r="AR1598">
        <v>64</v>
      </c>
      <c r="AZ1598">
        <v>1200</v>
      </c>
      <c r="BA1598">
        <v>1</v>
      </c>
      <c r="BB1598" t="str">
        <f t="shared" si="426"/>
        <v xml:space="preserve">N379DH  </v>
      </c>
      <c r="BC1598">
        <v>1</v>
      </c>
      <c r="BE1598">
        <v>0</v>
      </c>
      <c r="BF1598">
        <v>0</v>
      </c>
      <c r="BG1598">
        <v>0</v>
      </c>
      <c r="BH1598">
        <v>975</v>
      </c>
      <c r="BI1598">
        <v>1</v>
      </c>
      <c r="BJ1598">
        <v>0</v>
      </c>
      <c r="BK1598">
        <v>0</v>
      </c>
      <c r="BL1598">
        <v>0</v>
      </c>
      <c r="BO1598">
        <v>0</v>
      </c>
      <c r="BP1598">
        <v>0</v>
      </c>
      <c r="BW1598" t="str">
        <f>"21:57:02.211"</f>
        <v>21:57:02.211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3</v>
      </c>
      <c r="CP1598" t="s">
        <v>119</v>
      </c>
      <c r="CQ1598">
        <v>259</v>
      </c>
      <c r="CR1598">
        <v>0</v>
      </c>
      <c r="CW1598">
        <v>3077363</v>
      </c>
      <c r="CY1598">
        <v>0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"08/10/2022 21:57:03.948"</f>
        <v>08/10/2022 21:57:03.948</v>
      </c>
      <c r="C1599" t="str">
        <f t="shared" si="424"/>
        <v>FFDFD3C0</v>
      </c>
      <c r="D1599" t="s">
        <v>611</v>
      </c>
      <c r="E1599">
        <v>10</v>
      </c>
      <c r="H1599">
        <v>37</v>
      </c>
      <c r="I1599" t="s">
        <v>612</v>
      </c>
      <c r="J1599" t="s">
        <v>613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ref="S1599:T1601" si="446">"21:57:03.594"</f>
        <v>21:57:03.594</v>
      </c>
      <c r="T1599" t="str">
        <f t="shared" si="446"/>
        <v>21:57:03.594</v>
      </c>
      <c r="U1599" t="str">
        <f t="shared" si="423"/>
        <v>A4558D</v>
      </c>
      <c r="V1599">
        <v>0</v>
      </c>
      <c r="W1599">
        <v>0</v>
      </c>
      <c r="X1599">
        <v>2</v>
      </c>
      <c r="Z1599">
        <v>1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1318</v>
      </c>
      <c r="AJ1599">
        <v>48.086128000000002</v>
      </c>
      <c r="AK1599" t="s">
        <v>1053</v>
      </c>
      <c r="AL1599">
        <v>-122.979069</v>
      </c>
      <c r="AM1599">
        <v>25</v>
      </c>
      <c r="AN1599">
        <v>1000</v>
      </c>
      <c r="AO1599" t="s">
        <v>118</v>
      </c>
      <c r="AP1599">
        <v>5</v>
      </c>
      <c r="AQ1599">
        <v>-132</v>
      </c>
      <c r="AR1599">
        <v>64</v>
      </c>
      <c r="AZ1599">
        <v>1200</v>
      </c>
      <c r="BA1599">
        <v>1</v>
      </c>
      <c r="BB1599" t="str">
        <f t="shared" si="426"/>
        <v xml:space="preserve">N379DH  </v>
      </c>
      <c r="BC1599">
        <v>1</v>
      </c>
      <c r="BE1599">
        <v>0</v>
      </c>
      <c r="BF1599">
        <v>0</v>
      </c>
      <c r="BG1599">
        <v>0</v>
      </c>
      <c r="BH1599">
        <v>975</v>
      </c>
      <c r="BI1599">
        <v>1</v>
      </c>
      <c r="BJ1599">
        <v>0</v>
      </c>
      <c r="BK1599">
        <v>0</v>
      </c>
      <c r="BL1599">
        <v>0</v>
      </c>
      <c r="BO1599">
        <v>0</v>
      </c>
      <c r="BP1599">
        <v>0</v>
      </c>
      <c r="BW1599" t="str">
        <f>"21:57:03.738"</f>
        <v>21:57:03.738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5</v>
      </c>
      <c r="CP1599" t="s">
        <v>119</v>
      </c>
      <c r="CQ1599">
        <v>259</v>
      </c>
      <c r="CR1599">
        <v>0</v>
      </c>
      <c r="CW1599">
        <v>3077533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"08/10/2022 21:57:03.963"</f>
        <v>08/10/2022 21:57:03.963</v>
      </c>
      <c r="C1600" t="str">
        <f t="shared" si="424"/>
        <v>FFDFD3C0</v>
      </c>
      <c r="D1600" t="s">
        <v>130</v>
      </c>
      <c r="E1600">
        <v>18</v>
      </c>
      <c r="F1600">
        <v>1018</v>
      </c>
      <c r="G1600" t="s">
        <v>114</v>
      </c>
      <c r="J1600" t="s">
        <v>131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446"/>
        <v>21:57:03.594</v>
      </c>
      <c r="T1600" t="str">
        <f t="shared" si="446"/>
        <v>21:57:03.594</v>
      </c>
      <c r="U1600" t="str">
        <f t="shared" si="423"/>
        <v>A4558D</v>
      </c>
      <c r="V1600">
        <v>0</v>
      </c>
      <c r="W1600">
        <v>0</v>
      </c>
      <c r="X1600">
        <v>2</v>
      </c>
      <c r="Z1600">
        <v>1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1318</v>
      </c>
      <c r="AJ1600">
        <v>48.086128000000002</v>
      </c>
      <c r="AK1600" t="s">
        <v>1053</v>
      </c>
      <c r="AL1600">
        <v>-122.979069</v>
      </c>
      <c r="AM1600">
        <v>25</v>
      </c>
      <c r="AN1600">
        <v>1000</v>
      </c>
      <c r="AO1600" t="s">
        <v>118</v>
      </c>
      <c r="AP1600">
        <v>5</v>
      </c>
      <c r="AQ1600">
        <v>-132</v>
      </c>
      <c r="AR1600">
        <v>64</v>
      </c>
      <c r="AZ1600">
        <v>1200</v>
      </c>
      <c r="BA1600">
        <v>1</v>
      </c>
      <c r="BB1600" t="str">
        <f t="shared" si="426"/>
        <v xml:space="preserve">N379DH  </v>
      </c>
      <c r="BC1600">
        <v>1</v>
      </c>
      <c r="BE1600">
        <v>0</v>
      </c>
      <c r="BF1600">
        <v>0</v>
      </c>
      <c r="BG1600">
        <v>0</v>
      </c>
      <c r="BH1600">
        <v>975</v>
      </c>
      <c r="BI1600">
        <v>1</v>
      </c>
      <c r="BJ1600">
        <v>0</v>
      </c>
      <c r="BK1600">
        <v>0</v>
      </c>
      <c r="BL1600">
        <v>0</v>
      </c>
      <c r="BO1600">
        <v>0</v>
      </c>
      <c r="BP1600">
        <v>0</v>
      </c>
      <c r="BW1600" t="str">
        <f>"21:57:03.738"</f>
        <v>21:57:03.738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5</v>
      </c>
      <c r="CP1600" t="s">
        <v>119</v>
      </c>
      <c r="CQ1600">
        <v>259</v>
      </c>
      <c r="CR1600">
        <v>0</v>
      </c>
      <c r="CW1600">
        <v>3077533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"08/10/2022 21:57:03.963"</f>
        <v>08/10/2022 21:57:03.963</v>
      </c>
      <c r="C1601" t="str">
        <f t="shared" si="424"/>
        <v>FFDFD3C0</v>
      </c>
      <c r="D1601" t="s">
        <v>113</v>
      </c>
      <c r="E1601">
        <v>6</v>
      </c>
      <c r="H1601">
        <v>174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si="446"/>
        <v>21:57:03.594</v>
      </c>
      <c r="T1601" t="str">
        <f t="shared" si="446"/>
        <v>21:57:03.594</v>
      </c>
      <c r="U1601" t="str">
        <f t="shared" si="423"/>
        <v>A4558D</v>
      </c>
      <c r="V1601">
        <v>0</v>
      </c>
      <c r="W1601">
        <v>0</v>
      </c>
      <c r="X1601">
        <v>2</v>
      </c>
      <c r="Z1601">
        <v>1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1318</v>
      </c>
      <c r="AJ1601">
        <v>48.086128000000002</v>
      </c>
      <c r="AK1601" t="s">
        <v>1053</v>
      </c>
      <c r="AL1601">
        <v>-122.979069</v>
      </c>
      <c r="AM1601">
        <v>25</v>
      </c>
      <c r="AN1601">
        <v>1000</v>
      </c>
      <c r="AO1601" t="s">
        <v>118</v>
      </c>
      <c r="AP1601">
        <v>5</v>
      </c>
      <c r="AQ1601">
        <v>-132</v>
      </c>
      <c r="AR1601">
        <v>64</v>
      </c>
      <c r="AZ1601">
        <v>1200</v>
      </c>
      <c r="BA1601">
        <v>1</v>
      </c>
      <c r="BB1601" t="str">
        <f t="shared" si="426"/>
        <v xml:space="preserve">N379DH  </v>
      </c>
      <c r="BC1601">
        <v>1</v>
      </c>
      <c r="BE1601">
        <v>0</v>
      </c>
      <c r="BF1601">
        <v>0</v>
      </c>
      <c r="BG1601">
        <v>0</v>
      </c>
      <c r="BH1601">
        <v>975</v>
      </c>
      <c r="BI1601">
        <v>1</v>
      </c>
      <c r="BJ1601">
        <v>0</v>
      </c>
      <c r="BK1601">
        <v>0</v>
      </c>
      <c r="BL1601">
        <v>0</v>
      </c>
      <c r="BO1601">
        <v>0</v>
      </c>
      <c r="BP1601">
        <v>0</v>
      </c>
      <c r="BW1601" t="str">
        <f>"21:57:03.738"</f>
        <v>21:57:03.738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5</v>
      </c>
      <c r="CP1601" t="s">
        <v>119</v>
      </c>
      <c r="CQ1601">
        <v>259</v>
      </c>
      <c r="CR1601">
        <v>0</v>
      </c>
      <c r="CW1601">
        <v>3077533</v>
      </c>
      <c r="CY1601">
        <v>0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"08/10/2022 21:57:05.899"</f>
        <v>08/10/2022 21:57:05.899</v>
      </c>
      <c r="C1602" t="str">
        <f t="shared" si="424"/>
        <v>FFDFD3C0</v>
      </c>
      <c r="D1602" t="s">
        <v>130</v>
      </c>
      <c r="E1602">
        <v>18</v>
      </c>
      <c r="F1602">
        <v>1018</v>
      </c>
      <c r="G1602" t="s">
        <v>114</v>
      </c>
      <c r="J1602" t="s">
        <v>131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ref="S1602:T1604" si="447">"21:57:05.594"</f>
        <v>21:57:05.594</v>
      </c>
      <c r="T1602" t="str">
        <f t="shared" si="447"/>
        <v>21:57:05.594</v>
      </c>
      <c r="U1602" t="str">
        <f t="shared" ref="U1602:U1665" si="448">"A4558D"</f>
        <v>A4558D</v>
      </c>
      <c r="V1602">
        <v>0</v>
      </c>
      <c r="W1602">
        <v>0</v>
      </c>
      <c r="X1602">
        <v>2</v>
      </c>
      <c r="Z1602">
        <v>1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1319</v>
      </c>
      <c r="AJ1602">
        <v>48.084927</v>
      </c>
      <c r="AK1602" t="s">
        <v>1320</v>
      </c>
      <c r="AL1602">
        <v>-122.979004</v>
      </c>
      <c r="AM1602">
        <v>25</v>
      </c>
      <c r="AN1602">
        <v>1000</v>
      </c>
      <c r="AO1602" t="s">
        <v>118</v>
      </c>
      <c r="AP1602">
        <v>5</v>
      </c>
      <c r="AQ1602">
        <v>-131</v>
      </c>
      <c r="AR1602">
        <v>64</v>
      </c>
      <c r="AZ1602">
        <v>1200</v>
      </c>
      <c r="BA1602">
        <v>1</v>
      </c>
      <c r="BB1602" t="str">
        <f t="shared" si="426"/>
        <v xml:space="preserve">N379DH  </v>
      </c>
      <c r="BC1602">
        <v>1</v>
      </c>
      <c r="BE1602">
        <v>0</v>
      </c>
      <c r="BF1602">
        <v>0</v>
      </c>
      <c r="BG1602">
        <v>0</v>
      </c>
      <c r="BH1602">
        <v>1000</v>
      </c>
      <c r="BI1602">
        <v>1</v>
      </c>
      <c r="BJ1602">
        <v>0</v>
      </c>
      <c r="BK1602">
        <v>0</v>
      </c>
      <c r="BL1602">
        <v>0</v>
      </c>
      <c r="BO1602">
        <v>0</v>
      </c>
      <c r="BP1602">
        <v>0</v>
      </c>
      <c r="BW1602" t="str">
        <f>"21:57:05.641"</f>
        <v>21:57:05.641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4</v>
      </c>
      <c r="CP1602" t="s">
        <v>119</v>
      </c>
      <c r="CQ1602">
        <v>259</v>
      </c>
      <c r="CR1602">
        <v>0</v>
      </c>
      <c r="CW1602">
        <v>3077760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"08/10/2022 21:57:05.899"</f>
        <v>08/10/2022 21:57:05.899</v>
      </c>
      <c r="C1603" t="str">
        <f t="shared" ref="C1603:C1666" si="449">"FFDFD3C0"</f>
        <v>FFDFD3C0</v>
      </c>
      <c r="D1603" t="s">
        <v>611</v>
      </c>
      <c r="E1603">
        <v>10</v>
      </c>
      <c r="H1603">
        <v>37</v>
      </c>
      <c r="I1603" t="s">
        <v>612</v>
      </c>
      <c r="J1603" t="s">
        <v>613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447"/>
        <v>21:57:05.594</v>
      </c>
      <c r="T1603" t="str">
        <f t="shared" si="447"/>
        <v>21:57:05.594</v>
      </c>
      <c r="U1603" t="str">
        <f t="shared" si="448"/>
        <v>A4558D</v>
      </c>
      <c r="V1603">
        <v>0</v>
      </c>
      <c r="W1603">
        <v>0</v>
      </c>
      <c r="X1603">
        <v>2</v>
      </c>
      <c r="Z1603">
        <v>1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1319</v>
      </c>
      <c r="AJ1603">
        <v>48.084927</v>
      </c>
      <c r="AK1603" t="s">
        <v>1320</v>
      </c>
      <c r="AL1603">
        <v>-122.979004</v>
      </c>
      <c r="AM1603">
        <v>25</v>
      </c>
      <c r="AN1603">
        <v>1000</v>
      </c>
      <c r="AO1603" t="s">
        <v>118</v>
      </c>
      <c r="AP1603">
        <v>5</v>
      </c>
      <c r="AQ1603">
        <v>-131</v>
      </c>
      <c r="AR1603">
        <v>64</v>
      </c>
      <c r="AZ1603">
        <v>1200</v>
      </c>
      <c r="BA1603">
        <v>1</v>
      </c>
      <c r="BB1603" t="str">
        <f t="shared" ref="BB1603:BB1666" si="450">"N379DH  "</f>
        <v xml:space="preserve">N379DH  </v>
      </c>
      <c r="BC1603">
        <v>1</v>
      </c>
      <c r="BE1603">
        <v>0</v>
      </c>
      <c r="BF1603">
        <v>0</v>
      </c>
      <c r="BG1603">
        <v>0</v>
      </c>
      <c r="BH1603">
        <v>1000</v>
      </c>
      <c r="BI1603">
        <v>1</v>
      </c>
      <c r="BJ1603">
        <v>0</v>
      </c>
      <c r="BK1603">
        <v>0</v>
      </c>
      <c r="BL1603">
        <v>0</v>
      </c>
      <c r="BO1603">
        <v>0</v>
      </c>
      <c r="BP1603">
        <v>0</v>
      </c>
      <c r="BW1603" t="str">
        <f>"21:57:05.641"</f>
        <v>21:57:05.641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4</v>
      </c>
      <c r="CP1603" t="s">
        <v>119</v>
      </c>
      <c r="CQ1603">
        <v>259</v>
      </c>
      <c r="CR1603">
        <v>0</v>
      </c>
      <c r="CW1603">
        <v>3077760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"08/10/2022 21:57:05.931"</f>
        <v>08/10/2022 21:57:05.931</v>
      </c>
      <c r="C1604" t="str">
        <f t="shared" si="449"/>
        <v>FFDFD3C0</v>
      </c>
      <c r="D1604" t="s">
        <v>113</v>
      </c>
      <c r="E1604">
        <v>6</v>
      </c>
      <c r="H1604">
        <v>174</v>
      </c>
      <c r="I1604" t="s">
        <v>114</v>
      </c>
      <c r="J1604" t="s">
        <v>115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si="447"/>
        <v>21:57:05.594</v>
      </c>
      <c r="T1604" t="str">
        <f t="shared" si="447"/>
        <v>21:57:05.594</v>
      </c>
      <c r="U1604" t="str">
        <f t="shared" si="448"/>
        <v>A4558D</v>
      </c>
      <c r="V1604">
        <v>0</v>
      </c>
      <c r="W1604">
        <v>0</v>
      </c>
      <c r="X1604">
        <v>2</v>
      </c>
      <c r="Z1604">
        <v>1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1319</v>
      </c>
      <c r="AJ1604">
        <v>48.084927</v>
      </c>
      <c r="AK1604" t="s">
        <v>1320</v>
      </c>
      <c r="AL1604">
        <v>-122.979004</v>
      </c>
      <c r="AM1604">
        <v>25</v>
      </c>
      <c r="AN1604">
        <v>1000</v>
      </c>
      <c r="AO1604" t="s">
        <v>118</v>
      </c>
      <c r="AP1604">
        <v>5</v>
      </c>
      <c r="AQ1604">
        <v>-131</v>
      </c>
      <c r="AR1604">
        <v>64</v>
      </c>
      <c r="AZ1604">
        <v>1200</v>
      </c>
      <c r="BA1604">
        <v>1</v>
      </c>
      <c r="BB1604" t="str">
        <f t="shared" si="450"/>
        <v xml:space="preserve">N379DH  </v>
      </c>
      <c r="BC1604">
        <v>1</v>
      </c>
      <c r="BE1604">
        <v>0</v>
      </c>
      <c r="BF1604">
        <v>0</v>
      </c>
      <c r="BG1604">
        <v>0</v>
      </c>
      <c r="BH1604">
        <v>1000</v>
      </c>
      <c r="BI1604">
        <v>1</v>
      </c>
      <c r="BJ1604">
        <v>0</v>
      </c>
      <c r="BK1604">
        <v>0</v>
      </c>
      <c r="BL1604">
        <v>0</v>
      </c>
      <c r="BO1604">
        <v>0</v>
      </c>
      <c r="BP1604">
        <v>0</v>
      </c>
      <c r="BW1604" t="str">
        <f>"21:57:05.641"</f>
        <v>21:57:05.641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4</v>
      </c>
      <c r="CP1604" t="s">
        <v>119</v>
      </c>
      <c r="CQ1604">
        <v>259</v>
      </c>
      <c r="CR1604">
        <v>0</v>
      </c>
      <c r="CW1604">
        <v>3077760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"08/10/2022 21:57:06.806"</f>
        <v>08/10/2022 21:57:06.806</v>
      </c>
      <c r="C1605" t="str">
        <f t="shared" si="449"/>
        <v>FFDFD3C0</v>
      </c>
      <c r="D1605" t="s">
        <v>130</v>
      </c>
      <c r="E1605">
        <v>18</v>
      </c>
      <c r="F1605">
        <v>1018</v>
      </c>
      <c r="G1605" t="s">
        <v>114</v>
      </c>
      <c r="J1605" t="s">
        <v>131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ref="S1605:T1607" si="451">"21:57:06.594"</f>
        <v>21:57:06.594</v>
      </c>
      <c r="T1605" t="str">
        <f t="shared" si="451"/>
        <v>21:57:06.594</v>
      </c>
      <c r="U1605" t="str">
        <f t="shared" si="448"/>
        <v>A4558D</v>
      </c>
      <c r="V1605">
        <v>0</v>
      </c>
      <c r="W1605">
        <v>0</v>
      </c>
      <c r="X1605">
        <v>2</v>
      </c>
      <c r="Z1605">
        <v>1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1321</v>
      </c>
      <c r="AJ1605">
        <v>48.084304000000003</v>
      </c>
      <c r="AK1605" t="s">
        <v>1322</v>
      </c>
      <c r="AL1605">
        <v>-122.978983</v>
      </c>
      <c r="AM1605">
        <v>25</v>
      </c>
      <c r="AN1605">
        <v>1000</v>
      </c>
      <c r="AO1605" t="s">
        <v>118</v>
      </c>
      <c r="AP1605">
        <v>4</v>
      </c>
      <c r="AQ1605">
        <v>-131</v>
      </c>
      <c r="AR1605">
        <v>128</v>
      </c>
      <c r="AZ1605">
        <v>1200</v>
      </c>
      <c r="BA1605">
        <v>1</v>
      </c>
      <c r="BB1605" t="str">
        <f t="shared" si="450"/>
        <v xml:space="preserve">N379DH  </v>
      </c>
      <c r="BC1605">
        <v>1</v>
      </c>
      <c r="BE1605">
        <v>0</v>
      </c>
      <c r="BF1605">
        <v>0</v>
      </c>
      <c r="BG1605">
        <v>0</v>
      </c>
      <c r="BH1605">
        <v>1000</v>
      </c>
      <c r="BI1605">
        <v>1</v>
      </c>
      <c r="BJ1605">
        <v>0</v>
      </c>
      <c r="BK1605">
        <v>0</v>
      </c>
      <c r="BL1605">
        <v>0</v>
      </c>
      <c r="BO1605">
        <v>0</v>
      </c>
      <c r="BP1605">
        <v>0</v>
      </c>
      <c r="BW1605" t="str">
        <f>"21:57:06.632"</f>
        <v>21:57:06.632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4</v>
      </c>
      <c r="CP1605" t="s">
        <v>119</v>
      </c>
      <c r="CQ1605">
        <v>259</v>
      </c>
      <c r="CR1605">
        <v>0</v>
      </c>
      <c r="CW1605">
        <v>3077872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"08/10/2022 21:57:06.806"</f>
        <v>08/10/2022 21:57:06.806</v>
      </c>
      <c r="C1606" t="str">
        <f t="shared" si="449"/>
        <v>FFDFD3C0</v>
      </c>
      <c r="D1606" t="s">
        <v>611</v>
      </c>
      <c r="E1606">
        <v>10</v>
      </c>
      <c r="H1606">
        <v>37</v>
      </c>
      <c r="I1606" t="s">
        <v>612</v>
      </c>
      <c r="J1606" t="s">
        <v>613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451"/>
        <v>21:57:06.594</v>
      </c>
      <c r="T1606" t="str">
        <f t="shared" si="451"/>
        <v>21:57:06.594</v>
      </c>
      <c r="U1606" t="str">
        <f t="shared" si="448"/>
        <v>A4558D</v>
      </c>
      <c r="V1606">
        <v>0</v>
      </c>
      <c r="W1606">
        <v>0</v>
      </c>
      <c r="X1606">
        <v>2</v>
      </c>
      <c r="Z1606">
        <v>1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1321</v>
      </c>
      <c r="AJ1606">
        <v>48.084304000000003</v>
      </c>
      <c r="AK1606" t="s">
        <v>1322</v>
      </c>
      <c r="AL1606">
        <v>-122.978983</v>
      </c>
      <c r="AM1606">
        <v>25</v>
      </c>
      <c r="AN1606">
        <v>1000</v>
      </c>
      <c r="AO1606" t="s">
        <v>118</v>
      </c>
      <c r="AP1606">
        <v>4</v>
      </c>
      <c r="AQ1606">
        <v>-131</v>
      </c>
      <c r="AR1606">
        <v>128</v>
      </c>
      <c r="AZ1606">
        <v>1200</v>
      </c>
      <c r="BA1606">
        <v>1</v>
      </c>
      <c r="BB1606" t="str">
        <f t="shared" si="450"/>
        <v xml:space="preserve">N379DH  </v>
      </c>
      <c r="BC1606">
        <v>1</v>
      </c>
      <c r="BE1606">
        <v>0</v>
      </c>
      <c r="BF1606">
        <v>0</v>
      </c>
      <c r="BG1606">
        <v>0</v>
      </c>
      <c r="BH1606">
        <v>1000</v>
      </c>
      <c r="BI1606">
        <v>1</v>
      </c>
      <c r="BJ1606">
        <v>0</v>
      </c>
      <c r="BK1606">
        <v>0</v>
      </c>
      <c r="BL1606">
        <v>0</v>
      </c>
      <c r="BO1606">
        <v>0</v>
      </c>
      <c r="BP1606">
        <v>0</v>
      </c>
      <c r="BW1606" t="str">
        <f>"21:57:06.632"</f>
        <v>21:57:06.632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4</v>
      </c>
      <c r="CP1606" t="s">
        <v>119</v>
      </c>
      <c r="CQ1606">
        <v>259</v>
      </c>
      <c r="CR1606">
        <v>0</v>
      </c>
      <c r="CW1606">
        <v>3077872</v>
      </c>
      <c r="CY1606">
        <v>0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"08/10/2022 21:57:06.806"</f>
        <v>08/10/2022 21:57:06.806</v>
      </c>
      <c r="C1607" t="str">
        <f t="shared" si="449"/>
        <v>FFDFD3C0</v>
      </c>
      <c r="D1607" t="s">
        <v>113</v>
      </c>
      <c r="E1607">
        <v>6</v>
      </c>
      <c r="H1607">
        <v>174</v>
      </c>
      <c r="I1607" t="s">
        <v>114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si="451"/>
        <v>21:57:06.594</v>
      </c>
      <c r="T1607" t="str">
        <f t="shared" si="451"/>
        <v>21:57:06.594</v>
      </c>
      <c r="U1607" t="str">
        <f t="shared" si="448"/>
        <v>A4558D</v>
      </c>
      <c r="V1607">
        <v>0</v>
      </c>
      <c r="W1607">
        <v>0</v>
      </c>
      <c r="X1607">
        <v>2</v>
      </c>
      <c r="Z1607">
        <v>1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1321</v>
      </c>
      <c r="AJ1607">
        <v>48.084304000000003</v>
      </c>
      <c r="AK1607" t="s">
        <v>1322</v>
      </c>
      <c r="AL1607">
        <v>-122.978983</v>
      </c>
      <c r="AM1607">
        <v>25</v>
      </c>
      <c r="AN1607">
        <v>1000</v>
      </c>
      <c r="AO1607" t="s">
        <v>118</v>
      </c>
      <c r="AP1607">
        <v>4</v>
      </c>
      <c r="AQ1607">
        <v>-131</v>
      </c>
      <c r="AR1607">
        <v>128</v>
      </c>
      <c r="AZ1607">
        <v>1200</v>
      </c>
      <c r="BA1607">
        <v>1</v>
      </c>
      <c r="BB1607" t="str">
        <f t="shared" si="450"/>
        <v xml:space="preserve">N379DH  </v>
      </c>
      <c r="BC1607">
        <v>1</v>
      </c>
      <c r="BE1607">
        <v>0</v>
      </c>
      <c r="BF1607">
        <v>0</v>
      </c>
      <c r="BG1607">
        <v>0</v>
      </c>
      <c r="BH1607">
        <v>1000</v>
      </c>
      <c r="BI1607">
        <v>1</v>
      </c>
      <c r="BJ1607">
        <v>0</v>
      </c>
      <c r="BK1607">
        <v>0</v>
      </c>
      <c r="BL1607">
        <v>0</v>
      </c>
      <c r="BO1607">
        <v>0</v>
      </c>
      <c r="BP1607">
        <v>0</v>
      </c>
      <c r="BW1607" t="str">
        <f>"21:57:06.632"</f>
        <v>21:57:06.632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4</v>
      </c>
      <c r="CP1607" t="s">
        <v>119</v>
      </c>
      <c r="CQ1607">
        <v>259</v>
      </c>
      <c r="CR1607">
        <v>0</v>
      </c>
      <c r="CW1607">
        <v>3077872</v>
      </c>
      <c r="CY1607">
        <v>0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"08/10/2022 21:57:07.524"</f>
        <v>08/10/2022 21:57:07.524</v>
      </c>
      <c r="C1608" t="str">
        <f t="shared" si="449"/>
        <v>FFDFD3C0</v>
      </c>
      <c r="D1608" t="s">
        <v>611</v>
      </c>
      <c r="E1608">
        <v>10</v>
      </c>
      <c r="H1608">
        <v>37</v>
      </c>
      <c r="I1608" t="s">
        <v>612</v>
      </c>
      <c r="J1608" t="s">
        <v>613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ref="S1608:T1610" si="452">"21:57:07.195"</f>
        <v>21:57:07.195</v>
      </c>
      <c r="T1608" t="str">
        <f t="shared" si="452"/>
        <v>21:57:07.195</v>
      </c>
      <c r="U1608" t="str">
        <f t="shared" si="448"/>
        <v>A4558D</v>
      </c>
      <c r="V1608">
        <v>0</v>
      </c>
      <c r="W1608">
        <v>0</v>
      </c>
      <c r="X1608">
        <v>2</v>
      </c>
      <c r="Z1608">
        <v>1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1323</v>
      </c>
      <c r="AJ1608">
        <v>48.083939999999998</v>
      </c>
      <c r="AK1608" t="s">
        <v>1324</v>
      </c>
      <c r="AL1608">
        <v>-122.978961</v>
      </c>
      <c r="AM1608">
        <v>25</v>
      </c>
      <c r="AN1608">
        <v>1000</v>
      </c>
      <c r="AO1608" t="s">
        <v>118</v>
      </c>
      <c r="AP1608">
        <v>4</v>
      </c>
      <c r="AQ1608">
        <v>-131</v>
      </c>
      <c r="AR1608">
        <v>128</v>
      </c>
      <c r="AZ1608">
        <v>1200</v>
      </c>
      <c r="BA1608">
        <v>1</v>
      </c>
      <c r="BB1608" t="str">
        <f t="shared" si="450"/>
        <v xml:space="preserve">N379DH  </v>
      </c>
      <c r="BC1608">
        <v>1</v>
      </c>
      <c r="BE1608">
        <v>0</v>
      </c>
      <c r="BF1608">
        <v>0</v>
      </c>
      <c r="BG1608">
        <v>0</v>
      </c>
      <c r="BH1608">
        <v>1000</v>
      </c>
      <c r="BI1608">
        <v>1</v>
      </c>
      <c r="BJ1608">
        <v>0</v>
      </c>
      <c r="BK1608">
        <v>0</v>
      </c>
      <c r="BL1608">
        <v>0</v>
      </c>
      <c r="BO1608">
        <v>0</v>
      </c>
      <c r="BP1608">
        <v>0</v>
      </c>
      <c r="BW1608" t="str">
        <f>"21:57:07.331"</f>
        <v>21:57:07.331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5</v>
      </c>
      <c r="CP1608" t="s">
        <v>119</v>
      </c>
      <c r="CQ1608">
        <v>259</v>
      </c>
      <c r="CR1608">
        <v>0</v>
      </c>
      <c r="CW1608">
        <v>3077951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"08/10/2022 21:57:07.524"</f>
        <v>08/10/2022 21:57:07.524</v>
      </c>
      <c r="C1609" t="str">
        <f t="shared" si="449"/>
        <v>FFDFD3C0</v>
      </c>
      <c r="D1609" t="s">
        <v>113</v>
      </c>
      <c r="E1609">
        <v>6</v>
      </c>
      <c r="H1609">
        <v>174</v>
      </c>
      <c r="I1609" t="s">
        <v>114</v>
      </c>
      <c r="J1609" t="s">
        <v>115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452"/>
        <v>21:57:07.195</v>
      </c>
      <c r="T1609" t="str">
        <f t="shared" si="452"/>
        <v>21:57:07.195</v>
      </c>
      <c r="U1609" t="str">
        <f t="shared" si="448"/>
        <v>A4558D</v>
      </c>
      <c r="V1609">
        <v>0</v>
      </c>
      <c r="W1609">
        <v>0</v>
      </c>
      <c r="X1609">
        <v>2</v>
      </c>
      <c r="Z1609">
        <v>1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1323</v>
      </c>
      <c r="AJ1609">
        <v>48.083939999999998</v>
      </c>
      <c r="AK1609" t="s">
        <v>1324</v>
      </c>
      <c r="AL1609">
        <v>-122.978961</v>
      </c>
      <c r="AM1609">
        <v>25</v>
      </c>
      <c r="AN1609">
        <v>1000</v>
      </c>
      <c r="AO1609" t="s">
        <v>118</v>
      </c>
      <c r="AP1609">
        <v>4</v>
      </c>
      <c r="AQ1609">
        <v>-131</v>
      </c>
      <c r="AR1609">
        <v>128</v>
      </c>
      <c r="AZ1609">
        <v>1200</v>
      </c>
      <c r="BA1609">
        <v>1</v>
      </c>
      <c r="BB1609" t="str">
        <f t="shared" si="450"/>
        <v xml:space="preserve">N379DH  </v>
      </c>
      <c r="BC1609">
        <v>1</v>
      </c>
      <c r="BE1609">
        <v>0</v>
      </c>
      <c r="BF1609">
        <v>0</v>
      </c>
      <c r="BG1609">
        <v>0</v>
      </c>
      <c r="BH1609">
        <v>1000</v>
      </c>
      <c r="BI1609">
        <v>1</v>
      </c>
      <c r="BJ1609">
        <v>0</v>
      </c>
      <c r="BK1609">
        <v>0</v>
      </c>
      <c r="BL1609">
        <v>0</v>
      </c>
      <c r="BO1609">
        <v>0</v>
      </c>
      <c r="BP1609">
        <v>0</v>
      </c>
      <c r="BW1609" t="str">
        <f>"21:57:07.331"</f>
        <v>21:57:07.331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5</v>
      </c>
      <c r="CP1609" t="s">
        <v>119</v>
      </c>
      <c r="CQ1609">
        <v>259</v>
      </c>
      <c r="CR1609">
        <v>0</v>
      </c>
      <c r="CW1609">
        <v>3077951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"08/10/2022 21:57:07.587"</f>
        <v>08/10/2022 21:57:07.587</v>
      </c>
      <c r="C1610" t="str">
        <f t="shared" si="449"/>
        <v>FFDFD3C0</v>
      </c>
      <c r="D1610" t="s">
        <v>130</v>
      </c>
      <c r="E1610">
        <v>18</v>
      </c>
      <c r="F1610">
        <v>1018</v>
      </c>
      <c r="G1610" t="s">
        <v>114</v>
      </c>
      <c r="J1610" t="s">
        <v>131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si="452"/>
        <v>21:57:07.195</v>
      </c>
      <c r="T1610" t="str">
        <f t="shared" si="452"/>
        <v>21:57:07.195</v>
      </c>
      <c r="U1610" t="str">
        <f t="shared" si="448"/>
        <v>A4558D</v>
      </c>
      <c r="V1610">
        <v>0</v>
      </c>
      <c r="W1610">
        <v>0</v>
      </c>
      <c r="X1610">
        <v>2</v>
      </c>
      <c r="Z1610">
        <v>1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1323</v>
      </c>
      <c r="AJ1610">
        <v>48.083939999999998</v>
      </c>
      <c r="AK1610" t="s">
        <v>1324</v>
      </c>
      <c r="AL1610">
        <v>-122.978961</v>
      </c>
      <c r="AM1610">
        <v>25</v>
      </c>
      <c r="AN1610">
        <v>1000</v>
      </c>
      <c r="AO1610" t="s">
        <v>118</v>
      </c>
      <c r="AP1610">
        <v>4</v>
      </c>
      <c r="AQ1610">
        <v>-131</v>
      </c>
      <c r="AR1610">
        <v>128</v>
      </c>
      <c r="AZ1610">
        <v>1200</v>
      </c>
      <c r="BA1610">
        <v>1</v>
      </c>
      <c r="BB1610" t="str">
        <f t="shared" si="450"/>
        <v xml:space="preserve">N379DH  </v>
      </c>
      <c r="BC1610">
        <v>1</v>
      </c>
      <c r="BE1610">
        <v>0</v>
      </c>
      <c r="BF1610">
        <v>0</v>
      </c>
      <c r="BG1610">
        <v>0</v>
      </c>
      <c r="BH1610">
        <v>1000</v>
      </c>
      <c r="BI1610">
        <v>1</v>
      </c>
      <c r="BJ1610">
        <v>0</v>
      </c>
      <c r="BK1610">
        <v>0</v>
      </c>
      <c r="BL1610">
        <v>0</v>
      </c>
      <c r="BO1610">
        <v>0</v>
      </c>
      <c r="BP1610">
        <v>0</v>
      </c>
      <c r="BW1610" t="str">
        <f>"21:57:07.331"</f>
        <v>21:57:07.331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5</v>
      </c>
      <c r="CP1610" t="s">
        <v>119</v>
      </c>
      <c r="CQ1610">
        <v>259</v>
      </c>
      <c r="CR1610">
        <v>0</v>
      </c>
      <c r="CW1610">
        <v>3077951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"08/10/2022 21:57:08.993"</f>
        <v>08/10/2022 21:57:08.993</v>
      </c>
      <c r="C1611" t="str">
        <f t="shared" si="449"/>
        <v>FFDFD3C0</v>
      </c>
      <c r="D1611" t="s">
        <v>130</v>
      </c>
      <c r="E1611">
        <v>18</v>
      </c>
      <c r="F1611">
        <v>1018</v>
      </c>
      <c r="G1611" t="s">
        <v>114</v>
      </c>
      <c r="J1611" t="s">
        <v>131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ref="S1611:T1613" si="453">"21:57:08.594"</f>
        <v>21:57:08.594</v>
      </c>
      <c r="T1611" t="str">
        <f t="shared" si="453"/>
        <v>21:57:08.594</v>
      </c>
      <c r="U1611" t="str">
        <f t="shared" si="448"/>
        <v>A4558D</v>
      </c>
      <c r="V1611">
        <v>0</v>
      </c>
      <c r="W1611">
        <v>0</v>
      </c>
      <c r="X1611">
        <v>2</v>
      </c>
      <c r="Z1611">
        <v>1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1325</v>
      </c>
      <c r="AJ1611">
        <v>48.083103000000001</v>
      </c>
      <c r="AK1611" t="s">
        <v>1326</v>
      </c>
      <c r="AL1611">
        <v>-122.978919</v>
      </c>
      <c r="AM1611">
        <v>25</v>
      </c>
      <c r="AN1611">
        <v>1000</v>
      </c>
      <c r="AO1611" t="s">
        <v>118</v>
      </c>
      <c r="AP1611">
        <v>4</v>
      </c>
      <c r="AQ1611">
        <v>-131</v>
      </c>
      <c r="AR1611">
        <v>128</v>
      </c>
      <c r="AZ1611">
        <v>1200</v>
      </c>
      <c r="BA1611">
        <v>1</v>
      </c>
      <c r="BB1611" t="str">
        <f t="shared" si="450"/>
        <v xml:space="preserve">N379DH  </v>
      </c>
      <c r="BC1611">
        <v>1</v>
      </c>
      <c r="BE1611">
        <v>0</v>
      </c>
      <c r="BF1611">
        <v>0</v>
      </c>
      <c r="BG1611">
        <v>0</v>
      </c>
      <c r="BH1611">
        <v>1000</v>
      </c>
      <c r="BI1611">
        <v>1</v>
      </c>
      <c r="BJ1611">
        <v>0</v>
      </c>
      <c r="BK1611">
        <v>0</v>
      </c>
      <c r="BL1611">
        <v>0</v>
      </c>
      <c r="BO1611">
        <v>0</v>
      </c>
      <c r="BP1611">
        <v>0</v>
      </c>
      <c r="BW1611" t="str">
        <f>"21:57:08.722"</f>
        <v>21:57:08.722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4</v>
      </c>
      <c r="CP1611" t="s">
        <v>119</v>
      </c>
      <c r="CQ1611">
        <v>259</v>
      </c>
      <c r="CR1611">
        <v>0</v>
      </c>
      <c r="CW1611">
        <v>3078114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"08/10/2022 21:57:08.993"</f>
        <v>08/10/2022 21:57:08.993</v>
      </c>
      <c r="C1612" t="str">
        <f t="shared" si="449"/>
        <v>FFDFD3C0</v>
      </c>
      <c r="D1612" t="s">
        <v>113</v>
      </c>
      <c r="E1612">
        <v>6</v>
      </c>
      <c r="H1612">
        <v>174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453"/>
        <v>21:57:08.594</v>
      </c>
      <c r="T1612" t="str">
        <f t="shared" si="453"/>
        <v>21:57:08.594</v>
      </c>
      <c r="U1612" t="str">
        <f t="shared" si="448"/>
        <v>A4558D</v>
      </c>
      <c r="V1612">
        <v>0</v>
      </c>
      <c r="W1612">
        <v>0</v>
      </c>
      <c r="X1612">
        <v>2</v>
      </c>
      <c r="Z1612">
        <v>1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1325</v>
      </c>
      <c r="AJ1612">
        <v>48.083103000000001</v>
      </c>
      <c r="AK1612" t="s">
        <v>1326</v>
      </c>
      <c r="AL1612">
        <v>-122.978919</v>
      </c>
      <c r="AM1612">
        <v>25</v>
      </c>
      <c r="AN1612">
        <v>1000</v>
      </c>
      <c r="AO1612" t="s">
        <v>118</v>
      </c>
      <c r="AP1612">
        <v>4</v>
      </c>
      <c r="AQ1612">
        <v>-131</v>
      </c>
      <c r="AR1612">
        <v>128</v>
      </c>
      <c r="AZ1612">
        <v>1200</v>
      </c>
      <c r="BA1612">
        <v>1</v>
      </c>
      <c r="BB1612" t="str">
        <f t="shared" si="450"/>
        <v xml:space="preserve">N379DH  </v>
      </c>
      <c r="BC1612">
        <v>1</v>
      </c>
      <c r="BE1612">
        <v>0</v>
      </c>
      <c r="BF1612">
        <v>0</v>
      </c>
      <c r="BG1612">
        <v>0</v>
      </c>
      <c r="BH1612">
        <v>1000</v>
      </c>
      <c r="BI1612">
        <v>1</v>
      </c>
      <c r="BJ1612">
        <v>0</v>
      </c>
      <c r="BK1612">
        <v>0</v>
      </c>
      <c r="BL1612">
        <v>0</v>
      </c>
      <c r="BO1612">
        <v>0</v>
      </c>
      <c r="BP1612">
        <v>0</v>
      </c>
      <c r="BW1612" t="str">
        <f>"21:57:08.722"</f>
        <v>21:57:08.722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4</v>
      </c>
      <c r="CP1612" t="s">
        <v>119</v>
      </c>
      <c r="CQ1612">
        <v>259</v>
      </c>
      <c r="CR1612">
        <v>0</v>
      </c>
      <c r="CW1612">
        <v>3078114</v>
      </c>
      <c r="CY1612">
        <v>0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"08/10/2022 21:57:08.993"</f>
        <v>08/10/2022 21:57:08.993</v>
      </c>
      <c r="C1613" t="str">
        <f t="shared" si="449"/>
        <v>FFDFD3C0</v>
      </c>
      <c r="D1613" t="s">
        <v>611</v>
      </c>
      <c r="E1613">
        <v>10</v>
      </c>
      <c r="H1613">
        <v>37</v>
      </c>
      <c r="I1613" t="s">
        <v>612</v>
      </c>
      <c r="J1613" t="s">
        <v>613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453"/>
        <v>21:57:08.594</v>
      </c>
      <c r="T1613" t="str">
        <f t="shared" si="453"/>
        <v>21:57:08.594</v>
      </c>
      <c r="U1613" t="str">
        <f t="shared" si="448"/>
        <v>A4558D</v>
      </c>
      <c r="V1613">
        <v>0</v>
      </c>
      <c r="W1613">
        <v>0</v>
      </c>
      <c r="X1613">
        <v>2</v>
      </c>
      <c r="Z1613">
        <v>1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1325</v>
      </c>
      <c r="AJ1613">
        <v>48.083103000000001</v>
      </c>
      <c r="AK1613" t="s">
        <v>1326</v>
      </c>
      <c r="AL1613">
        <v>-122.978919</v>
      </c>
      <c r="AM1613">
        <v>25</v>
      </c>
      <c r="AN1613">
        <v>1000</v>
      </c>
      <c r="AO1613" t="s">
        <v>118</v>
      </c>
      <c r="AP1613">
        <v>4</v>
      </c>
      <c r="AQ1613">
        <v>-131</v>
      </c>
      <c r="AR1613">
        <v>128</v>
      </c>
      <c r="AZ1613">
        <v>1200</v>
      </c>
      <c r="BA1613">
        <v>1</v>
      </c>
      <c r="BB1613" t="str">
        <f t="shared" si="450"/>
        <v xml:space="preserve">N379DH  </v>
      </c>
      <c r="BC1613">
        <v>1</v>
      </c>
      <c r="BE1613">
        <v>0</v>
      </c>
      <c r="BF1613">
        <v>0</v>
      </c>
      <c r="BG1613">
        <v>0</v>
      </c>
      <c r="BH1613">
        <v>1000</v>
      </c>
      <c r="BI1613">
        <v>1</v>
      </c>
      <c r="BJ1613">
        <v>0</v>
      </c>
      <c r="BK1613">
        <v>0</v>
      </c>
      <c r="BL1613">
        <v>0</v>
      </c>
      <c r="BO1613">
        <v>0</v>
      </c>
      <c r="BP1613">
        <v>0</v>
      </c>
      <c r="BW1613" t="str">
        <f>"21:57:08.722"</f>
        <v>21:57:08.722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4</v>
      </c>
      <c r="CP1613" t="s">
        <v>119</v>
      </c>
      <c r="CQ1613">
        <v>259</v>
      </c>
      <c r="CR1613">
        <v>0</v>
      </c>
      <c r="CW1613">
        <v>3078114</v>
      </c>
      <c r="CY1613">
        <v>0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"08/10/2022 21:57:09.838"</f>
        <v>08/10/2022 21:57:09.838</v>
      </c>
      <c r="C1614" t="str">
        <f t="shared" si="449"/>
        <v>FFDFD3C0</v>
      </c>
      <c r="D1614" t="s">
        <v>130</v>
      </c>
      <c r="E1614">
        <v>18</v>
      </c>
      <c r="F1614">
        <v>1018</v>
      </c>
      <c r="G1614" t="s">
        <v>114</v>
      </c>
      <c r="J1614" t="s">
        <v>131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ref="S1614:T1616" si="454">"21:57:09.594"</f>
        <v>21:57:09.594</v>
      </c>
      <c r="T1614" t="str">
        <f t="shared" si="454"/>
        <v>21:57:09.594</v>
      </c>
      <c r="U1614" t="str">
        <f t="shared" si="448"/>
        <v>A4558D</v>
      </c>
      <c r="V1614">
        <v>0</v>
      </c>
      <c r="W1614">
        <v>0</v>
      </c>
      <c r="X1614">
        <v>2</v>
      </c>
      <c r="Z1614">
        <v>1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1327</v>
      </c>
      <c r="AJ1614">
        <v>48.082479999999997</v>
      </c>
      <c r="AK1614" t="s">
        <v>1055</v>
      </c>
      <c r="AL1614">
        <v>-122.978897</v>
      </c>
      <c r="AM1614">
        <v>25</v>
      </c>
      <c r="AN1614">
        <v>1000</v>
      </c>
      <c r="AO1614" t="s">
        <v>118</v>
      </c>
      <c r="AP1614">
        <v>4</v>
      </c>
      <c r="AQ1614">
        <v>-131</v>
      </c>
      <c r="AR1614">
        <v>128</v>
      </c>
      <c r="AZ1614">
        <v>1200</v>
      </c>
      <c r="BA1614">
        <v>1</v>
      </c>
      <c r="BB1614" t="str">
        <f t="shared" si="450"/>
        <v xml:space="preserve">N379DH  </v>
      </c>
      <c r="BC1614">
        <v>1</v>
      </c>
      <c r="BE1614">
        <v>0</v>
      </c>
      <c r="BF1614">
        <v>0</v>
      </c>
      <c r="BG1614">
        <v>0</v>
      </c>
      <c r="BH1614">
        <v>1000</v>
      </c>
      <c r="BI1614">
        <v>1</v>
      </c>
      <c r="BJ1614">
        <v>0</v>
      </c>
      <c r="BK1614">
        <v>0</v>
      </c>
      <c r="BL1614">
        <v>0</v>
      </c>
      <c r="BO1614">
        <v>0</v>
      </c>
      <c r="BP1614">
        <v>0</v>
      </c>
      <c r="BW1614" t="str">
        <f>"21:57:09.607"</f>
        <v>21:57:09.607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4</v>
      </c>
      <c r="CP1614" t="s">
        <v>119</v>
      </c>
      <c r="CQ1614">
        <v>259</v>
      </c>
      <c r="CR1614">
        <v>0</v>
      </c>
      <c r="CW1614">
        <v>3078226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"08/10/2022 21:57:09.838"</f>
        <v>08/10/2022 21:57:09.838</v>
      </c>
      <c r="C1615" t="str">
        <f t="shared" si="449"/>
        <v>FFDFD3C0</v>
      </c>
      <c r="D1615" t="s">
        <v>113</v>
      </c>
      <c r="E1615">
        <v>6</v>
      </c>
      <c r="H1615">
        <v>174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si="454"/>
        <v>21:57:09.594</v>
      </c>
      <c r="T1615" t="str">
        <f t="shared" si="454"/>
        <v>21:57:09.594</v>
      </c>
      <c r="U1615" t="str">
        <f t="shared" si="448"/>
        <v>A4558D</v>
      </c>
      <c r="V1615">
        <v>0</v>
      </c>
      <c r="W1615">
        <v>0</v>
      </c>
      <c r="X1615">
        <v>2</v>
      </c>
      <c r="Z1615">
        <v>1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1327</v>
      </c>
      <c r="AJ1615">
        <v>48.082479999999997</v>
      </c>
      <c r="AK1615" t="s">
        <v>1055</v>
      </c>
      <c r="AL1615">
        <v>-122.978897</v>
      </c>
      <c r="AM1615">
        <v>25</v>
      </c>
      <c r="AN1615">
        <v>1000</v>
      </c>
      <c r="AO1615" t="s">
        <v>118</v>
      </c>
      <c r="AP1615">
        <v>4</v>
      </c>
      <c r="AQ1615">
        <v>-131</v>
      </c>
      <c r="AR1615">
        <v>128</v>
      </c>
      <c r="AZ1615">
        <v>1200</v>
      </c>
      <c r="BA1615">
        <v>1</v>
      </c>
      <c r="BB1615" t="str">
        <f t="shared" si="450"/>
        <v xml:space="preserve">N379DH  </v>
      </c>
      <c r="BC1615">
        <v>1</v>
      </c>
      <c r="BE1615">
        <v>0</v>
      </c>
      <c r="BF1615">
        <v>0</v>
      </c>
      <c r="BG1615">
        <v>0</v>
      </c>
      <c r="BH1615">
        <v>1000</v>
      </c>
      <c r="BI1615">
        <v>1</v>
      </c>
      <c r="BJ1615">
        <v>0</v>
      </c>
      <c r="BK1615">
        <v>0</v>
      </c>
      <c r="BL1615">
        <v>0</v>
      </c>
      <c r="BO1615">
        <v>0</v>
      </c>
      <c r="BP1615">
        <v>0</v>
      </c>
      <c r="BW1615" t="str">
        <f>"21:57:09.607"</f>
        <v>21:57:09.607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4</v>
      </c>
      <c r="CP1615" t="s">
        <v>119</v>
      </c>
      <c r="CQ1615">
        <v>259</v>
      </c>
      <c r="CR1615">
        <v>0</v>
      </c>
      <c r="CW1615">
        <v>3078226</v>
      </c>
      <c r="CY1615">
        <v>0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"08/10/2022 21:57:09.838"</f>
        <v>08/10/2022 21:57:09.838</v>
      </c>
      <c r="C1616" t="str">
        <f t="shared" si="449"/>
        <v>FFDFD3C0</v>
      </c>
      <c r="D1616" t="s">
        <v>611</v>
      </c>
      <c r="E1616">
        <v>10</v>
      </c>
      <c r="H1616">
        <v>37</v>
      </c>
      <c r="I1616" t="s">
        <v>612</v>
      </c>
      <c r="J1616" t="s">
        <v>613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454"/>
        <v>21:57:09.594</v>
      </c>
      <c r="T1616" t="str">
        <f t="shared" si="454"/>
        <v>21:57:09.594</v>
      </c>
      <c r="U1616" t="str">
        <f t="shared" si="448"/>
        <v>A4558D</v>
      </c>
      <c r="V1616">
        <v>0</v>
      </c>
      <c r="W1616">
        <v>0</v>
      </c>
      <c r="X1616">
        <v>2</v>
      </c>
      <c r="Z1616">
        <v>1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1327</v>
      </c>
      <c r="AJ1616">
        <v>48.082479999999997</v>
      </c>
      <c r="AK1616" t="s">
        <v>1055</v>
      </c>
      <c r="AL1616">
        <v>-122.978897</v>
      </c>
      <c r="AM1616">
        <v>25</v>
      </c>
      <c r="AN1616">
        <v>1000</v>
      </c>
      <c r="AO1616" t="s">
        <v>118</v>
      </c>
      <c r="AP1616">
        <v>4</v>
      </c>
      <c r="AQ1616">
        <v>-131</v>
      </c>
      <c r="AR1616">
        <v>128</v>
      </c>
      <c r="AZ1616">
        <v>1200</v>
      </c>
      <c r="BA1616">
        <v>1</v>
      </c>
      <c r="BB1616" t="str">
        <f t="shared" si="450"/>
        <v xml:space="preserve">N379DH  </v>
      </c>
      <c r="BC1616">
        <v>1</v>
      </c>
      <c r="BE1616">
        <v>0</v>
      </c>
      <c r="BF1616">
        <v>0</v>
      </c>
      <c r="BG1616">
        <v>0</v>
      </c>
      <c r="BH1616">
        <v>1000</v>
      </c>
      <c r="BI1616">
        <v>1</v>
      </c>
      <c r="BJ1616">
        <v>0</v>
      </c>
      <c r="BK1616">
        <v>0</v>
      </c>
      <c r="BL1616">
        <v>0</v>
      </c>
      <c r="BO1616">
        <v>0</v>
      </c>
      <c r="BP1616">
        <v>0</v>
      </c>
      <c r="BW1616" t="str">
        <f>"21:57:09.607"</f>
        <v>21:57:09.607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4</v>
      </c>
      <c r="CP1616" t="s">
        <v>119</v>
      </c>
      <c r="CQ1616">
        <v>259</v>
      </c>
      <c r="CR1616">
        <v>0</v>
      </c>
      <c r="CW1616">
        <v>3078226</v>
      </c>
      <c r="CY1616">
        <v>0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"08/10/2022 21:57:10.619"</f>
        <v>08/10/2022 21:57:10.619</v>
      </c>
      <c r="C1617" t="str">
        <f t="shared" si="449"/>
        <v>FFDFD3C0</v>
      </c>
      <c r="D1617" t="s">
        <v>113</v>
      </c>
      <c r="E1617">
        <v>6</v>
      </c>
      <c r="H1617">
        <v>174</v>
      </c>
      <c r="I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ref="S1617:T1619" si="455">"21:57:10.195"</f>
        <v>21:57:10.195</v>
      </c>
      <c r="T1617" t="str">
        <f t="shared" si="455"/>
        <v>21:57:10.195</v>
      </c>
      <c r="U1617" t="str">
        <f t="shared" si="448"/>
        <v>A4558D</v>
      </c>
      <c r="V1617">
        <v>0</v>
      </c>
      <c r="W1617">
        <v>0</v>
      </c>
      <c r="X1617">
        <v>2</v>
      </c>
      <c r="Z1617">
        <v>1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1328</v>
      </c>
      <c r="AJ1617">
        <v>48.082115999999999</v>
      </c>
      <c r="AK1617" t="s">
        <v>1057</v>
      </c>
      <c r="AL1617">
        <v>-122.978854</v>
      </c>
      <c r="AM1617">
        <v>25</v>
      </c>
      <c r="AN1617">
        <v>1000</v>
      </c>
      <c r="AO1617" t="s">
        <v>118</v>
      </c>
      <c r="AP1617">
        <v>5</v>
      </c>
      <c r="AQ1617">
        <v>-131</v>
      </c>
      <c r="AR1617">
        <v>128</v>
      </c>
      <c r="AZ1617">
        <v>1200</v>
      </c>
      <c r="BA1617">
        <v>1</v>
      </c>
      <c r="BB1617" t="str">
        <f t="shared" si="450"/>
        <v xml:space="preserve">N379DH  </v>
      </c>
      <c r="BC1617">
        <v>1</v>
      </c>
      <c r="BE1617">
        <v>0</v>
      </c>
      <c r="BF1617">
        <v>0</v>
      </c>
      <c r="BG1617">
        <v>0</v>
      </c>
      <c r="BH1617">
        <v>1000</v>
      </c>
      <c r="BI1617">
        <v>1</v>
      </c>
      <c r="BJ1617">
        <v>0</v>
      </c>
      <c r="BK1617">
        <v>0</v>
      </c>
      <c r="BL1617">
        <v>0</v>
      </c>
      <c r="BO1617">
        <v>0</v>
      </c>
      <c r="BP1617">
        <v>0</v>
      </c>
      <c r="BW1617" t="str">
        <f>"21:57:10.399"</f>
        <v>21:57:10.399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4</v>
      </c>
      <c r="CP1617" t="s">
        <v>119</v>
      </c>
      <c r="CQ1617">
        <v>259</v>
      </c>
      <c r="CR1617">
        <v>0</v>
      </c>
      <c r="CW1617">
        <v>3078304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"08/10/2022 21:57:10.619"</f>
        <v>08/10/2022 21:57:10.619</v>
      </c>
      <c r="C1618" t="str">
        <f t="shared" si="449"/>
        <v>FFDFD3C0</v>
      </c>
      <c r="D1618" t="s">
        <v>611</v>
      </c>
      <c r="E1618">
        <v>10</v>
      </c>
      <c r="H1618">
        <v>37</v>
      </c>
      <c r="I1618" t="s">
        <v>612</v>
      </c>
      <c r="J1618" t="s">
        <v>613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455"/>
        <v>21:57:10.195</v>
      </c>
      <c r="T1618" t="str">
        <f t="shared" si="455"/>
        <v>21:57:10.195</v>
      </c>
      <c r="U1618" t="str">
        <f t="shared" si="448"/>
        <v>A4558D</v>
      </c>
      <c r="V1618">
        <v>0</v>
      </c>
      <c r="W1618">
        <v>0</v>
      </c>
      <c r="X1618">
        <v>2</v>
      </c>
      <c r="Z1618">
        <v>1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1328</v>
      </c>
      <c r="AJ1618">
        <v>48.082115999999999</v>
      </c>
      <c r="AK1618" t="s">
        <v>1057</v>
      </c>
      <c r="AL1618">
        <v>-122.978854</v>
      </c>
      <c r="AM1618">
        <v>25</v>
      </c>
      <c r="AN1618">
        <v>1000</v>
      </c>
      <c r="AO1618" t="s">
        <v>118</v>
      </c>
      <c r="AP1618">
        <v>5</v>
      </c>
      <c r="AQ1618">
        <v>-131</v>
      </c>
      <c r="AR1618">
        <v>128</v>
      </c>
      <c r="AZ1618">
        <v>1200</v>
      </c>
      <c r="BA1618">
        <v>1</v>
      </c>
      <c r="BB1618" t="str">
        <f t="shared" si="450"/>
        <v xml:space="preserve">N379DH  </v>
      </c>
      <c r="BC1618">
        <v>1</v>
      </c>
      <c r="BE1618">
        <v>0</v>
      </c>
      <c r="BF1618">
        <v>0</v>
      </c>
      <c r="BG1618">
        <v>0</v>
      </c>
      <c r="BH1618">
        <v>1000</v>
      </c>
      <c r="BI1618">
        <v>1</v>
      </c>
      <c r="BJ1618">
        <v>0</v>
      </c>
      <c r="BK1618">
        <v>0</v>
      </c>
      <c r="BL1618">
        <v>0</v>
      </c>
      <c r="BO1618">
        <v>0</v>
      </c>
      <c r="BP1618">
        <v>0</v>
      </c>
      <c r="BW1618" t="str">
        <f>"21:57:10.399"</f>
        <v>21:57:10.399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4</v>
      </c>
      <c r="CP1618" t="s">
        <v>119</v>
      </c>
      <c r="CQ1618">
        <v>259</v>
      </c>
      <c r="CR1618">
        <v>0</v>
      </c>
      <c r="CW1618">
        <v>3078304</v>
      </c>
      <c r="CY1618">
        <v>0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"08/10/2022 21:57:10.619"</f>
        <v>08/10/2022 21:57:10.619</v>
      </c>
      <c r="C1619" t="str">
        <f t="shared" si="449"/>
        <v>FFDFD3C0</v>
      </c>
      <c r="D1619" t="s">
        <v>130</v>
      </c>
      <c r="E1619">
        <v>18</v>
      </c>
      <c r="F1619">
        <v>1018</v>
      </c>
      <c r="G1619" t="s">
        <v>114</v>
      </c>
      <c r="J1619" t="s">
        <v>131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455"/>
        <v>21:57:10.195</v>
      </c>
      <c r="T1619" t="str">
        <f t="shared" si="455"/>
        <v>21:57:10.195</v>
      </c>
      <c r="U1619" t="str">
        <f t="shared" si="448"/>
        <v>A4558D</v>
      </c>
      <c r="V1619">
        <v>0</v>
      </c>
      <c r="W1619">
        <v>0</v>
      </c>
      <c r="X1619">
        <v>2</v>
      </c>
      <c r="Z1619">
        <v>1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1328</v>
      </c>
      <c r="AJ1619">
        <v>48.082115999999999</v>
      </c>
      <c r="AK1619" t="s">
        <v>1057</v>
      </c>
      <c r="AL1619">
        <v>-122.978854</v>
      </c>
      <c r="AM1619">
        <v>25</v>
      </c>
      <c r="AN1619">
        <v>1000</v>
      </c>
      <c r="AO1619" t="s">
        <v>118</v>
      </c>
      <c r="AP1619">
        <v>5</v>
      </c>
      <c r="AQ1619">
        <v>-131</v>
      </c>
      <c r="AR1619">
        <v>128</v>
      </c>
      <c r="AZ1619">
        <v>1200</v>
      </c>
      <c r="BA1619">
        <v>1</v>
      </c>
      <c r="BB1619" t="str">
        <f t="shared" si="450"/>
        <v xml:space="preserve">N379DH  </v>
      </c>
      <c r="BC1619">
        <v>1</v>
      </c>
      <c r="BE1619">
        <v>0</v>
      </c>
      <c r="BF1619">
        <v>0</v>
      </c>
      <c r="BG1619">
        <v>0</v>
      </c>
      <c r="BH1619">
        <v>1000</v>
      </c>
      <c r="BI1619">
        <v>1</v>
      </c>
      <c r="BJ1619">
        <v>0</v>
      </c>
      <c r="BK1619">
        <v>0</v>
      </c>
      <c r="BL1619">
        <v>0</v>
      </c>
      <c r="BO1619">
        <v>0</v>
      </c>
      <c r="BP1619">
        <v>0</v>
      </c>
      <c r="BW1619" t="str">
        <f>"21:57:10.399"</f>
        <v>21:57:10.399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4</v>
      </c>
      <c r="CP1619" t="s">
        <v>119</v>
      </c>
      <c r="CQ1619">
        <v>259</v>
      </c>
      <c r="CR1619">
        <v>0</v>
      </c>
      <c r="CW1619">
        <v>3078304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"08/10/2022 21:57:11.541"</f>
        <v>08/10/2022 21:57:11.541</v>
      </c>
      <c r="C1620" t="str">
        <f t="shared" si="449"/>
        <v>FFDFD3C0</v>
      </c>
      <c r="D1620" t="s">
        <v>611</v>
      </c>
      <c r="E1620">
        <v>10</v>
      </c>
      <c r="H1620">
        <v>37</v>
      </c>
      <c r="I1620" t="s">
        <v>612</v>
      </c>
      <c r="J1620" t="s">
        <v>613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ref="S1620:T1622" si="456">"21:57:11.195"</f>
        <v>21:57:11.195</v>
      </c>
      <c r="T1620" t="str">
        <f t="shared" si="456"/>
        <v>21:57:11.195</v>
      </c>
      <c r="U1620" t="str">
        <f t="shared" si="448"/>
        <v>A4558D</v>
      </c>
      <c r="V1620">
        <v>0</v>
      </c>
      <c r="W1620">
        <v>0</v>
      </c>
      <c r="X1620">
        <v>2</v>
      </c>
      <c r="Z1620">
        <v>1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1329</v>
      </c>
      <c r="AJ1620">
        <v>48.081515000000003</v>
      </c>
      <c r="AK1620" t="s">
        <v>1330</v>
      </c>
      <c r="AL1620">
        <v>-122.97883299999999</v>
      </c>
      <c r="AM1620">
        <v>25</v>
      </c>
      <c r="AN1620">
        <v>1000</v>
      </c>
      <c r="AO1620" t="s">
        <v>118</v>
      </c>
      <c r="AP1620">
        <v>5</v>
      </c>
      <c r="AQ1620">
        <v>-131</v>
      </c>
      <c r="AR1620">
        <v>128</v>
      </c>
      <c r="AZ1620">
        <v>1200</v>
      </c>
      <c r="BA1620">
        <v>1</v>
      </c>
      <c r="BB1620" t="str">
        <f t="shared" si="450"/>
        <v xml:space="preserve">N379DH  </v>
      </c>
      <c r="BC1620">
        <v>1</v>
      </c>
      <c r="BE1620">
        <v>0</v>
      </c>
      <c r="BF1620">
        <v>0</v>
      </c>
      <c r="BG1620">
        <v>0</v>
      </c>
      <c r="BH1620">
        <v>1000</v>
      </c>
      <c r="BI1620">
        <v>1</v>
      </c>
      <c r="BJ1620">
        <v>0</v>
      </c>
      <c r="BK1620">
        <v>0</v>
      </c>
      <c r="BL1620">
        <v>0</v>
      </c>
      <c r="BO1620">
        <v>0</v>
      </c>
      <c r="BP1620">
        <v>0</v>
      </c>
      <c r="BW1620" t="str">
        <f>"21:57:11.270"</f>
        <v>21:57:11.270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4</v>
      </c>
      <c r="CP1620" t="s">
        <v>119</v>
      </c>
      <c r="CQ1620">
        <v>259</v>
      </c>
      <c r="CR1620">
        <v>0</v>
      </c>
      <c r="CW1620">
        <v>3078403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"08/10/2022 21:57:11.541"</f>
        <v>08/10/2022 21:57:11.541</v>
      </c>
      <c r="C1621" t="str">
        <f t="shared" si="449"/>
        <v>FFDFD3C0</v>
      </c>
      <c r="D1621" t="s">
        <v>130</v>
      </c>
      <c r="E1621">
        <v>18</v>
      </c>
      <c r="F1621">
        <v>1018</v>
      </c>
      <c r="G1621" t="s">
        <v>114</v>
      </c>
      <c r="J1621" t="s">
        <v>131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456"/>
        <v>21:57:11.195</v>
      </c>
      <c r="T1621" t="str">
        <f t="shared" si="456"/>
        <v>21:57:11.195</v>
      </c>
      <c r="U1621" t="str">
        <f t="shared" si="448"/>
        <v>A4558D</v>
      </c>
      <c r="V1621">
        <v>0</v>
      </c>
      <c r="W1621">
        <v>0</v>
      </c>
      <c r="X1621">
        <v>2</v>
      </c>
      <c r="Z1621">
        <v>1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1329</v>
      </c>
      <c r="AJ1621">
        <v>48.081515000000003</v>
      </c>
      <c r="AK1621" t="s">
        <v>1330</v>
      </c>
      <c r="AL1621">
        <v>-122.97883299999999</v>
      </c>
      <c r="AM1621">
        <v>25</v>
      </c>
      <c r="AN1621">
        <v>1000</v>
      </c>
      <c r="AO1621" t="s">
        <v>118</v>
      </c>
      <c r="AP1621">
        <v>5</v>
      </c>
      <c r="AQ1621">
        <v>-131</v>
      </c>
      <c r="AR1621">
        <v>128</v>
      </c>
      <c r="AZ1621">
        <v>1200</v>
      </c>
      <c r="BA1621">
        <v>1</v>
      </c>
      <c r="BB1621" t="str">
        <f t="shared" si="450"/>
        <v xml:space="preserve">N379DH  </v>
      </c>
      <c r="BC1621">
        <v>1</v>
      </c>
      <c r="BE1621">
        <v>0</v>
      </c>
      <c r="BF1621">
        <v>0</v>
      </c>
      <c r="BG1621">
        <v>0</v>
      </c>
      <c r="BH1621">
        <v>1000</v>
      </c>
      <c r="BI1621">
        <v>1</v>
      </c>
      <c r="BJ1621">
        <v>0</v>
      </c>
      <c r="BK1621">
        <v>0</v>
      </c>
      <c r="BL1621">
        <v>0</v>
      </c>
      <c r="BO1621">
        <v>0</v>
      </c>
      <c r="BP1621">
        <v>0</v>
      </c>
      <c r="BW1621" t="str">
        <f>"21:57:11.270"</f>
        <v>21:57:11.270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4</v>
      </c>
      <c r="CP1621" t="s">
        <v>119</v>
      </c>
      <c r="CQ1621">
        <v>259</v>
      </c>
      <c r="CR1621">
        <v>0</v>
      </c>
      <c r="CW1621">
        <v>3078403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"08/10/2022 21:57:11.541"</f>
        <v>08/10/2022 21:57:11.541</v>
      </c>
      <c r="C1622" t="str">
        <f t="shared" si="449"/>
        <v>FFDFD3C0</v>
      </c>
      <c r="D1622" t="s">
        <v>113</v>
      </c>
      <c r="E1622">
        <v>6</v>
      </c>
      <c r="H1622">
        <v>174</v>
      </c>
      <c r="I1622" t="s">
        <v>114</v>
      </c>
      <c r="J1622" t="s">
        <v>115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si="456"/>
        <v>21:57:11.195</v>
      </c>
      <c r="T1622" t="str">
        <f t="shared" si="456"/>
        <v>21:57:11.195</v>
      </c>
      <c r="U1622" t="str">
        <f t="shared" si="448"/>
        <v>A4558D</v>
      </c>
      <c r="V1622">
        <v>0</v>
      </c>
      <c r="W1622">
        <v>0</v>
      </c>
      <c r="X1622">
        <v>2</v>
      </c>
      <c r="Z1622">
        <v>1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1329</v>
      </c>
      <c r="AJ1622">
        <v>48.081515000000003</v>
      </c>
      <c r="AK1622" t="s">
        <v>1330</v>
      </c>
      <c r="AL1622">
        <v>-122.97883299999999</v>
      </c>
      <c r="AM1622">
        <v>25</v>
      </c>
      <c r="AN1622">
        <v>1000</v>
      </c>
      <c r="AO1622" t="s">
        <v>118</v>
      </c>
      <c r="AP1622">
        <v>5</v>
      </c>
      <c r="AQ1622">
        <v>-131</v>
      </c>
      <c r="AR1622">
        <v>128</v>
      </c>
      <c r="AZ1622">
        <v>1200</v>
      </c>
      <c r="BA1622">
        <v>1</v>
      </c>
      <c r="BB1622" t="str">
        <f t="shared" si="450"/>
        <v xml:space="preserve">N379DH  </v>
      </c>
      <c r="BC1622">
        <v>1</v>
      </c>
      <c r="BE1622">
        <v>0</v>
      </c>
      <c r="BF1622">
        <v>0</v>
      </c>
      <c r="BG1622">
        <v>0</v>
      </c>
      <c r="BH1622">
        <v>1000</v>
      </c>
      <c r="BI1622">
        <v>1</v>
      </c>
      <c r="BJ1622">
        <v>0</v>
      </c>
      <c r="BK1622">
        <v>0</v>
      </c>
      <c r="BL1622">
        <v>0</v>
      </c>
      <c r="BO1622">
        <v>0</v>
      </c>
      <c r="BP1622">
        <v>0</v>
      </c>
      <c r="BW1622" t="str">
        <f>"21:57:11.270"</f>
        <v>21:57:11.270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4</v>
      </c>
      <c r="CP1622" t="s">
        <v>119</v>
      </c>
      <c r="CQ1622">
        <v>259</v>
      </c>
      <c r="CR1622">
        <v>0</v>
      </c>
      <c r="CW1622">
        <v>3078403</v>
      </c>
      <c r="CY1622">
        <v>0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"08/10/2022 21:57:12.870"</f>
        <v>08/10/2022 21:57:12.870</v>
      </c>
      <c r="C1623" t="str">
        <f t="shared" si="449"/>
        <v>FFDFD3C0</v>
      </c>
      <c r="D1623" t="s">
        <v>113</v>
      </c>
      <c r="E1623">
        <v>6</v>
      </c>
      <c r="H1623">
        <v>174</v>
      </c>
      <c r="I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ref="S1623:T1625" si="457">"21:57:12.594"</f>
        <v>21:57:12.594</v>
      </c>
      <c r="T1623" t="str">
        <f t="shared" si="457"/>
        <v>21:57:12.594</v>
      </c>
      <c r="U1623" t="str">
        <f t="shared" si="448"/>
        <v>A4558D</v>
      </c>
      <c r="V1623">
        <v>0</v>
      </c>
      <c r="W1623">
        <v>0</v>
      </c>
      <c r="X1623">
        <v>2</v>
      </c>
      <c r="Z1623">
        <v>1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1331</v>
      </c>
      <c r="AJ1623">
        <v>48.080677999999999</v>
      </c>
      <c r="AK1623" t="s">
        <v>1332</v>
      </c>
      <c r="AL1623">
        <v>-122.978768</v>
      </c>
      <c r="AM1623">
        <v>25</v>
      </c>
      <c r="AN1623">
        <v>1000</v>
      </c>
      <c r="AO1623" t="s">
        <v>118</v>
      </c>
      <c r="AP1623">
        <v>5</v>
      </c>
      <c r="AQ1623">
        <v>-131</v>
      </c>
      <c r="AR1623">
        <v>64</v>
      </c>
      <c r="AZ1623">
        <v>1200</v>
      </c>
      <c r="BA1623">
        <v>1</v>
      </c>
      <c r="BB1623" t="str">
        <f t="shared" si="450"/>
        <v xml:space="preserve">N379DH  </v>
      </c>
      <c r="BC1623">
        <v>1</v>
      </c>
      <c r="BE1623">
        <v>0</v>
      </c>
      <c r="BF1623">
        <v>0</v>
      </c>
      <c r="BG1623">
        <v>0</v>
      </c>
      <c r="BH1623">
        <v>1000</v>
      </c>
      <c r="BI1623">
        <v>1</v>
      </c>
      <c r="BJ1623">
        <v>0</v>
      </c>
      <c r="BK1623">
        <v>0</v>
      </c>
      <c r="BL1623">
        <v>0</v>
      </c>
      <c r="BO1623">
        <v>0</v>
      </c>
      <c r="BP1623">
        <v>0</v>
      </c>
      <c r="BW1623" t="str">
        <f>"21:57:12.662"</f>
        <v>21:57:12.662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4</v>
      </c>
      <c r="CP1623" t="s">
        <v>119</v>
      </c>
      <c r="CQ1623">
        <v>259</v>
      </c>
      <c r="CR1623">
        <v>0</v>
      </c>
      <c r="CW1623">
        <v>3078538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"08/10/2022 21:57:12.870"</f>
        <v>08/10/2022 21:57:12.870</v>
      </c>
      <c r="C1624" t="str">
        <f t="shared" si="449"/>
        <v>FFDFD3C0</v>
      </c>
      <c r="D1624" t="s">
        <v>611</v>
      </c>
      <c r="E1624">
        <v>10</v>
      </c>
      <c r="H1624">
        <v>37</v>
      </c>
      <c r="I1624" t="s">
        <v>612</v>
      </c>
      <c r="J1624" t="s">
        <v>613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457"/>
        <v>21:57:12.594</v>
      </c>
      <c r="T1624" t="str">
        <f t="shared" si="457"/>
        <v>21:57:12.594</v>
      </c>
      <c r="U1624" t="str">
        <f t="shared" si="448"/>
        <v>A4558D</v>
      </c>
      <c r="V1624">
        <v>0</v>
      </c>
      <c r="W1624">
        <v>0</v>
      </c>
      <c r="X1624">
        <v>2</v>
      </c>
      <c r="Z1624">
        <v>1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1331</v>
      </c>
      <c r="AJ1624">
        <v>48.080677999999999</v>
      </c>
      <c r="AK1624" t="s">
        <v>1332</v>
      </c>
      <c r="AL1624">
        <v>-122.978768</v>
      </c>
      <c r="AM1624">
        <v>25</v>
      </c>
      <c r="AN1624">
        <v>1000</v>
      </c>
      <c r="AO1624" t="s">
        <v>118</v>
      </c>
      <c r="AP1624">
        <v>5</v>
      </c>
      <c r="AQ1624">
        <v>-131</v>
      </c>
      <c r="AR1624">
        <v>64</v>
      </c>
      <c r="AZ1624">
        <v>1200</v>
      </c>
      <c r="BA1624">
        <v>1</v>
      </c>
      <c r="BB1624" t="str">
        <f t="shared" si="450"/>
        <v xml:space="preserve">N379DH  </v>
      </c>
      <c r="BC1624">
        <v>1</v>
      </c>
      <c r="BE1624">
        <v>0</v>
      </c>
      <c r="BF1624">
        <v>0</v>
      </c>
      <c r="BG1624">
        <v>0</v>
      </c>
      <c r="BH1624">
        <v>1000</v>
      </c>
      <c r="BI1624">
        <v>1</v>
      </c>
      <c r="BJ1624">
        <v>0</v>
      </c>
      <c r="BK1624">
        <v>0</v>
      </c>
      <c r="BL1624">
        <v>0</v>
      </c>
      <c r="BO1624">
        <v>0</v>
      </c>
      <c r="BP1624">
        <v>0</v>
      </c>
      <c r="BW1624" t="str">
        <f>"21:57:12.662"</f>
        <v>21:57:12.662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4</v>
      </c>
      <c r="CP1624" t="s">
        <v>119</v>
      </c>
      <c r="CQ1624">
        <v>259</v>
      </c>
      <c r="CR1624">
        <v>0</v>
      </c>
      <c r="CW1624">
        <v>3078538</v>
      </c>
      <c r="CY1624">
        <v>0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"08/10/2022 21:57:12.933"</f>
        <v>08/10/2022 21:57:12.933</v>
      </c>
      <c r="C1625" t="str">
        <f t="shared" si="449"/>
        <v>FFDFD3C0</v>
      </c>
      <c r="D1625" t="s">
        <v>130</v>
      </c>
      <c r="E1625">
        <v>18</v>
      </c>
      <c r="F1625">
        <v>1018</v>
      </c>
      <c r="G1625" t="s">
        <v>114</v>
      </c>
      <c r="J1625" t="s">
        <v>131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457"/>
        <v>21:57:12.594</v>
      </c>
      <c r="T1625" t="str">
        <f t="shared" si="457"/>
        <v>21:57:12.594</v>
      </c>
      <c r="U1625" t="str">
        <f t="shared" si="448"/>
        <v>A4558D</v>
      </c>
      <c r="V1625">
        <v>0</v>
      </c>
      <c r="W1625">
        <v>0</v>
      </c>
      <c r="X1625">
        <v>2</v>
      </c>
      <c r="Z1625">
        <v>1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1331</v>
      </c>
      <c r="AJ1625">
        <v>48.080677999999999</v>
      </c>
      <c r="AK1625" t="s">
        <v>1332</v>
      </c>
      <c r="AL1625">
        <v>-122.978768</v>
      </c>
      <c r="AM1625">
        <v>25</v>
      </c>
      <c r="AN1625">
        <v>1000</v>
      </c>
      <c r="AO1625" t="s">
        <v>118</v>
      </c>
      <c r="AP1625">
        <v>5</v>
      </c>
      <c r="AQ1625">
        <v>-131</v>
      </c>
      <c r="AR1625">
        <v>64</v>
      </c>
      <c r="AZ1625">
        <v>1200</v>
      </c>
      <c r="BA1625">
        <v>1</v>
      </c>
      <c r="BB1625" t="str">
        <f t="shared" si="450"/>
        <v xml:space="preserve">N379DH  </v>
      </c>
      <c r="BC1625">
        <v>1</v>
      </c>
      <c r="BE1625">
        <v>0</v>
      </c>
      <c r="BF1625">
        <v>0</v>
      </c>
      <c r="BG1625">
        <v>0</v>
      </c>
      <c r="BH1625">
        <v>1000</v>
      </c>
      <c r="BI1625">
        <v>1</v>
      </c>
      <c r="BJ1625">
        <v>0</v>
      </c>
      <c r="BK1625">
        <v>0</v>
      </c>
      <c r="BL1625">
        <v>0</v>
      </c>
      <c r="BO1625">
        <v>0</v>
      </c>
      <c r="BP1625">
        <v>0</v>
      </c>
      <c r="BW1625" t="str">
        <f>"21:57:12.662"</f>
        <v>21:57:12.662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4</v>
      </c>
      <c r="CP1625" t="s">
        <v>119</v>
      </c>
      <c r="CQ1625">
        <v>259</v>
      </c>
      <c r="CR1625">
        <v>0</v>
      </c>
      <c r="CW1625">
        <v>3078538</v>
      </c>
      <c r="CY1625">
        <v>0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"08/10/2022 21:57:14.182"</f>
        <v>08/10/2022 21:57:14.182</v>
      </c>
      <c r="C1626" t="str">
        <f t="shared" si="449"/>
        <v>FFDFD3C0</v>
      </c>
      <c r="D1626" t="s">
        <v>113</v>
      </c>
      <c r="E1626">
        <v>6</v>
      </c>
      <c r="H1626">
        <v>174</v>
      </c>
      <c r="I1626" t="s">
        <v>114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ref="S1626:T1628" si="458">"21:57:13.797"</f>
        <v>21:57:13.797</v>
      </c>
      <c r="T1626" t="str">
        <f t="shared" si="458"/>
        <v>21:57:13.797</v>
      </c>
      <c r="U1626" t="str">
        <f t="shared" si="448"/>
        <v>A4558D</v>
      </c>
      <c r="V1626">
        <v>0</v>
      </c>
      <c r="W1626">
        <v>0</v>
      </c>
      <c r="X1626">
        <v>2</v>
      </c>
      <c r="Z1626">
        <v>1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1333</v>
      </c>
      <c r="AJ1626">
        <v>48.079948000000002</v>
      </c>
      <c r="AK1626" t="s">
        <v>1334</v>
      </c>
      <c r="AL1626">
        <v>-122.978747</v>
      </c>
      <c r="AM1626">
        <v>25</v>
      </c>
      <c r="AN1626">
        <v>1000</v>
      </c>
      <c r="AO1626" t="s">
        <v>118</v>
      </c>
      <c r="AP1626">
        <v>5</v>
      </c>
      <c r="AQ1626">
        <v>-131</v>
      </c>
      <c r="AR1626">
        <v>128</v>
      </c>
      <c r="AZ1626">
        <v>1200</v>
      </c>
      <c r="BA1626">
        <v>1</v>
      </c>
      <c r="BB1626" t="str">
        <f t="shared" si="450"/>
        <v xml:space="preserve">N379DH  </v>
      </c>
      <c r="BC1626">
        <v>1</v>
      </c>
      <c r="BE1626">
        <v>0</v>
      </c>
      <c r="BF1626">
        <v>0</v>
      </c>
      <c r="BG1626">
        <v>0</v>
      </c>
      <c r="BH1626">
        <v>1000</v>
      </c>
      <c r="BI1626">
        <v>1</v>
      </c>
      <c r="BJ1626">
        <v>0</v>
      </c>
      <c r="BK1626">
        <v>0</v>
      </c>
      <c r="BL1626">
        <v>0</v>
      </c>
      <c r="BO1626">
        <v>0</v>
      </c>
      <c r="BP1626">
        <v>0</v>
      </c>
      <c r="BW1626" t="str">
        <f>"21:57:13.919"</f>
        <v>21:57:13.919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3</v>
      </c>
      <c r="CP1626" t="s">
        <v>119</v>
      </c>
      <c r="CQ1626">
        <v>259</v>
      </c>
      <c r="CR1626">
        <v>0</v>
      </c>
      <c r="CW1626">
        <v>3078639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"08/10/2022 21:57:14.182"</f>
        <v>08/10/2022 21:57:14.182</v>
      </c>
      <c r="C1627" t="str">
        <f t="shared" si="449"/>
        <v>FFDFD3C0</v>
      </c>
      <c r="D1627" t="s">
        <v>611</v>
      </c>
      <c r="E1627">
        <v>10</v>
      </c>
      <c r="H1627">
        <v>37</v>
      </c>
      <c r="I1627" t="s">
        <v>612</v>
      </c>
      <c r="J1627" t="s">
        <v>613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si="458"/>
        <v>21:57:13.797</v>
      </c>
      <c r="T1627" t="str">
        <f t="shared" si="458"/>
        <v>21:57:13.797</v>
      </c>
      <c r="U1627" t="str">
        <f t="shared" si="448"/>
        <v>A4558D</v>
      </c>
      <c r="V1627">
        <v>0</v>
      </c>
      <c r="W1627">
        <v>0</v>
      </c>
      <c r="X1627">
        <v>2</v>
      </c>
      <c r="Z1627">
        <v>1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1333</v>
      </c>
      <c r="AJ1627">
        <v>48.079948000000002</v>
      </c>
      <c r="AK1627" t="s">
        <v>1334</v>
      </c>
      <c r="AL1627">
        <v>-122.978747</v>
      </c>
      <c r="AM1627">
        <v>25</v>
      </c>
      <c r="AN1627">
        <v>1000</v>
      </c>
      <c r="AO1627" t="s">
        <v>118</v>
      </c>
      <c r="AP1627">
        <v>5</v>
      </c>
      <c r="AQ1627">
        <v>-131</v>
      </c>
      <c r="AR1627">
        <v>128</v>
      </c>
      <c r="AZ1627">
        <v>1200</v>
      </c>
      <c r="BA1627">
        <v>1</v>
      </c>
      <c r="BB1627" t="str">
        <f t="shared" si="450"/>
        <v xml:space="preserve">N379DH  </v>
      </c>
      <c r="BC1627">
        <v>1</v>
      </c>
      <c r="BE1627">
        <v>0</v>
      </c>
      <c r="BF1627">
        <v>0</v>
      </c>
      <c r="BG1627">
        <v>0</v>
      </c>
      <c r="BH1627">
        <v>1000</v>
      </c>
      <c r="BI1627">
        <v>1</v>
      </c>
      <c r="BJ1627">
        <v>0</v>
      </c>
      <c r="BK1627">
        <v>0</v>
      </c>
      <c r="BL1627">
        <v>0</v>
      </c>
      <c r="BO1627">
        <v>0</v>
      </c>
      <c r="BP1627">
        <v>0</v>
      </c>
      <c r="BW1627" t="str">
        <f>"21:57:13.919"</f>
        <v>21:57:13.919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3</v>
      </c>
      <c r="CP1627" t="s">
        <v>119</v>
      </c>
      <c r="CQ1627">
        <v>259</v>
      </c>
      <c r="CR1627">
        <v>0</v>
      </c>
      <c r="CW1627">
        <v>3078639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"08/10/2022 21:57:14.182"</f>
        <v>08/10/2022 21:57:14.182</v>
      </c>
      <c r="C1628" t="str">
        <f t="shared" si="449"/>
        <v>FFDFD3C0</v>
      </c>
      <c r="D1628" t="s">
        <v>130</v>
      </c>
      <c r="E1628">
        <v>18</v>
      </c>
      <c r="F1628">
        <v>1018</v>
      </c>
      <c r="G1628" t="s">
        <v>114</v>
      </c>
      <c r="J1628" t="s">
        <v>131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si="458"/>
        <v>21:57:13.797</v>
      </c>
      <c r="T1628" t="str">
        <f t="shared" si="458"/>
        <v>21:57:13.797</v>
      </c>
      <c r="U1628" t="str">
        <f t="shared" si="448"/>
        <v>A4558D</v>
      </c>
      <c r="V1628">
        <v>0</v>
      </c>
      <c r="W1628">
        <v>0</v>
      </c>
      <c r="X1628">
        <v>2</v>
      </c>
      <c r="Z1628">
        <v>1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1333</v>
      </c>
      <c r="AJ1628">
        <v>48.079948000000002</v>
      </c>
      <c r="AK1628" t="s">
        <v>1334</v>
      </c>
      <c r="AL1628">
        <v>-122.978747</v>
      </c>
      <c r="AM1628">
        <v>25</v>
      </c>
      <c r="AN1628">
        <v>1000</v>
      </c>
      <c r="AO1628" t="s">
        <v>118</v>
      </c>
      <c r="AP1628">
        <v>5</v>
      </c>
      <c r="AQ1628">
        <v>-131</v>
      </c>
      <c r="AR1628">
        <v>128</v>
      </c>
      <c r="AZ1628">
        <v>1200</v>
      </c>
      <c r="BA1628">
        <v>1</v>
      </c>
      <c r="BB1628" t="str">
        <f t="shared" si="450"/>
        <v xml:space="preserve">N379DH  </v>
      </c>
      <c r="BC1628">
        <v>1</v>
      </c>
      <c r="BE1628">
        <v>0</v>
      </c>
      <c r="BF1628">
        <v>0</v>
      </c>
      <c r="BG1628">
        <v>0</v>
      </c>
      <c r="BH1628">
        <v>1000</v>
      </c>
      <c r="BI1628">
        <v>1</v>
      </c>
      <c r="BJ1628">
        <v>0</v>
      </c>
      <c r="BK1628">
        <v>0</v>
      </c>
      <c r="BL1628">
        <v>0</v>
      </c>
      <c r="BO1628">
        <v>0</v>
      </c>
      <c r="BP1628">
        <v>0</v>
      </c>
      <c r="BW1628" t="str">
        <f>"21:57:13.919"</f>
        <v>21:57:13.919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3</v>
      </c>
      <c r="CP1628" t="s">
        <v>119</v>
      </c>
      <c r="CQ1628">
        <v>259</v>
      </c>
      <c r="CR1628">
        <v>0</v>
      </c>
      <c r="CW1628">
        <v>3078639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"08/10/2022 21:57:15.182"</f>
        <v>08/10/2022 21:57:15.182</v>
      </c>
      <c r="C1629" t="str">
        <f t="shared" si="449"/>
        <v>FFDFD3C0</v>
      </c>
      <c r="D1629" t="s">
        <v>113</v>
      </c>
      <c r="E1629">
        <v>6</v>
      </c>
      <c r="H1629">
        <v>174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ref="S1629:T1631" si="459">"21:57:14.797"</f>
        <v>21:57:14.797</v>
      </c>
      <c r="T1629" t="str">
        <f t="shared" si="459"/>
        <v>21:57:14.797</v>
      </c>
      <c r="U1629" t="str">
        <f t="shared" si="448"/>
        <v>A4558D</v>
      </c>
      <c r="V1629">
        <v>0</v>
      </c>
      <c r="W1629">
        <v>0</v>
      </c>
      <c r="X1629">
        <v>2</v>
      </c>
      <c r="Z1629">
        <v>1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0</v>
      </c>
      <c r="AI1629" t="s">
        <v>1335</v>
      </c>
      <c r="AJ1629">
        <v>48.079326000000002</v>
      </c>
      <c r="AK1629" t="s">
        <v>1336</v>
      </c>
      <c r="AL1629">
        <v>-122.97870399999999</v>
      </c>
      <c r="AM1629">
        <v>25</v>
      </c>
      <c r="AN1629">
        <v>1000</v>
      </c>
      <c r="AO1629" t="s">
        <v>118</v>
      </c>
      <c r="AP1629">
        <v>5</v>
      </c>
      <c r="AQ1629">
        <v>-131</v>
      </c>
      <c r="AR1629">
        <v>64</v>
      </c>
      <c r="AZ1629">
        <v>1200</v>
      </c>
      <c r="BA1629">
        <v>1</v>
      </c>
      <c r="BB1629" t="str">
        <f t="shared" si="450"/>
        <v xml:space="preserve">N379DH  </v>
      </c>
      <c r="BC1629">
        <v>1</v>
      </c>
      <c r="BE1629">
        <v>0</v>
      </c>
      <c r="BF1629">
        <v>0</v>
      </c>
      <c r="BG1629">
        <v>0</v>
      </c>
      <c r="BH1629">
        <v>1000</v>
      </c>
      <c r="BI1629">
        <v>1</v>
      </c>
      <c r="BJ1629">
        <v>0</v>
      </c>
      <c r="BK1629">
        <v>0</v>
      </c>
      <c r="BL1629">
        <v>0</v>
      </c>
      <c r="BO1629">
        <v>0</v>
      </c>
      <c r="BP1629">
        <v>0</v>
      </c>
      <c r="BW1629" t="str">
        <f>"21:57:14.913"</f>
        <v>21:57:14.913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5</v>
      </c>
      <c r="CP1629" t="s">
        <v>119</v>
      </c>
      <c r="CQ1629">
        <v>259</v>
      </c>
      <c r="CR1629">
        <v>0</v>
      </c>
      <c r="CW1629">
        <v>3078730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"08/10/2022 21:57:15.182"</f>
        <v>08/10/2022 21:57:15.182</v>
      </c>
      <c r="C1630" t="str">
        <f t="shared" si="449"/>
        <v>FFDFD3C0</v>
      </c>
      <c r="D1630" t="s">
        <v>130</v>
      </c>
      <c r="E1630">
        <v>18</v>
      </c>
      <c r="F1630">
        <v>1018</v>
      </c>
      <c r="G1630" t="s">
        <v>114</v>
      </c>
      <c r="J1630" t="s">
        <v>131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459"/>
        <v>21:57:14.797</v>
      </c>
      <c r="T1630" t="str">
        <f t="shared" si="459"/>
        <v>21:57:14.797</v>
      </c>
      <c r="U1630" t="str">
        <f t="shared" si="448"/>
        <v>A4558D</v>
      </c>
      <c r="V1630">
        <v>0</v>
      </c>
      <c r="W1630">
        <v>0</v>
      </c>
      <c r="X1630">
        <v>2</v>
      </c>
      <c r="Z1630">
        <v>1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0</v>
      </c>
      <c r="AI1630" t="s">
        <v>1335</v>
      </c>
      <c r="AJ1630">
        <v>48.079326000000002</v>
      </c>
      <c r="AK1630" t="s">
        <v>1336</v>
      </c>
      <c r="AL1630">
        <v>-122.97870399999999</v>
      </c>
      <c r="AM1630">
        <v>25</v>
      </c>
      <c r="AN1630">
        <v>1000</v>
      </c>
      <c r="AO1630" t="s">
        <v>118</v>
      </c>
      <c r="AP1630">
        <v>5</v>
      </c>
      <c r="AQ1630">
        <v>-131</v>
      </c>
      <c r="AR1630">
        <v>64</v>
      </c>
      <c r="AZ1630">
        <v>1200</v>
      </c>
      <c r="BA1630">
        <v>1</v>
      </c>
      <c r="BB1630" t="str">
        <f t="shared" si="450"/>
        <v xml:space="preserve">N379DH  </v>
      </c>
      <c r="BC1630">
        <v>1</v>
      </c>
      <c r="BE1630">
        <v>0</v>
      </c>
      <c r="BF1630">
        <v>0</v>
      </c>
      <c r="BG1630">
        <v>0</v>
      </c>
      <c r="BH1630">
        <v>1000</v>
      </c>
      <c r="BI1630">
        <v>1</v>
      </c>
      <c r="BJ1630">
        <v>0</v>
      </c>
      <c r="BK1630">
        <v>0</v>
      </c>
      <c r="BL1630">
        <v>0</v>
      </c>
      <c r="BO1630">
        <v>0</v>
      </c>
      <c r="BP1630">
        <v>0</v>
      </c>
      <c r="BW1630" t="str">
        <f>"21:57:14.913"</f>
        <v>21:57:14.913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5</v>
      </c>
      <c r="CP1630" t="s">
        <v>119</v>
      </c>
      <c r="CQ1630">
        <v>259</v>
      </c>
      <c r="CR1630">
        <v>0</v>
      </c>
      <c r="CW1630">
        <v>3078730</v>
      </c>
      <c r="CY1630">
        <v>0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"08/10/2022 21:57:15.182"</f>
        <v>08/10/2022 21:57:15.182</v>
      </c>
      <c r="C1631" t="str">
        <f t="shared" si="449"/>
        <v>FFDFD3C0</v>
      </c>
      <c r="D1631" t="s">
        <v>611</v>
      </c>
      <c r="E1631">
        <v>10</v>
      </c>
      <c r="H1631">
        <v>37</v>
      </c>
      <c r="I1631" t="s">
        <v>612</v>
      </c>
      <c r="J1631" t="s">
        <v>613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si="459"/>
        <v>21:57:14.797</v>
      </c>
      <c r="T1631" t="str">
        <f t="shared" si="459"/>
        <v>21:57:14.797</v>
      </c>
      <c r="U1631" t="str">
        <f t="shared" si="448"/>
        <v>A4558D</v>
      </c>
      <c r="V1631">
        <v>0</v>
      </c>
      <c r="W1631">
        <v>0</v>
      </c>
      <c r="X1631">
        <v>2</v>
      </c>
      <c r="Z1631">
        <v>1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0</v>
      </c>
      <c r="AI1631" t="s">
        <v>1335</v>
      </c>
      <c r="AJ1631">
        <v>48.079326000000002</v>
      </c>
      <c r="AK1631" t="s">
        <v>1336</v>
      </c>
      <c r="AL1631">
        <v>-122.97870399999999</v>
      </c>
      <c r="AM1631">
        <v>25</v>
      </c>
      <c r="AN1631">
        <v>1000</v>
      </c>
      <c r="AO1631" t="s">
        <v>118</v>
      </c>
      <c r="AP1631">
        <v>5</v>
      </c>
      <c r="AQ1631">
        <v>-131</v>
      </c>
      <c r="AR1631">
        <v>64</v>
      </c>
      <c r="AZ1631">
        <v>1200</v>
      </c>
      <c r="BA1631">
        <v>1</v>
      </c>
      <c r="BB1631" t="str">
        <f t="shared" si="450"/>
        <v xml:space="preserve">N379DH  </v>
      </c>
      <c r="BC1631">
        <v>1</v>
      </c>
      <c r="BE1631">
        <v>0</v>
      </c>
      <c r="BF1631">
        <v>0</v>
      </c>
      <c r="BG1631">
        <v>0</v>
      </c>
      <c r="BH1631">
        <v>1000</v>
      </c>
      <c r="BI1631">
        <v>1</v>
      </c>
      <c r="BJ1631">
        <v>0</v>
      </c>
      <c r="BK1631">
        <v>0</v>
      </c>
      <c r="BL1631">
        <v>0</v>
      </c>
      <c r="BO1631">
        <v>0</v>
      </c>
      <c r="BP1631">
        <v>0</v>
      </c>
      <c r="BW1631" t="str">
        <f>"21:57:14.913"</f>
        <v>21:57:14.913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5</v>
      </c>
      <c r="CP1631" t="s">
        <v>119</v>
      </c>
      <c r="CQ1631">
        <v>259</v>
      </c>
      <c r="CR1631">
        <v>0</v>
      </c>
      <c r="CW1631">
        <v>3078730</v>
      </c>
      <c r="CY1631">
        <v>0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"08/10/2022 21:57:15.760"</f>
        <v>08/10/2022 21:57:15.760</v>
      </c>
      <c r="C1632" t="str">
        <f t="shared" si="449"/>
        <v>FFDFD3C0</v>
      </c>
      <c r="D1632" t="s">
        <v>611</v>
      </c>
      <c r="E1632">
        <v>10</v>
      </c>
      <c r="H1632">
        <v>37</v>
      </c>
      <c r="I1632" t="s">
        <v>612</v>
      </c>
      <c r="J1632" t="s">
        <v>613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ref="S1632:T1634" si="460">"21:57:15.398"</f>
        <v>21:57:15.398</v>
      </c>
      <c r="T1632" t="str">
        <f t="shared" si="460"/>
        <v>21:57:15.398</v>
      </c>
      <c r="U1632" t="str">
        <f t="shared" si="448"/>
        <v>A4558D</v>
      </c>
      <c r="V1632">
        <v>0</v>
      </c>
      <c r="W1632">
        <v>0</v>
      </c>
      <c r="X1632">
        <v>2</v>
      </c>
      <c r="Z1632">
        <v>1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0</v>
      </c>
      <c r="AI1632" t="s">
        <v>1337</v>
      </c>
      <c r="AJ1632">
        <v>48.078961</v>
      </c>
      <c r="AK1632" t="s">
        <v>1338</v>
      </c>
      <c r="AL1632">
        <v>-122.978683</v>
      </c>
      <c r="AM1632">
        <v>25</v>
      </c>
      <c r="AN1632">
        <v>1000</v>
      </c>
      <c r="AO1632" t="s">
        <v>118</v>
      </c>
      <c r="AP1632">
        <v>5</v>
      </c>
      <c r="AQ1632">
        <v>-131</v>
      </c>
      <c r="AR1632">
        <v>64</v>
      </c>
      <c r="AZ1632">
        <v>1200</v>
      </c>
      <c r="BA1632">
        <v>1</v>
      </c>
      <c r="BB1632" t="str">
        <f t="shared" si="450"/>
        <v xml:space="preserve">N379DH  </v>
      </c>
      <c r="BC1632">
        <v>1</v>
      </c>
      <c r="BE1632">
        <v>0</v>
      </c>
      <c r="BF1632">
        <v>0</v>
      </c>
      <c r="BG1632">
        <v>0</v>
      </c>
      <c r="BH1632">
        <v>1000</v>
      </c>
      <c r="BI1632">
        <v>1</v>
      </c>
      <c r="BJ1632">
        <v>0</v>
      </c>
      <c r="BK1632">
        <v>0</v>
      </c>
      <c r="BL1632">
        <v>0</v>
      </c>
      <c r="BO1632">
        <v>0</v>
      </c>
      <c r="BP1632">
        <v>0</v>
      </c>
      <c r="BW1632" t="str">
        <f>"21:57:15.555"</f>
        <v>21:57:15.555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4</v>
      </c>
      <c r="CP1632" t="s">
        <v>119</v>
      </c>
      <c r="CQ1632">
        <v>259</v>
      </c>
      <c r="CR1632">
        <v>0</v>
      </c>
      <c r="CW1632">
        <v>3078776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"08/10/2022 21:57:15.822"</f>
        <v>08/10/2022 21:57:15.822</v>
      </c>
      <c r="C1633" t="str">
        <f t="shared" si="449"/>
        <v>FFDFD3C0</v>
      </c>
      <c r="D1633" t="s">
        <v>113</v>
      </c>
      <c r="E1633">
        <v>6</v>
      </c>
      <c r="H1633">
        <v>174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460"/>
        <v>21:57:15.398</v>
      </c>
      <c r="T1633" t="str">
        <f t="shared" si="460"/>
        <v>21:57:15.398</v>
      </c>
      <c r="U1633" t="str">
        <f t="shared" si="448"/>
        <v>A4558D</v>
      </c>
      <c r="V1633">
        <v>0</v>
      </c>
      <c r="W1633">
        <v>0</v>
      </c>
      <c r="X1633">
        <v>2</v>
      </c>
      <c r="Z1633">
        <v>1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0</v>
      </c>
      <c r="AI1633" t="s">
        <v>1337</v>
      </c>
      <c r="AJ1633">
        <v>48.078961</v>
      </c>
      <c r="AK1633" t="s">
        <v>1338</v>
      </c>
      <c r="AL1633">
        <v>-122.978683</v>
      </c>
      <c r="AM1633">
        <v>25</v>
      </c>
      <c r="AN1633">
        <v>1000</v>
      </c>
      <c r="AO1633" t="s">
        <v>118</v>
      </c>
      <c r="AP1633">
        <v>5</v>
      </c>
      <c r="AQ1633">
        <v>-131</v>
      </c>
      <c r="AR1633">
        <v>64</v>
      </c>
      <c r="AZ1633">
        <v>1200</v>
      </c>
      <c r="BA1633">
        <v>1</v>
      </c>
      <c r="BB1633" t="str">
        <f t="shared" si="450"/>
        <v xml:space="preserve">N379DH  </v>
      </c>
      <c r="BC1633">
        <v>1</v>
      </c>
      <c r="BE1633">
        <v>0</v>
      </c>
      <c r="BF1633">
        <v>0</v>
      </c>
      <c r="BG1633">
        <v>0</v>
      </c>
      <c r="BH1633">
        <v>1000</v>
      </c>
      <c r="BI1633">
        <v>1</v>
      </c>
      <c r="BJ1633">
        <v>0</v>
      </c>
      <c r="BK1633">
        <v>0</v>
      </c>
      <c r="BL1633">
        <v>0</v>
      </c>
      <c r="BO1633">
        <v>0</v>
      </c>
      <c r="BP1633">
        <v>0</v>
      </c>
      <c r="BW1633" t="str">
        <f>"21:57:15.555"</f>
        <v>21:57:15.555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4</v>
      </c>
      <c r="CP1633" t="s">
        <v>119</v>
      </c>
      <c r="CQ1633">
        <v>259</v>
      </c>
      <c r="CR1633">
        <v>0</v>
      </c>
      <c r="CW1633">
        <v>3078776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"08/10/2022 21:57:15.822"</f>
        <v>08/10/2022 21:57:15.822</v>
      </c>
      <c r="C1634" t="str">
        <f t="shared" si="449"/>
        <v>FFDFD3C0</v>
      </c>
      <c r="D1634" t="s">
        <v>130</v>
      </c>
      <c r="E1634">
        <v>18</v>
      </c>
      <c r="F1634">
        <v>1018</v>
      </c>
      <c r="G1634" t="s">
        <v>114</v>
      </c>
      <c r="J1634" t="s">
        <v>131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si="460"/>
        <v>21:57:15.398</v>
      </c>
      <c r="T1634" t="str">
        <f t="shared" si="460"/>
        <v>21:57:15.398</v>
      </c>
      <c r="U1634" t="str">
        <f t="shared" si="448"/>
        <v>A4558D</v>
      </c>
      <c r="V1634">
        <v>0</v>
      </c>
      <c r="W1634">
        <v>0</v>
      </c>
      <c r="X1634">
        <v>2</v>
      </c>
      <c r="Z1634">
        <v>1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0</v>
      </c>
      <c r="AI1634" t="s">
        <v>1337</v>
      </c>
      <c r="AJ1634">
        <v>48.078961</v>
      </c>
      <c r="AK1634" t="s">
        <v>1338</v>
      </c>
      <c r="AL1634">
        <v>-122.978683</v>
      </c>
      <c r="AM1634">
        <v>25</v>
      </c>
      <c r="AN1634">
        <v>1000</v>
      </c>
      <c r="AO1634" t="s">
        <v>118</v>
      </c>
      <c r="AP1634">
        <v>5</v>
      </c>
      <c r="AQ1634">
        <v>-131</v>
      </c>
      <c r="AR1634">
        <v>64</v>
      </c>
      <c r="AZ1634">
        <v>1200</v>
      </c>
      <c r="BA1634">
        <v>1</v>
      </c>
      <c r="BB1634" t="str">
        <f t="shared" si="450"/>
        <v xml:space="preserve">N379DH  </v>
      </c>
      <c r="BC1634">
        <v>1</v>
      </c>
      <c r="BE1634">
        <v>0</v>
      </c>
      <c r="BF1634">
        <v>0</v>
      </c>
      <c r="BG1634">
        <v>0</v>
      </c>
      <c r="BH1634">
        <v>1000</v>
      </c>
      <c r="BI1634">
        <v>1</v>
      </c>
      <c r="BJ1634">
        <v>0</v>
      </c>
      <c r="BK1634">
        <v>0</v>
      </c>
      <c r="BL1634">
        <v>0</v>
      </c>
      <c r="BO1634">
        <v>0</v>
      </c>
      <c r="BP1634">
        <v>0</v>
      </c>
      <c r="BW1634" t="str">
        <f>"21:57:15.555"</f>
        <v>21:57:15.555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4</v>
      </c>
      <c r="CP1634" t="s">
        <v>119</v>
      </c>
      <c r="CQ1634">
        <v>259</v>
      </c>
      <c r="CR1634">
        <v>0</v>
      </c>
      <c r="CW1634">
        <v>3078776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"08/10/2022 21:57:16.791"</f>
        <v>08/10/2022 21:57:16.791</v>
      </c>
      <c r="C1635" t="str">
        <f t="shared" si="449"/>
        <v>FFDFD3C0</v>
      </c>
      <c r="D1635" t="s">
        <v>611</v>
      </c>
      <c r="E1635">
        <v>10</v>
      </c>
      <c r="H1635">
        <v>37</v>
      </c>
      <c r="I1635" t="s">
        <v>612</v>
      </c>
      <c r="J1635" t="s">
        <v>613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ref="S1635:T1637" si="461">"21:57:16.398"</f>
        <v>21:57:16.398</v>
      </c>
      <c r="T1635" t="str">
        <f t="shared" si="461"/>
        <v>21:57:16.398</v>
      </c>
      <c r="U1635" t="str">
        <f t="shared" si="448"/>
        <v>A4558D</v>
      </c>
      <c r="V1635">
        <v>0</v>
      </c>
      <c r="W1635">
        <v>0</v>
      </c>
      <c r="X1635">
        <v>2</v>
      </c>
      <c r="Z1635">
        <v>1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0</v>
      </c>
      <c r="AI1635" t="s">
        <v>1339</v>
      </c>
      <c r="AJ1635">
        <v>48.078361000000001</v>
      </c>
      <c r="AK1635" t="s">
        <v>1340</v>
      </c>
      <c r="AL1635">
        <v>-122.97864</v>
      </c>
      <c r="AM1635">
        <v>25</v>
      </c>
      <c r="AN1635">
        <v>1000</v>
      </c>
      <c r="AO1635" t="s">
        <v>118</v>
      </c>
      <c r="AP1635">
        <v>6</v>
      </c>
      <c r="AQ1635">
        <v>-131</v>
      </c>
      <c r="AR1635">
        <v>0</v>
      </c>
      <c r="AZ1635">
        <v>1200</v>
      </c>
      <c r="BA1635">
        <v>1</v>
      </c>
      <c r="BB1635" t="str">
        <f t="shared" si="450"/>
        <v xml:space="preserve">N379DH  </v>
      </c>
      <c r="BC1635">
        <v>1</v>
      </c>
      <c r="BE1635">
        <v>0</v>
      </c>
      <c r="BF1635">
        <v>0</v>
      </c>
      <c r="BG1635">
        <v>0</v>
      </c>
      <c r="BH1635">
        <v>1000</v>
      </c>
      <c r="BI1635">
        <v>1</v>
      </c>
      <c r="BJ1635">
        <v>0</v>
      </c>
      <c r="BK1635">
        <v>0</v>
      </c>
      <c r="BL1635">
        <v>0</v>
      </c>
      <c r="BO1635">
        <v>0</v>
      </c>
      <c r="BP1635">
        <v>0</v>
      </c>
      <c r="BW1635" t="str">
        <f>"21:57:16.549"</f>
        <v>21:57:16.549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3</v>
      </c>
      <c r="CP1635" t="s">
        <v>119</v>
      </c>
      <c r="CQ1635">
        <v>259</v>
      </c>
      <c r="CR1635">
        <v>0</v>
      </c>
      <c r="CW1635">
        <v>3078851</v>
      </c>
      <c r="CY1635">
        <v>0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"08/10/2022 21:57:16.791"</f>
        <v>08/10/2022 21:57:16.791</v>
      </c>
      <c r="C1636" t="str">
        <f t="shared" si="449"/>
        <v>FFDFD3C0</v>
      </c>
      <c r="D1636" t="s">
        <v>113</v>
      </c>
      <c r="E1636">
        <v>6</v>
      </c>
      <c r="H1636">
        <v>174</v>
      </c>
      <c r="I1636" t="s">
        <v>114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461"/>
        <v>21:57:16.398</v>
      </c>
      <c r="T1636" t="str">
        <f t="shared" si="461"/>
        <v>21:57:16.398</v>
      </c>
      <c r="U1636" t="str">
        <f t="shared" si="448"/>
        <v>A4558D</v>
      </c>
      <c r="V1636">
        <v>0</v>
      </c>
      <c r="W1636">
        <v>0</v>
      </c>
      <c r="X1636">
        <v>2</v>
      </c>
      <c r="Z1636">
        <v>1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0</v>
      </c>
      <c r="AI1636" t="s">
        <v>1339</v>
      </c>
      <c r="AJ1636">
        <v>48.078361000000001</v>
      </c>
      <c r="AK1636" t="s">
        <v>1340</v>
      </c>
      <c r="AL1636">
        <v>-122.97864</v>
      </c>
      <c r="AM1636">
        <v>25</v>
      </c>
      <c r="AN1636">
        <v>1000</v>
      </c>
      <c r="AO1636" t="s">
        <v>118</v>
      </c>
      <c r="AP1636">
        <v>6</v>
      </c>
      <c r="AQ1636">
        <v>-131</v>
      </c>
      <c r="AR1636">
        <v>0</v>
      </c>
      <c r="AZ1636">
        <v>1200</v>
      </c>
      <c r="BA1636">
        <v>1</v>
      </c>
      <c r="BB1636" t="str">
        <f t="shared" si="450"/>
        <v xml:space="preserve">N379DH  </v>
      </c>
      <c r="BC1636">
        <v>1</v>
      </c>
      <c r="BE1636">
        <v>0</v>
      </c>
      <c r="BF1636">
        <v>0</v>
      </c>
      <c r="BG1636">
        <v>0</v>
      </c>
      <c r="BH1636">
        <v>1000</v>
      </c>
      <c r="BI1636">
        <v>1</v>
      </c>
      <c r="BJ1636">
        <v>0</v>
      </c>
      <c r="BK1636">
        <v>0</v>
      </c>
      <c r="BL1636">
        <v>0</v>
      </c>
      <c r="BO1636">
        <v>0</v>
      </c>
      <c r="BP1636">
        <v>0</v>
      </c>
      <c r="BW1636" t="str">
        <f>"21:57:16.549"</f>
        <v>21:57:16.549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3</v>
      </c>
      <c r="CP1636" t="s">
        <v>119</v>
      </c>
      <c r="CQ1636">
        <v>259</v>
      </c>
      <c r="CR1636">
        <v>0</v>
      </c>
      <c r="CW1636">
        <v>3078851</v>
      </c>
      <c r="CY1636">
        <v>0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"08/10/2022 21:57:16.791"</f>
        <v>08/10/2022 21:57:16.791</v>
      </c>
      <c r="C1637" t="str">
        <f t="shared" si="449"/>
        <v>FFDFD3C0</v>
      </c>
      <c r="D1637" t="s">
        <v>130</v>
      </c>
      <c r="E1637">
        <v>18</v>
      </c>
      <c r="F1637">
        <v>1018</v>
      </c>
      <c r="G1637" t="s">
        <v>114</v>
      </c>
      <c r="J1637" t="s">
        <v>131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si="461"/>
        <v>21:57:16.398</v>
      </c>
      <c r="T1637" t="str">
        <f t="shared" si="461"/>
        <v>21:57:16.398</v>
      </c>
      <c r="U1637" t="str">
        <f t="shared" si="448"/>
        <v>A4558D</v>
      </c>
      <c r="V1637">
        <v>0</v>
      </c>
      <c r="W1637">
        <v>0</v>
      </c>
      <c r="X1637">
        <v>2</v>
      </c>
      <c r="Z1637">
        <v>1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0</v>
      </c>
      <c r="AI1637" t="s">
        <v>1339</v>
      </c>
      <c r="AJ1637">
        <v>48.078361000000001</v>
      </c>
      <c r="AK1637" t="s">
        <v>1340</v>
      </c>
      <c r="AL1637">
        <v>-122.97864</v>
      </c>
      <c r="AM1637">
        <v>25</v>
      </c>
      <c r="AN1637">
        <v>1000</v>
      </c>
      <c r="AO1637" t="s">
        <v>118</v>
      </c>
      <c r="AP1637">
        <v>6</v>
      </c>
      <c r="AQ1637">
        <v>-131</v>
      </c>
      <c r="AR1637">
        <v>0</v>
      </c>
      <c r="AZ1637">
        <v>1200</v>
      </c>
      <c r="BA1637">
        <v>1</v>
      </c>
      <c r="BB1637" t="str">
        <f t="shared" si="450"/>
        <v xml:space="preserve">N379DH  </v>
      </c>
      <c r="BC1637">
        <v>1</v>
      </c>
      <c r="BE1637">
        <v>0</v>
      </c>
      <c r="BF1637">
        <v>0</v>
      </c>
      <c r="BG1637">
        <v>0</v>
      </c>
      <c r="BH1637">
        <v>1000</v>
      </c>
      <c r="BI1637">
        <v>1</v>
      </c>
      <c r="BJ1637">
        <v>0</v>
      </c>
      <c r="BK1637">
        <v>0</v>
      </c>
      <c r="BL1637">
        <v>0</v>
      </c>
      <c r="BO1637">
        <v>0</v>
      </c>
      <c r="BP1637">
        <v>0</v>
      </c>
      <c r="BW1637" t="str">
        <f>"21:57:16.549"</f>
        <v>21:57:16.549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3</v>
      </c>
      <c r="CP1637" t="s">
        <v>119</v>
      </c>
      <c r="CQ1637">
        <v>259</v>
      </c>
      <c r="CR1637">
        <v>0</v>
      </c>
      <c r="CW1637">
        <v>3078851</v>
      </c>
      <c r="CY1637">
        <v>0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"08/10/2022 21:57:18.088"</f>
        <v>08/10/2022 21:57:18.088</v>
      </c>
      <c r="C1638" t="str">
        <f t="shared" si="449"/>
        <v>FFDFD3C0</v>
      </c>
      <c r="D1638" t="s">
        <v>113</v>
      </c>
      <c r="E1638">
        <v>6</v>
      </c>
      <c r="H1638">
        <v>174</v>
      </c>
      <c r="I1638" t="s">
        <v>114</v>
      </c>
      <c r="J1638" t="s">
        <v>115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ref="S1638:T1640" si="462">"21:57:17.594"</f>
        <v>21:57:17.594</v>
      </c>
      <c r="T1638" t="str">
        <f t="shared" si="462"/>
        <v>21:57:17.594</v>
      </c>
      <c r="U1638" t="str">
        <f t="shared" si="448"/>
        <v>A4558D</v>
      </c>
      <c r="V1638">
        <v>0</v>
      </c>
      <c r="W1638">
        <v>0</v>
      </c>
      <c r="X1638">
        <v>2</v>
      </c>
      <c r="Z1638">
        <v>1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0</v>
      </c>
      <c r="AI1638" t="s">
        <v>1341</v>
      </c>
      <c r="AJ1638">
        <v>48.077630999999997</v>
      </c>
      <c r="AK1638" t="s">
        <v>1342</v>
      </c>
      <c r="AL1638">
        <v>-122.97859699999999</v>
      </c>
      <c r="AM1638">
        <v>25</v>
      </c>
      <c r="AN1638">
        <v>1000</v>
      </c>
      <c r="AO1638" t="s">
        <v>118</v>
      </c>
      <c r="AP1638">
        <v>6</v>
      </c>
      <c r="AQ1638">
        <v>-131</v>
      </c>
      <c r="AR1638">
        <v>64</v>
      </c>
      <c r="AZ1638">
        <v>1200</v>
      </c>
      <c r="BA1638">
        <v>1</v>
      </c>
      <c r="BB1638" t="str">
        <f t="shared" si="450"/>
        <v xml:space="preserve">N379DH  </v>
      </c>
      <c r="BC1638">
        <v>1</v>
      </c>
      <c r="BE1638">
        <v>0</v>
      </c>
      <c r="BF1638">
        <v>0</v>
      </c>
      <c r="BG1638">
        <v>0</v>
      </c>
      <c r="BH1638">
        <v>1000</v>
      </c>
      <c r="BI1638">
        <v>1</v>
      </c>
      <c r="BJ1638">
        <v>0</v>
      </c>
      <c r="BK1638">
        <v>0</v>
      </c>
      <c r="BL1638">
        <v>0</v>
      </c>
      <c r="BO1638">
        <v>0</v>
      </c>
      <c r="BP1638">
        <v>0</v>
      </c>
      <c r="BW1638" t="str">
        <f>"21:57:17.778"</f>
        <v>21:57:17.778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4</v>
      </c>
      <c r="CP1638" t="s">
        <v>119</v>
      </c>
      <c r="CQ1638">
        <v>259</v>
      </c>
      <c r="CR1638">
        <v>0</v>
      </c>
      <c r="CW1638">
        <v>3078961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"08/10/2022 21:57:18.088"</f>
        <v>08/10/2022 21:57:18.088</v>
      </c>
      <c r="C1639" t="str">
        <f t="shared" si="449"/>
        <v>FFDFD3C0</v>
      </c>
      <c r="D1639" t="s">
        <v>130</v>
      </c>
      <c r="E1639">
        <v>18</v>
      </c>
      <c r="F1639">
        <v>1018</v>
      </c>
      <c r="G1639" t="s">
        <v>114</v>
      </c>
      <c r="J1639" t="s">
        <v>131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462"/>
        <v>21:57:17.594</v>
      </c>
      <c r="T1639" t="str">
        <f t="shared" si="462"/>
        <v>21:57:17.594</v>
      </c>
      <c r="U1639" t="str">
        <f t="shared" si="448"/>
        <v>A4558D</v>
      </c>
      <c r="V1639">
        <v>0</v>
      </c>
      <c r="W1639">
        <v>0</v>
      </c>
      <c r="X1639">
        <v>2</v>
      </c>
      <c r="Z1639">
        <v>1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0</v>
      </c>
      <c r="AI1639" t="s">
        <v>1341</v>
      </c>
      <c r="AJ1639">
        <v>48.077630999999997</v>
      </c>
      <c r="AK1639" t="s">
        <v>1342</v>
      </c>
      <c r="AL1639">
        <v>-122.97859699999999</v>
      </c>
      <c r="AM1639">
        <v>25</v>
      </c>
      <c r="AN1639">
        <v>1000</v>
      </c>
      <c r="AO1639" t="s">
        <v>118</v>
      </c>
      <c r="AP1639">
        <v>6</v>
      </c>
      <c r="AQ1639">
        <v>-131</v>
      </c>
      <c r="AR1639">
        <v>64</v>
      </c>
      <c r="AZ1639">
        <v>1200</v>
      </c>
      <c r="BA1639">
        <v>1</v>
      </c>
      <c r="BB1639" t="str">
        <f t="shared" si="450"/>
        <v xml:space="preserve">N379DH  </v>
      </c>
      <c r="BC1639">
        <v>1</v>
      </c>
      <c r="BE1639">
        <v>0</v>
      </c>
      <c r="BF1639">
        <v>0</v>
      </c>
      <c r="BG1639">
        <v>0</v>
      </c>
      <c r="BH1639">
        <v>1000</v>
      </c>
      <c r="BI1639">
        <v>1</v>
      </c>
      <c r="BJ1639">
        <v>0</v>
      </c>
      <c r="BK1639">
        <v>0</v>
      </c>
      <c r="BL1639">
        <v>0</v>
      </c>
      <c r="BO1639">
        <v>0</v>
      </c>
      <c r="BP1639">
        <v>0</v>
      </c>
      <c r="BW1639" t="str">
        <f>"21:57:17.778"</f>
        <v>21:57:17.778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4</v>
      </c>
      <c r="CP1639" t="s">
        <v>119</v>
      </c>
      <c r="CQ1639">
        <v>259</v>
      </c>
      <c r="CR1639">
        <v>0</v>
      </c>
      <c r="CW1639">
        <v>3078961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"08/10/2022 21:57:18.182"</f>
        <v>08/10/2022 21:57:18.182</v>
      </c>
      <c r="C1640" t="str">
        <f t="shared" si="449"/>
        <v>FFDFD3C0</v>
      </c>
      <c r="D1640" t="s">
        <v>611</v>
      </c>
      <c r="E1640">
        <v>10</v>
      </c>
      <c r="H1640">
        <v>37</v>
      </c>
      <c r="I1640" t="s">
        <v>612</v>
      </c>
      <c r="J1640" t="s">
        <v>613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462"/>
        <v>21:57:17.594</v>
      </c>
      <c r="T1640" t="str">
        <f t="shared" si="462"/>
        <v>21:57:17.594</v>
      </c>
      <c r="U1640" t="str">
        <f t="shared" si="448"/>
        <v>A4558D</v>
      </c>
      <c r="V1640">
        <v>0</v>
      </c>
      <c r="W1640">
        <v>0</v>
      </c>
      <c r="X1640">
        <v>2</v>
      </c>
      <c r="Z1640">
        <v>1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0</v>
      </c>
      <c r="AI1640" t="s">
        <v>1341</v>
      </c>
      <c r="AJ1640">
        <v>48.077630999999997</v>
      </c>
      <c r="AK1640" t="s">
        <v>1342</v>
      </c>
      <c r="AL1640">
        <v>-122.97859699999999</v>
      </c>
      <c r="AM1640">
        <v>25</v>
      </c>
      <c r="AN1640">
        <v>1000</v>
      </c>
      <c r="AO1640" t="s">
        <v>118</v>
      </c>
      <c r="AP1640">
        <v>6</v>
      </c>
      <c r="AQ1640">
        <v>-131</v>
      </c>
      <c r="AR1640">
        <v>64</v>
      </c>
      <c r="AZ1640">
        <v>1200</v>
      </c>
      <c r="BA1640">
        <v>1</v>
      </c>
      <c r="BB1640" t="str">
        <f t="shared" si="450"/>
        <v xml:space="preserve">N379DH  </v>
      </c>
      <c r="BC1640">
        <v>1</v>
      </c>
      <c r="BE1640">
        <v>0</v>
      </c>
      <c r="BF1640">
        <v>0</v>
      </c>
      <c r="BG1640">
        <v>0</v>
      </c>
      <c r="BH1640">
        <v>1000</v>
      </c>
      <c r="BI1640">
        <v>1</v>
      </c>
      <c r="BJ1640">
        <v>0</v>
      </c>
      <c r="BK1640">
        <v>0</v>
      </c>
      <c r="BL1640">
        <v>0</v>
      </c>
      <c r="BO1640">
        <v>0</v>
      </c>
      <c r="BP1640">
        <v>0</v>
      </c>
      <c r="BW1640" t="str">
        <f>"21:57:17.778"</f>
        <v>21:57:17.778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4</v>
      </c>
      <c r="CP1640" t="s">
        <v>119</v>
      </c>
      <c r="CQ1640">
        <v>259</v>
      </c>
      <c r="CR1640">
        <v>0</v>
      </c>
      <c r="CW1640">
        <v>3078961</v>
      </c>
      <c r="CY1640">
        <v>0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"08/10/2022 21:57:18.682"</f>
        <v>08/10/2022 21:57:18.682</v>
      </c>
      <c r="C1641" t="str">
        <f t="shared" si="449"/>
        <v>FFDFD3C0</v>
      </c>
      <c r="D1641" t="s">
        <v>611</v>
      </c>
      <c r="E1641">
        <v>10</v>
      </c>
      <c r="H1641">
        <v>37</v>
      </c>
      <c r="I1641" t="s">
        <v>612</v>
      </c>
      <c r="J1641" t="s">
        <v>613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ref="S1641:T1643" si="463">"21:57:18.195"</f>
        <v>21:57:18.195</v>
      </c>
      <c r="T1641" t="str">
        <f t="shared" si="463"/>
        <v>21:57:18.195</v>
      </c>
      <c r="U1641" t="str">
        <f t="shared" si="448"/>
        <v>A4558D</v>
      </c>
      <c r="V1641">
        <v>0</v>
      </c>
      <c r="W1641">
        <v>0</v>
      </c>
      <c r="X1641">
        <v>2</v>
      </c>
      <c r="Z1641">
        <v>1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0</v>
      </c>
      <c r="AI1641" t="s">
        <v>1343</v>
      </c>
      <c r="AJ1641">
        <v>48.077266000000002</v>
      </c>
      <c r="AK1641" t="s">
        <v>1344</v>
      </c>
      <c r="AL1641">
        <v>-122.97857500000001</v>
      </c>
      <c r="AM1641">
        <v>25</v>
      </c>
      <c r="AN1641">
        <v>1000</v>
      </c>
      <c r="AO1641" t="s">
        <v>118</v>
      </c>
      <c r="AP1641">
        <v>6</v>
      </c>
      <c r="AQ1641">
        <v>-131</v>
      </c>
      <c r="AR1641">
        <v>0</v>
      </c>
      <c r="AZ1641">
        <v>1200</v>
      </c>
      <c r="BA1641">
        <v>1</v>
      </c>
      <c r="BB1641" t="str">
        <f t="shared" si="450"/>
        <v xml:space="preserve">N379DH  </v>
      </c>
      <c r="BC1641">
        <v>1</v>
      </c>
      <c r="BE1641">
        <v>0</v>
      </c>
      <c r="BF1641">
        <v>0</v>
      </c>
      <c r="BG1641">
        <v>0</v>
      </c>
      <c r="BH1641">
        <v>1000</v>
      </c>
      <c r="BI1641">
        <v>1</v>
      </c>
      <c r="BJ1641">
        <v>0</v>
      </c>
      <c r="BK1641">
        <v>0</v>
      </c>
      <c r="BL1641">
        <v>0</v>
      </c>
      <c r="BO1641">
        <v>0</v>
      </c>
      <c r="BP1641">
        <v>0</v>
      </c>
      <c r="BW1641" t="str">
        <f>"21:57:18.373"</f>
        <v>21:57:18.373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3</v>
      </c>
      <c r="CP1641" t="s">
        <v>119</v>
      </c>
      <c r="CQ1641">
        <v>259</v>
      </c>
      <c r="CR1641">
        <v>0</v>
      </c>
      <c r="CW1641">
        <v>3079002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"08/10/2022 21:57:18.682"</f>
        <v>08/10/2022 21:57:18.682</v>
      </c>
      <c r="C1642" t="str">
        <f t="shared" si="449"/>
        <v>FFDFD3C0</v>
      </c>
      <c r="D1642" t="s">
        <v>113</v>
      </c>
      <c r="E1642">
        <v>6</v>
      </c>
      <c r="H1642">
        <v>174</v>
      </c>
      <c r="I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si="463"/>
        <v>21:57:18.195</v>
      </c>
      <c r="T1642" t="str">
        <f t="shared" si="463"/>
        <v>21:57:18.195</v>
      </c>
      <c r="U1642" t="str">
        <f t="shared" si="448"/>
        <v>A4558D</v>
      </c>
      <c r="V1642">
        <v>0</v>
      </c>
      <c r="W1642">
        <v>0</v>
      </c>
      <c r="X1642">
        <v>2</v>
      </c>
      <c r="Z1642">
        <v>1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0</v>
      </c>
      <c r="AI1642" t="s">
        <v>1343</v>
      </c>
      <c r="AJ1642">
        <v>48.077266000000002</v>
      </c>
      <c r="AK1642" t="s">
        <v>1344</v>
      </c>
      <c r="AL1642">
        <v>-122.97857500000001</v>
      </c>
      <c r="AM1642">
        <v>25</v>
      </c>
      <c r="AN1642">
        <v>1000</v>
      </c>
      <c r="AO1642" t="s">
        <v>118</v>
      </c>
      <c r="AP1642">
        <v>6</v>
      </c>
      <c r="AQ1642">
        <v>-131</v>
      </c>
      <c r="AR1642">
        <v>0</v>
      </c>
      <c r="AZ1642">
        <v>1200</v>
      </c>
      <c r="BA1642">
        <v>1</v>
      </c>
      <c r="BB1642" t="str">
        <f t="shared" si="450"/>
        <v xml:space="preserve">N379DH  </v>
      </c>
      <c r="BC1642">
        <v>1</v>
      </c>
      <c r="BE1642">
        <v>0</v>
      </c>
      <c r="BF1642">
        <v>0</v>
      </c>
      <c r="BG1642">
        <v>0</v>
      </c>
      <c r="BH1642">
        <v>1000</v>
      </c>
      <c r="BI1642">
        <v>1</v>
      </c>
      <c r="BJ1642">
        <v>0</v>
      </c>
      <c r="BK1642">
        <v>0</v>
      </c>
      <c r="BL1642">
        <v>0</v>
      </c>
      <c r="BO1642">
        <v>0</v>
      </c>
      <c r="BP1642">
        <v>0</v>
      </c>
      <c r="BW1642" t="str">
        <f>"21:57:18.373"</f>
        <v>21:57:18.373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3</v>
      </c>
      <c r="CP1642" t="s">
        <v>119</v>
      </c>
      <c r="CQ1642">
        <v>259</v>
      </c>
      <c r="CR1642">
        <v>0</v>
      </c>
      <c r="CW1642">
        <v>3079002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"08/10/2022 21:57:18.682"</f>
        <v>08/10/2022 21:57:18.682</v>
      </c>
      <c r="C1643" t="str">
        <f t="shared" si="449"/>
        <v>FFDFD3C0</v>
      </c>
      <c r="D1643" t="s">
        <v>130</v>
      </c>
      <c r="E1643">
        <v>18</v>
      </c>
      <c r="F1643">
        <v>1018</v>
      </c>
      <c r="G1643" t="s">
        <v>114</v>
      </c>
      <c r="J1643" t="s">
        <v>131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si="463"/>
        <v>21:57:18.195</v>
      </c>
      <c r="T1643" t="str">
        <f t="shared" si="463"/>
        <v>21:57:18.195</v>
      </c>
      <c r="U1643" t="str">
        <f t="shared" si="448"/>
        <v>A4558D</v>
      </c>
      <c r="V1643">
        <v>0</v>
      </c>
      <c r="W1643">
        <v>0</v>
      </c>
      <c r="X1643">
        <v>2</v>
      </c>
      <c r="Z1643">
        <v>1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0</v>
      </c>
      <c r="AI1643" t="s">
        <v>1343</v>
      </c>
      <c r="AJ1643">
        <v>48.077266000000002</v>
      </c>
      <c r="AK1643" t="s">
        <v>1344</v>
      </c>
      <c r="AL1643">
        <v>-122.97857500000001</v>
      </c>
      <c r="AM1643">
        <v>25</v>
      </c>
      <c r="AN1643">
        <v>1000</v>
      </c>
      <c r="AO1643" t="s">
        <v>118</v>
      </c>
      <c r="AP1643">
        <v>6</v>
      </c>
      <c r="AQ1643">
        <v>-131</v>
      </c>
      <c r="AR1643">
        <v>0</v>
      </c>
      <c r="AZ1643">
        <v>1200</v>
      </c>
      <c r="BA1643">
        <v>1</v>
      </c>
      <c r="BB1643" t="str">
        <f t="shared" si="450"/>
        <v xml:space="preserve">N379DH  </v>
      </c>
      <c r="BC1643">
        <v>1</v>
      </c>
      <c r="BE1643">
        <v>0</v>
      </c>
      <c r="BF1643">
        <v>0</v>
      </c>
      <c r="BG1643">
        <v>0</v>
      </c>
      <c r="BH1643">
        <v>1000</v>
      </c>
      <c r="BI1643">
        <v>1</v>
      </c>
      <c r="BJ1643">
        <v>0</v>
      </c>
      <c r="BK1643">
        <v>0</v>
      </c>
      <c r="BL1643">
        <v>0</v>
      </c>
      <c r="BO1643">
        <v>0</v>
      </c>
      <c r="BP1643">
        <v>0</v>
      </c>
      <c r="BW1643" t="str">
        <f>"21:57:18.373"</f>
        <v>21:57:18.373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3</v>
      </c>
      <c r="CP1643" t="s">
        <v>119</v>
      </c>
      <c r="CQ1643">
        <v>259</v>
      </c>
      <c r="CR1643">
        <v>0</v>
      </c>
      <c r="CW1643">
        <v>3079002</v>
      </c>
      <c r="CY1643">
        <v>0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"08/10/2022 21:57:20.291"</f>
        <v>08/10/2022 21:57:20.291</v>
      </c>
      <c r="C1644" t="str">
        <f t="shared" si="449"/>
        <v>FFDFD3C0</v>
      </c>
      <c r="D1644" t="s">
        <v>611</v>
      </c>
      <c r="E1644">
        <v>10</v>
      </c>
      <c r="H1644">
        <v>37</v>
      </c>
      <c r="I1644" t="s">
        <v>612</v>
      </c>
      <c r="J1644" t="s">
        <v>613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ref="S1644:T1646" si="464">"21:57:19.797"</f>
        <v>21:57:19.797</v>
      </c>
      <c r="T1644" t="str">
        <f t="shared" si="464"/>
        <v>21:57:19.797</v>
      </c>
      <c r="U1644" t="str">
        <f t="shared" si="448"/>
        <v>A4558D</v>
      </c>
      <c r="V1644">
        <v>0</v>
      </c>
      <c r="W1644">
        <v>0</v>
      </c>
      <c r="X1644">
        <v>2</v>
      </c>
      <c r="Z1644">
        <v>1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0</v>
      </c>
      <c r="AI1644" t="s">
        <v>1345</v>
      </c>
      <c r="AJ1644">
        <v>48.076301000000001</v>
      </c>
      <c r="AK1644" t="s">
        <v>1346</v>
      </c>
      <c r="AL1644">
        <v>-122.978511</v>
      </c>
      <c r="AM1644">
        <v>25</v>
      </c>
      <c r="AN1644">
        <v>1000</v>
      </c>
      <c r="AO1644" t="s">
        <v>118</v>
      </c>
      <c r="AP1644">
        <v>5</v>
      </c>
      <c r="AQ1644">
        <v>-131</v>
      </c>
      <c r="AR1644">
        <v>0</v>
      </c>
      <c r="AZ1644">
        <v>1200</v>
      </c>
      <c r="BA1644">
        <v>1</v>
      </c>
      <c r="BB1644" t="str">
        <f t="shared" si="450"/>
        <v xml:space="preserve">N379DH  </v>
      </c>
      <c r="BC1644">
        <v>1</v>
      </c>
      <c r="BE1644">
        <v>0</v>
      </c>
      <c r="BF1644">
        <v>0</v>
      </c>
      <c r="BG1644">
        <v>0</v>
      </c>
      <c r="BH1644">
        <v>1000</v>
      </c>
      <c r="BI1644">
        <v>1</v>
      </c>
      <c r="BJ1644">
        <v>0</v>
      </c>
      <c r="BK1644">
        <v>0</v>
      </c>
      <c r="BL1644">
        <v>0</v>
      </c>
      <c r="BO1644">
        <v>0</v>
      </c>
      <c r="BP1644">
        <v>0</v>
      </c>
      <c r="BW1644" t="str">
        <f>"21:57:19.987"</f>
        <v>21:57:19.987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3</v>
      </c>
      <c r="CP1644" t="s">
        <v>119</v>
      </c>
      <c r="CQ1644">
        <v>259</v>
      </c>
      <c r="CR1644">
        <v>0</v>
      </c>
      <c r="CW1644">
        <v>3079139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"08/10/2022 21:57:20.291"</f>
        <v>08/10/2022 21:57:20.291</v>
      </c>
      <c r="C1645" t="str">
        <f t="shared" si="449"/>
        <v>FFDFD3C0</v>
      </c>
      <c r="D1645" t="s">
        <v>130</v>
      </c>
      <c r="E1645">
        <v>18</v>
      </c>
      <c r="F1645">
        <v>1018</v>
      </c>
      <c r="G1645" t="s">
        <v>114</v>
      </c>
      <c r="J1645" t="s">
        <v>131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464"/>
        <v>21:57:19.797</v>
      </c>
      <c r="T1645" t="str">
        <f t="shared" si="464"/>
        <v>21:57:19.797</v>
      </c>
      <c r="U1645" t="str">
        <f t="shared" si="448"/>
        <v>A4558D</v>
      </c>
      <c r="V1645">
        <v>0</v>
      </c>
      <c r="W1645">
        <v>0</v>
      </c>
      <c r="X1645">
        <v>2</v>
      </c>
      <c r="Z1645">
        <v>1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0</v>
      </c>
      <c r="AI1645" t="s">
        <v>1345</v>
      </c>
      <c r="AJ1645">
        <v>48.076301000000001</v>
      </c>
      <c r="AK1645" t="s">
        <v>1346</v>
      </c>
      <c r="AL1645">
        <v>-122.978511</v>
      </c>
      <c r="AM1645">
        <v>25</v>
      </c>
      <c r="AN1645">
        <v>1000</v>
      </c>
      <c r="AO1645" t="s">
        <v>118</v>
      </c>
      <c r="AP1645">
        <v>5</v>
      </c>
      <c r="AQ1645">
        <v>-131</v>
      </c>
      <c r="AR1645">
        <v>0</v>
      </c>
      <c r="AZ1645">
        <v>1200</v>
      </c>
      <c r="BA1645">
        <v>1</v>
      </c>
      <c r="BB1645" t="str">
        <f t="shared" si="450"/>
        <v xml:space="preserve">N379DH  </v>
      </c>
      <c r="BC1645">
        <v>1</v>
      </c>
      <c r="BE1645">
        <v>0</v>
      </c>
      <c r="BF1645">
        <v>0</v>
      </c>
      <c r="BG1645">
        <v>0</v>
      </c>
      <c r="BH1645">
        <v>1000</v>
      </c>
      <c r="BI1645">
        <v>1</v>
      </c>
      <c r="BJ1645">
        <v>0</v>
      </c>
      <c r="BK1645">
        <v>0</v>
      </c>
      <c r="BL1645">
        <v>0</v>
      </c>
      <c r="BO1645">
        <v>0</v>
      </c>
      <c r="BP1645">
        <v>0</v>
      </c>
      <c r="BW1645" t="str">
        <f>"21:57:19.987"</f>
        <v>21:57:19.987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3</v>
      </c>
      <c r="CP1645" t="s">
        <v>119</v>
      </c>
      <c r="CQ1645">
        <v>259</v>
      </c>
      <c r="CR1645">
        <v>0</v>
      </c>
      <c r="CW1645">
        <v>3079139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"08/10/2022 21:57:20.291"</f>
        <v>08/10/2022 21:57:20.291</v>
      </c>
      <c r="C1646" t="str">
        <f t="shared" si="449"/>
        <v>FFDFD3C0</v>
      </c>
      <c r="D1646" t="s">
        <v>113</v>
      </c>
      <c r="E1646">
        <v>6</v>
      </c>
      <c r="H1646">
        <v>174</v>
      </c>
      <c r="I1646" t="s">
        <v>114</v>
      </c>
      <c r="J1646" t="s">
        <v>115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si="464"/>
        <v>21:57:19.797</v>
      </c>
      <c r="T1646" t="str">
        <f t="shared" si="464"/>
        <v>21:57:19.797</v>
      </c>
      <c r="U1646" t="str">
        <f t="shared" si="448"/>
        <v>A4558D</v>
      </c>
      <c r="V1646">
        <v>0</v>
      </c>
      <c r="W1646">
        <v>0</v>
      </c>
      <c r="X1646">
        <v>2</v>
      </c>
      <c r="Z1646">
        <v>1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0</v>
      </c>
      <c r="AI1646" t="s">
        <v>1345</v>
      </c>
      <c r="AJ1646">
        <v>48.076301000000001</v>
      </c>
      <c r="AK1646" t="s">
        <v>1346</v>
      </c>
      <c r="AL1646">
        <v>-122.978511</v>
      </c>
      <c r="AM1646">
        <v>25</v>
      </c>
      <c r="AN1646">
        <v>1000</v>
      </c>
      <c r="AO1646" t="s">
        <v>118</v>
      </c>
      <c r="AP1646">
        <v>5</v>
      </c>
      <c r="AQ1646">
        <v>-131</v>
      </c>
      <c r="AR1646">
        <v>0</v>
      </c>
      <c r="AZ1646">
        <v>1200</v>
      </c>
      <c r="BA1646">
        <v>1</v>
      </c>
      <c r="BB1646" t="str">
        <f t="shared" si="450"/>
        <v xml:space="preserve">N379DH  </v>
      </c>
      <c r="BC1646">
        <v>1</v>
      </c>
      <c r="BE1646">
        <v>0</v>
      </c>
      <c r="BF1646">
        <v>0</v>
      </c>
      <c r="BG1646">
        <v>0</v>
      </c>
      <c r="BH1646">
        <v>1000</v>
      </c>
      <c r="BI1646">
        <v>1</v>
      </c>
      <c r="BJ1646">
        <v>0</v>
      </c>
      <c r="BK1646">
        <v>0</v>
      </c>
      <c r="BL1646">
        <v>0</v>
      </c>
      <c r="BO1646">
        <v>0</v>
      </c>
      <c r="BP1646">
        <v>0</v>
      </c>
      <c r="BW1646" t="str">
        <f>"21:57:19.987"</f>
        <v>21:57:19.987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3</v>
      </c>
      <c r="CP1646" t="s">
        <v>119</v>
      </c>
      <c r="CQ1646">
        <v>259</v>
      </c>
      <c r="CR1646">
        <v>0</v>
      </c>
      <c r="CW1646">
        <v>3079139</v>
      </c>
      <c r="CY1646">
        <v>0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"08/10/2022 21:57:21.213"</f>
        <v>08/10/2022 21:57:21.213</v>
      </c>
      <c r="C1647" t="str">
        <f t="shared" si="449"/>
        <v>FFDFD3C0</v>
      </c>
      <c r="D1647" t="s">
        <v>611</v>
      </c>
      <c r="E1647">
        <v>10</v>
      </c>
      <c r="H1647">
        <v>37</v>
      </c>
      <c r="I1647" t="s">
        <v>612</v>
      </c>
      <c r="J1647" t="s">
        <v>613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ref="S1647:T1649" si="465">"21:57:20.797"</f>
        <v>21:57:20.797</v>
      </c>
      <c r="T1647" t="str">
        <f t="shared" si="465"/>
        <v>21:57:20.797</v>
      </c>
      <c r="U1647" t="str">
        <f t="shared" si="448"/>
        <v>A4558D</v>
      </c>
      <c r="V1647">
        <v>0</v>
      </c>
      <c r="W1647">
        <v>0</v>
      </c>
      <c r="X1647">
        <v>2</v>
      </c>
      <c r="Z1647">
        <v>1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0</v>
      </c>
      <c r="AI1647" t="s">
        <v>1347</v>
      </c>
      <c r="AJ1647">
        <v>48.075699999999998</v>
      </c>
      <c r="AK1647" t="s">
        <v>1348</v>
      </c>
      <c r="AL1647">
        <v>-122.97846800000001</v>
      </c>
      <c r="AM1647">
        <v>25</v>
      </c>
      <c r="AN1647">
        <v>1000</v>
      </c>
      <c r="AO1647" t="s">
        <v>118</v>
      </c>
      <c r="AP1647">
        <v>5</v>
      </c>
      <c r="AQ1647">
        <v>-131</v>
      </c>
      <c r="AR1647">
        <v>0</v>
      </c>
      <c r="AZ1647">
        <v>1200</v>
      </c>
      <c r="BA1647">
        <v>1</v>
      </c>
      <c r="BB1647" t="str">
        <f t="shared" si="450"/>
        <v xml:space="preserve">N379DH  </v>
      </c>
      <c r="BC1647">
        <v>1</v>
      </c>
      <c r="BE1647">
        <v>0</v>
      </c>
      <c r="BF1647">
        <v>0</v>
      </c>
      <c r="BG1647">
        <v>0</v>
      </c>
      <c r="BH1647">
        <v>1000</v>
      </c>
      <c r="BI1647">
        <v>1</v>
      </c>
      <c r="BJ1647">
        <v>0</v>
      </c>
      <c r="BK1647">
        <v>0</v>
      </c>
      <c r="BL1647">
        <v>0</v>
      </c>
      <c r="BO1647">
        <v>0</v>
      </c>
      <c r="BP1647">
        <v>0</v>
      </c>
      <c r="BW1647" t="str">
        <f>"21:57:20.983"</f>
        <v>21:57:20.983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3</v>
      </c>
      <c r="CP1647" t="s">
        <v>119</v>
      </c>
      <c r="CQ1647">
        <v>259</v>
      </c>
      <c r="CR1647">
        <v>0</v>
      </c>
      <c r="CW1647">
        <v>3079217</v>
      </c>
      <c r="CY1647">
        <v>0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"08/10/2022 21:57:21.229"</f>
        <v>08/10/2022 21:57:21.229</v>
      </c>
      <c r="C1648" t="str">
        <f t="shared" si="449"/>
        <v>FFDFD3C0</v>
      </c>
      <c r="D1648" t="s">
        <v>130</v>
      </c>
      <c r="E1648">
        <v>18</v>
      </c>
      <c r="F1648">
        <v>1018</v>
      </c>
      <c r="G1648" t="s">
        <v>114</v>
      </c>
      <c r="J1648" t="s">
        <v>131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465"/>
        <v>21:57:20.797</v>
      </c>
      <c r="T1648" t="str">
        <f t="shared" si="465"/>
        <v>21:57:20.797</v>
      </c>
      <c r="U1648" t="str">
        <f t="shared" si="448"/>
        <v>A4558D</v>
      </c>
      <c r="V1648">
        <v>0</v>
      </c>
      <c r="W1648">
        <v>0</v>
      </c>
      <c r="X1648">
        <v>2</v>
      </c>
      <c r="Z1648">
        <v>1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0</v>
      </c>
      <c r="AI1648" t="s">
        <v>1347</v>
      </c>
      <c r="AJ1648">
        <v>48.075699999999998</v>
      </c>
      <c r="AK1648" t="s">
        <v>1348</v>
      </c>
      <c r="AL1648">
        <v>-122.97846800000001</v>
      </c>
      <c r="AM1648">
        <v>25</v>
      </c>
      <c r="AN1648">
        <v>1000</v>
      </c>
      <c r="AO1648" t="s">
        <v>118</v>
      </c>
      <c r="AP1648">
        <v>5</v>
      </c>
      <c r="AQ1648">
        <v>-131</v>
      </c>
      <c r="AR1648">
        <v>0</v>
      </c>
      <c r="AZ1648">
        <v>1200</v>
      </c>
      <c r="BA1648">
        <v>1</v>
      </c>
      <c r="BB1648" t="str">
        <f t="shared" si="450"/>
        <v xml:space="preserve">N379DH  </v>
      </c>
      <c r="BC1648">
        <v>1</v>
      </c>
      <c r="BE1648">
        <v>0</v>
      </c>
      <c r="BF1648">
        <v>0</v>
      </c>
      <c r="BG1648">
        <v>0</v>
      </c>
      <c r="BH1648">
        <v>1000</v>
      </c>
      <c r="BI1648">
        <v>1</v>
      </c>
      <c r="BJ1648">
        <v>0</v>
      </c>
      <c r="BK1648">
        <v>0</v>
      </c>
      <c r="BL1648">
        <v>0</v>
      </c>
      <c r="BO1648">
        <v>0</v>
      </c>
      <c r="BP1648">
        <v>0</v>
      </c>
      <c r="BW1648" t="str">
        <f>"21:57:20.983"</f>
        <v>21:57:20.983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3</v>
      </c>
      <c r="CP1648" t="s">
        <v>119</v>
      </c>
      <c r="CQ1648">
        <v>259</v>
      </c>
      <c r="CR1648">
        <v>0</v>
      </c>
      <c r="CW1648">
        <v>3079217</v>
      </c>
      <c r="CY1648">
        <v>0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"08/10/2022 21:57:21.229"</f>
        <v>08/10/2022 21:57:21.229</v>
      </c>
      <c r="C1649" t="str">
        <f t="shared" si="449"/>
        <v>FFDFD3C0</v>
      </c>
      <c r="D1649" t="s">
        <v>113</v>
      </c>
      <c r="E1649">
        <v>6</v>
      </c>
      <c r="H1649">
        <v>174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465"/>
        <v>21:57:20.797</v>
      </c>
      <c r="T1649" t="str">
        <f t="shared" si="465"/>
        <v>21:57:20.797</v>
      </c>
      <c r="U1649" t="str">
        <f t="shared" si="448"/>
        <v>A4558D</v>
      </c>
      <c r="V1649">
        <v>0</v>
      </c>
      <c r="W1649">
        <v>0</v>
      </c>
      <c r="X1649">
        <v>2</v>
      </c>
      <c r="Z1649">
        <v>1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0</v>
      </c>
      <c r="AI1649" t="s">
        <v>1347</v>
      </c>
      <c r="AJ1649">
        <v>48.075699999999998</v>
      </c>
      <c r="AK1649" t="s">
        <v>1348</v>
      </c>
      <c r="AL1649">
        <v>-122.97846800000001</v>
      </c>
      <c r="AM1649">
        <v>25</v>
      </c>
      <c r="AN1649">
        <v>1000</v>
      </c>
      <c r="AO1649" t="s">
        <v>118</v>
      </c>
      <c r="AP1649">
        <v>5</v>
      </c>
      <c r="AQ1649">
        <v>-131</v>
      </c>
      <c r="AR1649">
        <v>0</v>
      </c>
      <c r="AZ1649">
        <v>1200</v>
      </c>
      <c r="BA1649">
        <v>1</v>
      </c>
      <c r="BB1649" t="str">
        <f t="shared" si="450"/>
        <v xml:space="preserve">N379DH  </v>
      </c>
      <c r="BC1649">
        <v>1</v>
      </c>
      <c r="BE1649">
        <v>0</v>
      </c>
      <c r="BF1649">
        <v>0</v>
      </c>
      <c r="BG1649">
        <v>0</v>
      </c>
      <c r="BH1649">
        <v>1000</v>
      </c>
      <c r="BI1649">
        <v>1</v>
      </c>
      <c r="BJ1649">
        <v>0</v>
      </c>
      <c r="BK1649">
        <v>0</v>
      </c>
      <c r="BL1649">
        <v>0</v>
      </c>
      <c r="BO1649">
        <v>0</v>
      </c>
      <c r="BP1649">
        <v>0</v>
      </c>
      <c r="BW1649" t="str">
        <f>"21:57:20.983"</f>
        <v>21:57:20.983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3</v>
      </c>
      <c r="CP1649" t="s">
        <v>119</v>
      </c>
      <c r="CQ1649">
        <v>259</v>
      </c>
      <c r="CR1649">
        <v>0</v>
      </c>
      <c r="CW1649">
        <v>3079217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"08/10/2022 21:57:22.182"</f>
        <v>08/10/2022 21:57:22.182</v>
      </c>
      <c r="C1650" t="str">
        <f t="shared" si="449"/>
        <v>FFDFD3C0</v>
      </c>
      <c r="D1650" t="s">
        <v>113</v>
      </c>
      <c r="E1650">
        <v>6</v>
      </c>
      <c r="H1650">
        <v>174</v>
      </c>
      <c r="I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ref="S1650:T1652" si="466">"21:57:21.797"</f>
        <v>21:57:21.797</v>
      </c>
      <c r="T1650" t="str">
        <f t="shared" si="466"/>
        <v>21:57:21.797</v>
      </c>
      <c r="U1650" t="str">
        <f t="shared" si="448"/>
        <v>A4558D</v>
      </c>
      <c r="V1650">
        <v>0</v>
      </c>
      <c r="W1650">
        <v>0</v>
      </c>
      <c r="X1650">
        <v>2</v>
      </c>
      <c r="Z1650">
        <v>1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0</v>
      </c>
      <c r="AI1650" t="s">
        <v>1349</v>
      </c>
      <c r="AJ1650">
        <v>48.075077999999998</v>
      </c>
      <c r="AK1650" t="s">
        <v>1350</v>
      </c>
      <c r="AL1650">
        <v>-122.97844600000001</v>
      </c>
      <c r="AM1650">
        <v>25</v>
      </c>
      <c r="AN1650">
        <v>1000</v>
      </c>
      <c r="AO1650" t="s">
        <v>118</v>
      </c>
      <c r="AP1650">
        <v>5</v>
      </c>
      <c r="AQ1650">
        <v>-131</v>
      </c>
      <c r="AR1650">
        <v>0</v>
      </c>
      <c r="AZ1650">
        <v>1200</v>
      </c>
      <c r="BA1650">
        <v>1</v>
      </c>
      <c r="BB1650" t="str">
        <f t="shared" si="450"/>
        <v xml:space="preserve">N379DH  </v>
      </c>
      <c r="BC1650">
        <v>1</v>
      </c>
      <c r="BE1650">
        <v>0</v>
      </c>
      <c r="BF1650">
        <v>0</v>
      </c>
      <c r="BG1650">
        <v>0</v>
      </c>
      <c r="BH1650">
        <v>1000</v>
      </c>
      <c r="BI1650">
        <v>1</v>
      </c>
      <c r="BJ1650">
        <v>0</v>
      </c>
      <c r="BK1650">
        <v>0</v>
      </c>
      <c r="BL1650">
        <v>0</v>
      </c>
      <c r="BO1650">
        <v>0</v>
      </c>
      <c r="BP1650">
        <v>0</v>
      </c>
      <c r="BW1650" t="str">
        <f>"21:57:21.983"</f>
        <v>21:57:21.983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3</v>
      </c>
      <c r="CP1650" t="s">
        <v>119</v>
      </c>
      <c r="CQ1650">
        <v>259</v>
      </c>
      <c r="CR1650">
        <v>0</v>
      </c>
      <c r="CW1650">
        <v>3079303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"08/10/2022 21:57:22.276"</f>
        <v>08/10/2022 21:57:22.276</v>
      </c>
      <c r="C1651" t="str">
        <f t="shared" si="449"/>
        <v>FFDFD3C0</v>
      </c>
      <c r="D1651" t="s">
        <v>611</v>
      </c>
      <c r="E1651">
        <v>10</v>
      </c>
      <c r="H1651">
        <v>37</v>
      </c>
      <c r="I1651" t="s">
        <v>612</v>
      </c>
      <c r="J1651" t="s">
        <v>613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466"/>
        <v>21:57:21.797</v>
      </c>
      <c r="T1651" t="str">
        <f t="shared" si="466"/>
        <v>21:57:21.797</v>
      </c>
      <c r="U1651" t="str">
        <f t="shared" si="448"/>
        <v>A4558D</v>
      </c>
      <c r="V1651">
        <v>0</v>
      </c>
      <c r="W1651">
        <v>0</v>
      </c>
      <c r="X1651">
        <v>2</v>
      </c>
      <c r="Z1651">
        <v>1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0</v>
      </c>
      <c r="AI1651" t="s">
        <v>1349</v>
      </c>
      <c r="AJ1651">
        <v>48.075077999999998</v>
      </c>
      <c r="AK1651" t="s">
        <v>1350</v>
      </c>
      <c r="AL1651">
        <v>-122.97844600000001</v>
      </c>
      <c r="AM1651">
        <v>25</v>
      </c>
      <c r="AN1651">
        <v>1000</v>
      </c>
      <c r="AO1651" t="s">
        <v>118</v>
      </c>
      <c r="AP1651">
        <v>5</v>
      </c>
      <c r="AQ1651">
        <v>-131</v>
      </c>
      <c r="AR1651">
        <v>0</v>
      </c>
      <c r="AZ1651">
        <v>1200</v>
      </c>
      <c r="BA1651">
        <v>1</v>
      </c>
      <c r="BB1651" t="str">
        <f t="shared" si="450"/>
        <v xml:space="preserve">N379DH  </v>
      </c>
      <c r="BC1651">
        <v>1</v>
      </c>
      <c r="BE1651">
        <v>0</v>
      </c>
      <c r="BF1651">
        <v>0</v>
      </c>
      <c r="BG1651">
        <v>0</v>
      </c>
      <c r="BH1651">
        <v>1000</v>
      </c>
      <c r="BI1651">
        <v>1</v>
      </c>
      <c r="BJ1651">
        <v>0</v>
      </c>
      <c r="BK1651">
        <v>0</v>
      </c>
      <c r="BL1651">
        <v>0</v>
      </c>
      <c r="BO1651">
        <v>0</v>
      </c>
      <c r="BP1651">
        <v>0</v>
      </c>
      <c r="BW1651" t="str">
        <f>"21:57:21.983"</f>
        <v>21:57:21.983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3</v>
      </c>
      <c r="CP1651" t="s">
        <v>119</v>
      </c>
      <c r="CQ1651">
        <v>259</v>
      </c>
      <c r="CR1651">
        <v>0</v>
      </c>
      <c r="CW1651">
        <v>3079303</v>
      </c>
      <c r="CY1651">
        <v>0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"08/10/2022 21:57:22.276"</f>
        <v>08/10/2022 21:57:22.276</v>
      </c>
      <c r="C1652" t="str">
        <f t="shared" si="449"/>
        <v>FFDFD3C0</v>
      </c>
      <c r="D1652" t="s">
        <v>130</v>
      </c>
      <c r="E1652">
        <v>18</v>
      </c>
      <c r="F1652">
        <v>1018</v>
      </c>
      <c r="G1652" t="s">
        <v>114</v>
      </c>
      <c r="J1652" t="s">
        <v>131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si="466"/>
        <v>21:57:21.797</v>
      </c>
      <c r="T1652" t="str">
        <f t="shared" si="466"/>
        <v>21:57:21.797</v>
      </c>
      <c r="U1652" t="str">
        <f t="shared" si="448"/>
        <v>A4558D</v>
      </c>
      <c r="V1652">
        <v>0</v>
      </c>
      <c r="W1652">
        <v>0</v>
      </c>
      <c r="X1652">
        <v>2</v>
      </c>
      <c r="Z1652">
        <v>1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0</v>
      </c>
      <c r="AI1652" t="s">
        <v>1349</v>
      </c>
      <c r="AJ1652">
        <v>48.075077999999998</v>
      </c>
      <c r="AK1652" t="s">
        <v>1350</v>
      </c>
      <c r="AL1652">
        <v>-122.97844600000001</v>
      </c>
      <c r="AM1652">
        <v>25</v>
      </c>
      <c r="AN1652">
        <v>1000</v>
      </c>
      <c r="AO1652" t="s">
        <v>118</v>
      </c>
      <c r="AP1652">
        <v>5</v>
      </c>
      <c r="AQ1652">
        <v>-131</v>
      </c>
      <c r="AR1652">
        <v>0</v>
      </c>
      <c r="AZ1652">
        <v>1200</v>
      </c>
      <c r="BA1652">
        <v>1</v>
      </c>
      <c r="BB1652" t="str">
        <f t="shared" si="450"/>
        <v xml:space="preserve">N379DH  </v>
      </c>
      <c r="BC1652">
        <v>1</v>
      </c>
      <c r="BE1652">
        <v>0</v>
      </c>
      <c r="BF1652">
        <v>0</v>
      </c>
      <c r="BG1652">
        <v>0</v>
      </c>
      <c r="BH1652">
        <v>1000</v>
      </c>
      <c r="BI1652">
        <v>1</v>
      </c>
      <c r="BJ1652">
        <v>0</v>
      </c>
      <c r="BK1652">
        <v>0</v>
      </c>
      <c r="BL1652">
        <v>0</v>
      </c>
      <c r="BO1652">
        <v>0</v>
      </c>
      <c r="BP1652">
        <v>0</v>
      </c>
      <c r="BW1652" t="str">
        <f>"21:57:21.983"</f>
        <v>21:57:21.983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3</v>
      </c>
      <c r="CP1652" t="s">
        <v>119</v>
      </c>
      <c r="CQ1652">
        <v>259</v>
      </c>
      <c r="CR1652">
        <v>0</v>
      </c>
      <c r="CW1652">
        <v>3079303</v>
      </c>
      <c r="CY1652">
        <v>0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"08/10/2022 21:57:23.229"</f>
        <v>08/10/2022 21:57:23.229</v>
      </c>
      <c r="C1653" t="str">
        <f t="shared" si="449"/>
        <v>FFDFD3C0</v>
      </c>
      <c r="D1653" t="s">
        <v>130</v>
      </c>
      <c r="E1653">
        <v>18</v>
      </c>
      <c r="F1653">
        <v>1018</v>
      </c>
      <c r="G1653" t="s">
        <v>114</v>
      </c>
      <c r="J1653" t="s">
        <v>131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ref="S1653:T1655" si="467">"21:57:22.797"</f>
        <v>21:57:22.797</v>
      </c>
      <c r="T1653" t="str">
        <f t="shared" si="467"/>
        <v>21:57:22.797</v>
      </c>
      <c r="U1653" t="str">
        <f t="shared" si="448"/>
        <v>A4558D</v>
      </c>
      <c r="V1653">
        <v>0</v>
      </c>
      <c r="W1653">
        <v>0</v>
      </c>
      <c r="X1653">
        <v>2</v>
      </c>
      <c r="Z1653">
        <v>1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0</v>
      </c>
      <c r="AI1653" t="s">
        <v>1351</v>
      </c>
      <c r="AJ1653">
        <v>48.074477000000002</v>
      </c>
      <c r="AK1653" t="s">
        <v>1352</v>
      </c>
      <c r="AL1653">
        <v>-122.978404</v>
      </c>
      <c r="AM1653">
        <v>25</v>
      </c>
      <c r="AN1653">
        <v>1000</v>
      </c>
      <c r="AO1653" t="s">
        <v>118</v>
      </c>
      <c r="AP1653">
        <v>5</v>
      </c>
      <c r="AQ1653">
        <v>-131</v>
      </c>
      <c r="AR1653">
        <v>0</v>
      </c>
      <c r="AZ1653">
        <v>1200</v>
      </c>
      <c r="BA1653">
        <v>1</v>
      </c>
      <c r="BB1653" t="str">
        <f t="shared" si="450"/>
        <v xml:space="preserve">N379DH  </v>
      </c>
      <c r="BC1653">
        <v>1</v>
      </c>
      <c r="BE1653">
        <v>0</v>
      </c>
      <c r="BF1653">
        <v>0</v>
      </c>
      <c r="BG1653">
        <v>0</v>
      </c>
      <c r="BH1653">
        <v>1000</v>
      </c>
      <c r="BI1653">
        <v>1</v>
      </c>
      <c r="BJ1653">
        <v>0</v>
      </c>
      <c r="BK1653">
        <v>0</v>
      </c>
      <c r="BL1653">
        <v>0</v>
      </c>
      <c r="BO1653">
        <v>0</v>
      </c>
      <c r="BP1653">
        <v>0</v>
      </c>
      <c r="BW1653" t="str">
        <f>"21:57:22.980"</f>
        <v>21:57:22.980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3</v>
      </c>
      <c r="CP1653" t="s">
        <v>119</v>
      </c>
      <c r="CQ1653">
        <v>259</v>
      </c>
      <c r="CR1653">
        <v>0</v>
      </c>
      <c r="CW1653">
        <v>3079371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"08/10/2022 21:57:23.229"</f>
        <v>08/10/2022 21:57:23.229</v>
      </c>
      <c r="C1654" t="str">
        <f t="shared" si="449"/>
        <v>FFDFD3C0</v>
      </c>
      <c r="D1654" t="s">
        <v>611</v>
      </c>
      <c r="E1654">
        <v>10</v>
      </c>
      <c r="H1654">
        <v>37</v>
      </c>
      <c r="I1654" t="s">
        <v>612</v>
      </c>
      <c r="J1654" t="s">
        <v>613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si="467"/>
        <v>21:57:22.797</v>
      </c>
      <c r="T1654" t="str">
        <f t="shared" si="467"/>
        <v>21:57:22.797</v>
      </c>
      <c r="U1654" t="str">
        <f t="shared" si="448"/>
        <v>A4558D</v>
      </c>
      <c r="V1654">
        <v>0</v>
      </c>
      <c r="W1654">
        <v>0</v>
      </c>
      <c r="X1654">
        <v>2</v>
      </c>
      <c r="Z1654">
        <v>1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0</v>
      </c>
      <c r="AI1654" t="s">
        <v>1351</v>
      </c>
      <c r="AJ1654">
        <v>48.074477000000002</v>
      </c>
      <c r="AK1654" t="s">
        <v>1352</v>
      </c>
      <c r="AL1654">
        <v>-122.978404</v>
      </c>
      <c r="AM1654">
        <v>25</v>
      </c>
      <c r="AN1654">
        <v>1000</v>
      </c>
      <c r="AO1654" t="s">
        <v>118</v>
      </c>
      <c r="AP1654">
        <v>5</v>
      </c>
      <c r="AQ1654">
        <v>-131</v>
      </c>
      <c r="AR1654">
        <v>0</v>
      </c>
      <c r="AZ1654">
        <v>1200</v>
      </c>
      <c r="BA1654">
        <v>1</v>
      </c>
      <c r="BB1654" t="str">
        <f t="shared" si="450"/>
        <v xml:space="preserve">N379DH  </v>
      </c>
      <c r="BC1654">
        <v>1</v>
      </c>
      <c r="BE1654">
        <v>0</v>
      </c>
      <c r="BF1654">
        <v>0</v>
      </c>
      <c r="BG1654">
        <v>0</v>
      </c>
      <c r="BH1654">
        <v>1000</v>
      </c>
      <c r="BI1654">
        <v>1</v>
      </c>
      <c r="BJ1654">
        <v>0</v>
      </c>
      <c r="BK1654">
        <v>0</v>
      </c>
      <c r="BL1654">
        <v>0</v>
      </c>
      <c r="BO1654">
        <v>0</v>
      </c>
      <c r="BP1654">
        <v>0</v>
      </c>
      <c r="BW1654" t="str">
        <f>"21:57:22.980"</f>
        <v>21:57:22.980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3</v>
      </c>
      <c r="CP1654" t="s">
        <v>119</v>
      </c>
      <c r="CQ1654">
        <v>259</v>
      </c>
      <c r="CR1654">
        <v>0</v>
      </c>
      <c r="CW1654">
        <v>3079371</v>
      </c>
      <c r="CY1654">
        <v>0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"08/10/2022 21:57:23.244"</f>
        <v>08/10/2022 21:57:23.244</v>
      </c>
      <c r="C1655" t="str">
        <f t="shared" si="449"/>
        <v>FFDFD3C0</v>
      </c>
      <c r="D1655" t="s">
        <v>113</v>
      </c>
      <c r="E1655">
        <v>6</v>
      </c>
      <c r="H1655">
        <v>174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467"/>
        <v>21:57:22.797</v>
      </c>
      <c r="T1655" t="str">
        <f t="shared" si="467"/>
        <v>21:57:22.797</v>
      </c>
      <c r="U1655" t="str">
        <f t="shared" si="448"/>
        <v>A4558D</v>
      </c>
      <c r="V1655">
        <v>0</v>
      </c>
      <c r="W1655">
        <v>0</v>
      </c>
      <c r="X1655">
        <v>2</v>
      </c>
      <c r="Z1655">
        <v>1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0</v>
      </c>
      <c r="AI1655" t="s">
        <v>1351</v>
      </c>
      <c r="AJ1655">
        <v>48.074477000000002</v>
      </c>
      <c r="AK1655" t="s">
        <v>1352</v>
      </c>
      <c r="AL1655">
        <v>-122.978404</v>
      </c>
      <c r="AM1655">
        <v>25</v>
      </c>
      <c r="AN1655">
        <v>1000</v>
      </c>
      <c r="AO1655" t="s">
        <v>118</v>
      </c>
      <c r="AP1655">
        <v>5</v>
      </c>
      <c r="AQ1655">
        <v>-131</v>
      </c>
      <c r="AR1655">
        <v>0</v>
      </c>
      <c r="AZ1655">
        <v>1200</v>
      </c>
      <c r="BA1655">
        <v>1</v>
      </c>
      <c r="BB1655" t="str">
        <f t="shared" si="450"/>
        <v xml:space="preserve">N379DH  </v>
      </c>
      <c r="BC1655">
        <v>1</v>
      </c>
      <c r="BE1655">
        <v>0</v>
      </c>
      <c r="BF1655">
        <v>0</v>
      </c>
      <c r="BG1655">
        <v>0</v>
      </c>
      <c r="BH1655">
        <v>1000</v>
      </c>
      <c r="BI1655">
        <v>1</v>
      </c>
      <c r="BJ1655">
        <v>0</v>
      </c>
      <c r="BK1655">
        <v>0</v>
      </c>
      <c r="BL1655">
        <v>0</v>
      </c>
      <c r="BO1655">
        <v>0</v>
      </c>
      <c r="BP1655">
        <v>0</v>
      </c>
      <c r="BW1655" t="str">
        <f>"21:57:22.980"</f>
        <v>21:57:22.980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3</v>
      </c>
      <c r="CP1655" t="s">
        <v>119</v>
      </c>
      <c r="CQ1655">
        <v>259</v>
      </c>
      <c r="CR1655">
        <v>0</v>
      </c>
      <c r="CW1655">
        <v>3079371</v>
      </c>
      <c r="CY1655">
        <v>0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"08/10/2022 21:57:23.619"</f>
        <v>08/10/2022 21:57:23.619</v>
      </c>
      <c r="C1656" t="str">
        <f t="shared" si="449"/>
        <v>FFDFD3C0</v>
      </c>
      <c r="D1656" t="s">
        <v>130</v>
      </c>
      <c r="E1656">
        <v>18</v>
      </c>
      <c r="F1656">
        <v>1018</v>
      </c>
      <c r="G1656" t="s">
        <v>114</v>
      </c>
      <c r="J1656" t="s">
        <v>131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ref="S1656:T1658" si="468">"21:57:23.195"</f>
        <v>21:57:23.195</v>
      </c>
      <c r="T1656" t="str">
        <f t="shared" si="468"/>
        <v>21:57:23.195</v>
      </c>
      <c r="U1656" t="str">
        <f t="shared" si="448"/>
        <v>A4558D</v>
      </c>
      <c r="V1656">
        <v>0</v>
      </c>
      <c r="W1656">
        <v>0</v>
      </c>
      <c r="X1656">
        <v>2</v>
      </c>
      <c r="Z1656">
        <v>1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0</v>
      </c>
      <c r="AI1656" t="s">
        <v>1353</v>
      </c>
      <c r="AJ1656">
        <v>48.074241000000001</v>
      </c>
      <c r="AK1656" t="s">
        <v>1352</v>
      </c>
      <c r="AL1656">
        <v>-122.978404</v>
      </c>
      <c r="AM1656">
        <v>25</v>
      </c>
      <c r="AN1656">
        <v>1000</v>
      </c>
      <c r="AO1656" t="s">
        <v>118</v>
      </c>
      <c r="AP1656">
        <v>5</v>
      </c>
      <c r="AQ1656">
        <v>-131</v>
      </c>
      <c r="AR1656">
        <v>0</v>
      </c>
      <c r="AZ1656">
        <v>1200</v>
      </c>
      <c r="BA1656">
        <v>1</v>
      </c>
      <c r="BB1656" t="str">
        <f t="shared" si="450"/>
        <v xml:space="preserve">N379DH  </v>
      </c>
      <c r="BC1656">
        <v>1</v>
      </c>
      <c r="BE1656">
        <v>0</v>
      </c>
      <c r="BF1656">
        <v>0</v>
      </c>
      <c r="BG1656">
        <v>0</v>
      </c>
      <c r="BH1656">
        <v>1000</v>
      </c>
      <c r="BI1656">
        <v>1</v>
      </c>
      <c r="BJ1656">
        <v>0</v>
      </c>
      <c r="BK1656">
        <v>0</v>
      </c>
      <c r="BL1656">
        <v>0</v>
      </c>
      <c r="BO1656">
        <v>0</v>
      </c>
      <c r="BP1656">
        <v>0</v>
      </c>
      <c r="BW1656" t="str">
        <f>"21:57:23.390"</f>
        <v>21:57:23.390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4</v>
      </c>
      <c r="CP1656" t="s">
        <v>119</v>
      </c>
      <c r="CQ1656">
        <v>259</v>
      </c>
      <c r="CR1656">
        <v>0</v>
      </c>
      <c r="CW1656">
        <v>3079403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"08/10/2022 21:57:23.651"</f>
        <v>08/10/2022 21:57:23.651</v>
      </c>
      <c r="C1657" t="str">
        <f t="shared" si="449"/>
        <v>FFDFD3C0</v>
      </c>
      <c r="D1657" t="s">
        <v>611</v>
      </c>
      <c r="E1657">
        <v>10</v>
      </c>
      <c r="H1657">
        <v>37</v>
      </c>
      <c r="I1657" t="s">
        <v>612</v>
      </c>
      <c r="J1657" t="s">
        <v>613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468"/>
        <v>21:57:23.195</v>
      </c>
      <c r="T1657" t="str">
        <f t="shared" si="468"/>
        <v>21:57:23.195</v>
      </c>
      <c r="U1657" t="str">
        <f t="shared" si="448"/>
        <v>A4558D</v>
      </c>
      <c r="V1657">
        <v>0</v>
      </c>
      <c r="W1657">
        <v>0</v>
      </c>
      <c r="X1657">
        <v>2</v>
      </c>
      <c r="Z1657">
        <v>1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0</v>
      </c>
      <c r="AI1657" t="s">
        <v>1353</v>
      </c>
      <c r="AJ1657">
        <v>48.074241000000001</v>
      </c>
      <c r="AK1657" t="s">
        <v>1352</v>
      </c>
      <c r="AL1657">
        <v>-122.978404</v>
      </c>
      <c r="AM1657">
        <v>25</v>
      </c>
      <c r="AN1657">
        <v>1000</v>
      </c>
      <c r="AO1657" t="s">
        <v>118</v>
      </c>
      <c r="AP1657">
        <v>5</v>
      </c>
      <c r="AQ1657">
        <v>-131</v>
      </c>
      <c r="AR1657">
        <v>0</v>
      </c>
      <c r="AZ1657">
        <v>1200</v>
      </c>
      <c r="BA1657">
        <v>1</v>
      </c>
      <c r="BB1657" t="str">
        <f t="shared" si="450"/>
        <v xml:space="preserve">N379DH  </v>
      </c>
      <c r="BC1657">
        <v>1</v>
      </c>
      <c r="BE1657">
        <v>0</v>
      </c>
      <c r="BF1657">
        <v>0</v>
      </c>
      <c r="BG1657">
        <v>0</v>
      </c>
      <c r="BH1657">
        <v>1000</v>
      </c>
      <c r="BI1657">
        <v>1</v>
      </c>
      <c r="BJ1657">
        <v>0</v>
      </c>
      <c r="BK1657">
        <v>0</v>
      </c>
      <c r="BL1657">
        <v>0</v>
      </c>
      <c r="BO1657">
        <v>0</v>
      </c>
      <c r="BP1657">
        <v>0</v>
      </c>
      <c r="BW1657" t="str">
        <f>"21:57:23.390"</f>
        <v>21:57:23.390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4</v>
      </c>
      <c r="CP1657" t="s">
        <v>119</v>
      </c>
      <c r="CQ1657">
        <v>259</v>
      </c>
      <c r="CR1657">
        <v>0</v>
      </c>
      <c r="CW1657">
        <v>3079403</v>
      </c>
      <c r="CY1657">
        <v>0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"08/10/2022 21:57:23.651"</f>
        <v>08/10/2022 21:57:23.651</v>
      </c>
      <c r="C1658" t="str">
        <f t="shared" si="449"/>
        <v>FFDFD3C0</v>
      </c>
      <c r="D1658" t="s">
        <v>113</v>
      </c>
      <c r="E1658">
        <v>6</v>
      </c>
      <c r="H1658">
        <v>174</v>
      </c>
      <c r="I1658" t="s">
        <v>114</v>
      </c>
      <c r="J1658" t="s">
        <v>115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si="468"/>
        <v>21:57:23.195</v>
      </c>
      <c r="T1658" t="str">
        <f t="shared" si="468"/>
        <v>21:57:23.195</v>
      </c>
      <c r="U1658" t="str">
        <f t="shared" si="448"/>
        <v>A4558D</v>
      </c>
      <c r="V1658">
        <v>0</v>
      </c>
      <c r="W1658">
        <v>0</v>
      </c>
      <c r="X1658">
        <v>2</v>
      </c>
      <c r="Z1658">
        <v>1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0</v>
      </c>
      <c r="AI1658" t="s">
        <v>1353</v>
      </c>
      <c r="AJ1658">
        <v>48.074241000000001</v>
      </c>
      <c r="AK1658" t="s">
        <v>1352</v>
      </c>
      <c r="AL1658">
        <v>-122.978404</v>
      </c>
      <c r="AM1658">
        <v>25</v>
      </c>
      <c r="AN1658">
        <v>1000</v>
      </c>
      <c r="AO1658" t="s">
        <v>118</v>
      </c>
      <c r="AP1658">
        <v>5</v>
      </c>
      <c r="AQ1658">
        <v>-131</v>
      </c>
      <c r="AR1658">
        <v>0</v>
      </c>
      <c r="AZ1658">
        <v>1200</v>
      </c>
      <c r="BA1658">
        <v>1</v>
      </c>
      <c r="BB1658" t="str">
        <f t="shared" si="450"/>
        <v xml:space="preserve">N379DH  </v>
      </c>
      <c r="BC1658">
        <v>1</v>
      </c>
      <c r="BE1658">
        <v>0</v>
      </c>
      <c r="BF1658">
        <v>0</v>
      </c>
      <c r="BG1658">
        <v>0</v>
      </c>
      <c r="BH1658">
        <v>1000</v>
      </c>
      <c r="BI1658">
        <v>1</v>
      </c>
      <c r="BJ1658">
        <v>0</v>
      </c>
      <c r="BK1658">
        <v>0</v>
      </c>
      <c r="BL1658">
        <v>0</v>
      </c>
      <c r="BO1658">
        <v>0</v>
      </c>
      <c r="BP1658">
        <v>0</v>
      </c>
      <c r="BW1658" t="str">
        <f>"21:57:23.390"</f>
        <v>21:57:23.390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4</v>
      </c>
      <c r="CP1658" t="s">
        <v>119</v>
      </c>
      <c r="CQ1658">
        <v>259</v>
      </c>
      <c r="CR1658">
        <v>0</v>
      </c>
      <c r="CW1658">
        <v>3079403</v>
      </c>
      <c r="CY1658">
        <v>0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"08/10/2022 21:57:24.588"</f>
        <v>08/10/2022 21:57:24.588</v>
      </c>
      <c r="C1659" t="str">
        <f t="shared" si="449"/>
        <v>FFDFD3C0</v>
      </c>
      <c r="D1659" t="s">
        <v>130</v>
      </c>
      <c r="E1659">
        <v>18</v>
      </c>
      <c r="F1659">
        <v>1018</v>
      </c>
      <c r="G1659" t="s">
        <v>114</v>
      </c>
      <c r="J1659" t="s">
        <v>131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ref="S1659:T1661" si="469">"21:57:24.195"</f>
        <v>21:57:24.195</v>
      </c>
      <c r="T1659" t="str">
        <f t="shared" si="469"/>
        <v>21:57:24.195</v>
      </c>
      <c r="U1659" t="str">
        <f t="shared" si="448"/>
        <v>A4558D</v>
      </c>
      <c r="V1659">
        <v>0</v>
      </c>
      <c r="W1659">
        <v>0</v>
      </c>
      <c r="X1659">
        <v>2</v>
      </c>
      <c r="Z1659">
        <v>1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0</v>
      </c>
      <c r="AI1659" t="s">
        <v>1354</v>
      </c>
      <c r="AJ1659">
        <v>48.073639999999997</v>
      </c>
      <c r="AK1659" t="s">
        <v>1061</v>
      </c>
      <c r="AL1659">
        <v>-122.97836100000001</v>
      </c>
      <c r="AM1659">
        <v>25</v>
      </c>
      <c r="AN1659">
        <v>1000</v>
      </c>
      <c r="AO1659" t="s">
        <v>118</v>
      </c>
      <c r="AP1659">
        <v>5</v>
      </c>
      <c r="AQ1659">
        <v>-131</v>
      </c>
      <c r="AR1659">
        <v>128</v>
      </c>
      <c r="AZ1659">
        <v>1200</v>
      </c>
      <c r="BA1659">
        <v>1</v>
      </c>
      <c r="BB1659" t="str">
        <f t="shared" si="450"/>
        <v xml:space="preserve">N379DH  </v>
      </c>
      <c r="BC1659">
        <v>1</v>
      </c>
      <c r="BE1659">
        <v>0</v>
      </c>
      <c r="BF1659">
        <v>0</v>
      </c>
      <c r="BG1659">
        <v>0</v>
      </c>
      <c r="BH1659">
        <v>1000</v>
      </c>
      <c r="BI1659">
        <v>1</v>
      </c>
      <c r="BJ1659">
        <v>0</v>
      </c>
      <c r="BK1659">
        <v>0</v>
      </c>
      <c r="BL1659">
        <v>0</v>
      </c>
      <c r="BO1659">
        <v>0</v>
      </c>
      <c r="BP1659">
        <v>0</v>
      </c>
      <c r="BW1659" t="str">
        <f>"21:57:24.388"</f>
        <v>21:57:24.388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4</v>
      </c>
      <c r="CP1659" t="s">
        <v>119</v>
      </c>
      <c r="CQ1659">
        <v>259</v>
      </c>
      <c r="CR1659">
        <v>0</v>
      </c>
      <c r="CW1659">
        <v>3079488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"08/10/2022 21:57:24.588"</f>
        <v>08/10/2022 21:57:24.588</v>
      </c>
      <c r="C1660" t="str">
        <f t="shared" si="449"/>
        <v>FFDFD3C0</v>
      </c>
      <c r="D1660" t="s">
        <v>611</v>
      </c>
      <c r="E1660">
        <v>10</v>
      </c>
      <c r="H1660">
        <v>37</v>
      </c>
      <c r="I1660" t="s">
        <v>612</v>
      </c>
      <c r="J1660" t="s">
        <v>613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469"/>
        <v>21:57:24.195</v>
      </c>
      <c r="T1660" t="str">
        <f t="shared" si="469"/>
        <v>21:57:24.195</v>
      </c>
      <c r="U1660" t="str">
        <f t="shared" si="448"/>
        <v>A4558D</v>
      </c>
      <c r="V1660">
        <v>0</v>
      </c>
      <c r="W1660">
        <v>0</v>
      </c>
      <c r="X1660">
        <v>2</v>
      </c>
      <c r="Z1660">
        <v>1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0</v>
      </c>
      <c r="AI1660" t="s">
        <v>1354</v>
      </c>
      <c r="AJ1660">
        <v>48.073639999999997</v>
      </c>
      <c r="AK1660" t="s">
        <v>1061</v>
      </c>
      <c r="AL1660">
        <v>-122.97836100000001</v>
      </c>
      <c r="AM1660">
        <v>25</v>
      </c>
      <c r="AN1660">
        <v>1000</v>
      </c>
      <c r="AO1660" t="s">
        <v>118</v>
      </c>
      <c r="AP1660">
        <v>5</v>
      </c>
      <c r="AQ1660">
        <v>-131</v>
      </c>
      <c r="AR1660">
        <v>128</v>
      </c>
      <c r="AZ1660">
        <v>1200</v>
      </c>
      <c r="BA1660">
        <v>1</v>
      </c>
      <c r="BB1660" t="str">
        <f t="shared" si="450"/>
        <v xml:space="preserve">N379DH  </v>
      </c>
      <c r="BC1660">
        <v>1</v>
      </c>
      <c r="BE1660">
        <v>0</v>
      </c>
      <c r="BF1660">
        <v>0</v>
      </c>
      <c r="BG1660">
        <v>0</v>
      </c>
      <c r="BH1660">
        <v>1000</v>
      </c>
      <c r="BI1660">
        <v>1</v>
      </c>
      <c r="BJ1660">
        <v>0</v>
      </c>
      <c r="BK1660">
        <v>0</v>
      </c>
      <c r="BL1660">
        <v>0</v>
      </c>
      <c r="BO1660">
        <v>0</v>
      </c>
      <c r="BP1660">
        <v>0</v>
      </c>
      <c r="BW1660" t="str">
        <f>"21:57:24.388"</f>
        <v>21:57:24.388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4</v>
      </c>
      <c r="CP1660" t="s">
        <v>119</v>
      </c>
      <c r="CQ1660">
        <v>259</v>
      </c>
      <c r="CR1660">
        <v>0</v>
      </c>
      <c r="CW1660">
        <v>3079488</v>
      </c>
      <c r="CY1660">
        <v>0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"08/10/2022 21:57:24.588"</f>
        <v>08/10/2022 21:57:24.588</v>
      </c>
      <c r="C1661" t="str">
        <f t="shared" si="449"/>
        <v>FFDFD3C0</v>
      </c>
      <c r="D1661" t="s">
        <v>113</v>
      </c>
      <c r="E1661">
        <v>6</v>
      </c>
      <c r="H1661">
        <v>174</v>
      </c>
      <c r="I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469"/>
        <v>21:57:24.195</v>
      </c>
      <c r="T1661" t="str">
        <f t="shared" si="469"/>
        <v>21:57:24.195</v>
      </c>
      <c r="U1661" t="str">
        <f t="shared" si="448"/>
        <v>A4558D</v>
      </c>
      <c r="V1661">
        <v>0</v>
      </c>
      <c r="W1661">
        <v>0</v>
      </c>
      <c r="X1661">
        <v>2</v>
      </c>
      <c r="Z1661">
        <v>1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0</v>
      </c>
      <c r="AI1661" t="s">
        <v>1354</v>
      </c>
      <c r="AJ1661">
        <v>48.073639999999997</v>
      </c>
      <c r="AK1661" t="s">
        <v>1061</v>
      </c>
      <c r="AL1661">
        <v>-122.97836100000001</v>
      </c>
      <c r="AM1661">
        <v>25</v>
      </c>
      <c r="AN1661">
        <v>1000</v>
      </c>
      <c r="AO1661" t="s">
        <v>118</v>
      </c>
      <c r="AP1661">
        <v>5</v>
      </c>
      <c r="AQ1661">
        <v>-131</v>
      </c>
      <c r="AR1661">
        <v>128</v>
      </c>
      <c r="AZ1661">
        <v>1200</v>
      </c>
      <c r="BA1661">
        <v>1</v>
      </c>
      <c r="BB1661" t="str">
        <f t="shared" si="450"/>
        <v xml:space="preserve">N379DH  </v>
      </c>
      <c r="BC1661">
        <v>1</v>
      </c>
      <c r="BE1661">
        <v>0</v>
      </c>
      <c r="BF1661">
        <v>0</v>
      </c>
      <c r="BG1661">
        <v>0</v>
      </c>
      <c r="BH1661">
        <v>1000</v>
      </c>
      <c r="BI1661">
        <v>1</v>
      </c>
      <c r="BJ1661">
        <v>0</v>
      </c>
      <c r="BK1661">
        <v>0</v>
      </c>
      <c r="BL1661">
        <v>0</v>
      </c>
      <c r="BO1661">
        <v>0</v>
      </c>
      <c r="BP1661">
        <v>0</v>
      </c>
      <c r="BW1661" t="str">
        <f>"21:57:24.388"</f>
        <v>21:57:24.388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4</v>
      </c>
      <c r="CP1661" t="s">
        <v>119</v>
      </c>
      <c r="CQ1661">
        <v>259</v>
      </c>
      <c r="CR1661">
        <v>0</v>
      </c>
      <c r="CW1661">
        <v>3079488</v>
      </c>
      <c r="CY1661">
        <v>0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"08/10/2022 21:57:25.651"</f>
        <v>08/10/2022 21:57:25.651</v>
      </c>
      <c r="C1662" t="str">
        <f t="shared" si="449"/>
        <v>FFDFD3C0</v>
      </c>
      <c r="D1662" t="s">
        <v>130</v>
      </c>
      <c r="E1662">
        <v>18</v>
      </c>
      <c r="F1662">
        <v>1018</v>
      </c>
      <c r="G1662" t="s">
        <v>114</v>
      </c>
      <c r="J1662" t="s">
        <v>131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ref="S1662:T1664" si="470">"21:57:25.195"</f>
        <v>21:57:25.195</v>
      </c>
      <c r="T1662" t="str">
        <f t="shared" si="470"/>
        <v>21:57:25.195</v>
      </c>
      <c r="U1662" t="str">
        <f t="shared" si="448"/>
        <v>A4558D</v>
      </c>
      <c r="V1662">
        <v>0</v>
      </c>
      <c r="W1662">
        <v>0</v>
      </c>
      <c r="X1662">
        <v>2</v>
      </c>
      <c r="Z1662">
        <v>1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0</v>
      </c>
      <c r="AI1662" t="s">
        <v>1355</v>
      </c>
      <c r="AJ1662">
        <v>48.073017999999998</v>
      </c>
      <c r="AK1662" t="s">
        <v>1356</v>
      </c>
      <c r="AL1662">
        <v>-122.978318</v>
      </c>
      <c r="AM1662">
        <v>25</v>
      </c>
      <c r="AN1662">
        <v>1000</v>
      </c>
      <c r="AO1662" t="s">
        <v>118</v>
      </c>
      <c r="AP1662">
        <v>5</v>
      </c>
      <c r="AQ1662">
        <v>-131</v>
      </c>
      <c r="AR1662">
        <v>128</v>
      </c>
      <c r="AZ1662">
        <v>1200</v>
      </c>
      <c r="BA1662">
        <v>1</v>
      </c>
      <c r="BB1662" t="str">
        <f t="shared" si="450"/>
        <v xml:space="preserve">N379DH  </v>
      </c>
      <c r="BC1662">
        <v>1</v>
      </c>
      <c r="BE1662">
        <v>0</v>
      </c>
      <c r="BF1662">
        <v>0</v>
      </c>
      <c r="BG1662">
        <v>0</v>
      </c>
      <c r="BH1662">
        <v>1000</v>
      </c>
      <c r="BI1662">
        <v>1</v>
      </c>
      <c r="BJ1662">
        <v>0</v>
      </c>
      <c r="BK1662">
        <v>0</v>
      </c>
      <c r="BL1662">
        <v>0</v>
      </c>
      <c r="BO1662">
        <v>0</v>
      </c>
      <c r="BP1662">
        <v>0</v>
      </c>
      <c r="BW1662" t="str">
        <f>"21:57:25.384"</f>
        <v>21:57:25.384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4</v>
      </c>
      <c r="CP1662" t="s">
        <v>119</v>
      </c>
      <c r="CQ1662">
        <v>259</v>
      </c>
      <c r="CR1662">
        <v>0</v>
      </c>
      <c r="CW1662">
        <v>3079561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"08/10/2022 21:57:25.651"</f>
        <v>08/10/2022 21:57:25.651</v>
      </c>
      <c r="C1663" t="str">
        <f t="shared" si="449"/>
        <v>FFDFD3C0</v>
      </c>
      <c r="D1663" t="s">
        <v>611</v>
      </c>
      <c r="E1663">
        <v>10</v>
      </c>
      <c r="H1663">
        <v>37</v>
      </c>
      <c r="I1663" t="s">
        <v>612</v>
      </c>
      <c r="J1663" t="s">
        <v>613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470"/>
        <v>21:57:25.195</v>
      </c>
      <c r="T1663" t="str">
        <f t="shared" si="470"/>
        <v>21:57:25.195</v>
      </c>
      <c r="U1663" t="str">
        <f t="shared" si="448"/>
        <v>A4558D</v>
      </c>
      <c r="V1663">
        <v>0</v>
      </c>
      <c r="W1663">
        <v>0</v>
      </c>
      <c r="X1663">
        <v>2</v>
      </c>
      <c r="Z1663">
        <v>1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0</v>
      </c>
      <c r="AI1663" t="s">
        <v>1355</v>
      </c>
      <c r="AJ1663">
        <v>48.073017999999998</v>
      </c>
      <c r="AK1663" t="s">
        <v>1356</v>
      </c>
      <c r="AL1663">
        <v>-122.978318</v>
      </c>
      <c r="AM1663">
        <v>25</v>
      </c>
      <c r="AN1663">
        <v>1000</v>
      </c>
      <c r="AO1663" t="s">
        <v>118</v>
      </c>
      <c r="AP1663">
        <v>5</v>
      </c>
      <c r="AQ1663">
        <v>-131</v>
      </c>
      <c r="AR1663">
        <v>128</v>
      </c>
      <c r="AZ1663">
        <v>1200</v>
      </c>
      <c r="BA1663">
        <v>1</v>
      </c>
      <c r="BB1663" t="str">
        <f t="shared" si="450"/>
        <v xml:space="preserve">N379DH  </v>
      </c>
      <c r="BC1663">
        <v>1</v>
      </c>
      <c r="BE1663">
        <v>0</v>
      </c>
      <c r="BF1663">
        <v>0</v>
      </c>
      <c r="BG1663">
        <v>0</v>
      </c>
      <c r="BH1663">
        <v>1000</v>
      </c>
      <c r="BI1663">
        <v>1</v>
      </c>
      <c r="BJ1663">
        <v>0</v>
      </c>
      <c r="BK1663">
        <v>0</v>
      </c>
      <c r="BL1663">
        <v>0</v>
      </c>
      <c r="BO1663">
        <v>0</v>
      </c>
      <c r="BP1663">
        <v>0</v>
      </c>
      <c r="BW1663" t="str">
        <f>"21:57:25.384"</f>
        <v>21:57:25.384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4</v>
      </c>
      <c r="CP1663" t="s">
        <v>119</v>
      </c>
      <c r="CQ1663">
        <v>259</v>
      </c>
      <c r="CR1663">
        <v>0</v>
      </c>
      <c r="CW1663">
        <v>3079561</v>
      </c>
      <c r="CY1663">
        <v>0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"08/10/2022 21:57:25.651"</f>
        <v>08/10/2022 21:57:25.651</v>
      </c>
      <c r="C1664" t="str">
        <f t="shared" si="449"/>
        <v>FFDFD3C0</v>
      </c>
      <c r="D1664" t="s">
        <v>113</v>
      </c>
      <c r="E1664">
        <v>6</v>
      </c>
      <c r="H1664">
        <v>174</v>
      </c>
      <c r="I1664" t="s">
        <v>114</v>
      </c>
      <c r="J1664" t="s">
        <v>115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si="470"/>
        <v>21:57:25.195</v>
      </c>
      <c r="T1664" t="str">
        <f t="shared" si="470"/>
        <v>21:57:25.195</v>
      </c>
      <c r="U1664" t="str">
        <f t="shared" si="448"/>
        <v>A4558D</v>
      </c>
      <c r="V1664">
        <v>0</v>
      </c>
      <c r="W1664">
        <v>0</v>
      </c>
      <c r="X1664">
        <v>2</v>
      </c>
      <c r="Z1664">
        <v>1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0</v>
      </c>
      <c r="AI1664" t="s">
        <v>1355</v>
      </c>
      <c r="AJ1664">
        <v>48.073017999999998</v>
      </c>
      <c r="AK1664" t="s">
        <v>1356</v>
      </c>
      <c r="AL1664">
        <v>-122.978318</v>
      </c>
      <c r="AM1664">
        <v>25</v>
      </c>
      <c r="AN1664">
        <v>1000</v>
      </c>
      <c r="AO1664" t="s">
        <v>118</v>
      </c>
      <c r="AP1664">
        <v>5</v>
      </c>
      <c r="AQ1664">
        <v>-131</v>
      </c>
      <c r="AR1664">
        <v>128</v>
      </c>
      <c r="AZ1664">
        <v>1200</v>
      </c>
      <c r="BA1664">
        <v>1</v>
      </c>
      <c r="BB1664" t="str">
        <f t="shared" si="450"/>
        <v xml:space="preserve">N379DH  </v>
      </c>
      <c r="BC1664">
        <v>1</v>
      </c>
      <c r="BE1664">
        <v>0</v>
      </c>
      <c r="BF1664">
        <v>0</v>
      </c>
      <c r="BG1664">
        <v>0</v>
      </c>
      <c r="BH1664">
        <v>1000</v>
      </c>
      <c r="BI1664">
        <v>1</v>
      </c>
      <c r="BJ1664">
        <v>0</v>
      </c>
      <c r="BK1664">
        <v>0</v>
      </c>
      <c r="BL1664">
        <v>0</v>
      </c>
      <c r="BO1664">
        <v>0</v>
      </c>
      <c r="BP1664">
        <v>0</v>
      </c>
      <c r="BW1664" t="str">
        <f>"21:57:25.384"</f>
        <v>21:57:25.384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4</v>
      </c>
      <c r="CP1664" t="s">
        <v>119</v>
      </c>
      <c r="CQ1664">
        <v>259</v>
      </c>
      <c r="CR1664">
        <v>0</v>
      </c>
      <c r="CW1664">
        <v>3079561</v>
      </c>
      <c r="CY1664">
        <v>0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"08/10/2022 21:57:27.010"</f>
        <v>08/10/2022 21:57:27.010</v>
      </c>
      <c r="C1665" t="str">
        <f t="shared" si="449"/>
        <v>FFDFD3C0</v>
      </c>
      <c r="D1665" t="s">
        <v>130</v>
      </c>
      <c r="E1665">
        <v>18</v>
      </c>
      <c r="F1665">
        <v>1018</v>
      </c>
      <c r="G1665" t="s">
        <v>114</v>
      </c>
      <c r="J1665" t="s">
        <v>131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ref="S1665:T1667" si="471">"21:57:26.594"</f>
        <v>21:57:26.594</v>
      </c>
      <c r="T1665" t="str">
        <f t="shared" si="471"/>
        <v>21:57:26.594</v>
      </c>
      <c r="U1665" t="str">
        <f t="shared" si="448"/>
        <v>A4558D</v>
      </c>
      <c r="V1665">
        <v>0</v>
      </c>
      <c r="W1665">
        <v>0</v>
      </c>
      <c r="X1665">
        <v>2</v>
      </c>
      <c r="Z1665">
        <v>1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0</v>
      </c>
      <c r="AI1665" t="s">
        <v>1357</v>
      </c>
      <c r="AJ1665">
        <v>48.072181</v>
      </c>
      <c r="AK1665" t="s">
        <v>1358</v>
      </c>
      <c r="AL1665">
        <v>-122.978275</v>
      </c>
      <c r="AM1665">
        <v>25</v>
      </c>
      <c r="AN1665">
        <v>1000</v>
      </c>
      <c r="AO1665" t="s">
        <v>118</v>
      </c>
      <c r="AP1665">
        <v>5</v>
      </c>
      <c r="AQ1665">
        <v>-131</v>
      </c>
      <c r="AR1665">
        <v>128</v>
      </c>
      <c r="AZ1665">
        <v>1200</v>
      </c>
      <c r="BA1665">
        <v>1</v>
      </c>
      <c r="BB1665" t="str">
        <f t="shared" si="450"/>
        <v xml:space="preserve">N379DH  </v>
      </c>
      <c r="BC1665">
        <v>1</v>
      </c>
      <c r="BE1665">
        <v>0</v>
      </c>
      <c r="BF1665">
        <v>0</v>
      </c>
      <c r="BG1665">
        <v>0</v>
      </c>
      <c r="BH1665">
        <v>1025</v>
      </c>
      <c r="BI1665">
        <v>1</v>
      </c>
      <c r="BJ1665">
        <v>0</v>
      </c>
      <c r="BK1665">
        <v>0</v>
      </c>
      <c r="BL1665">
        <v>0</v>
      </c>
      <c r="BO1665">
        <v>0</v>
      </c>
      <c r="BP1665">
        <v>0</v>
      </c>
      <c r="BW1665" t="str">
        <f>"21:57:26.782"</f>
        <v>21:57:26.782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4</v>
      </c>
      <c r="CP1665" t="s">
        <v>119</v>
      </c>
      <c r="CQ1665">
        <v>259</v>
      </c>
      <c r="CR1665">
        <v>0</v>
      </c>
      <c r="CW1665">
        <v>3079667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"08/10/2022 21:57:27.026"</f>
        <v>08/10/2022 21:57:27.026</v>
      </c>
      <c r="C1666" t="str">
        <f t="shared" si="449"/>
        <v>FFDFD3C0</v>
      </c>
      <c r="D1666" t="s">
        <v>611</v>
      </c>
      <c r="E1666">
        <v>10</v>
      </c>
      <c r="H1666">
        <v>37</v>
      </c>
      <c r="I1666" t="s">
        <v>612</v>
      </c>
      <c r="J1666" t="s">
        <v>613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471"/>
        <v>21:57:26.594</v>
      </c>
      <c r="T1666" t="str">
        <f t="shared" si="471"/>
        <v>21:57:26.594</v>
      </c>
      <c r="U1666" t="str">
        <f t="shared" ref="U1666:U1729" si="472">"A4558D"</f>
        <v>A4558D</v>
      </c>
      <c r="V1666">
        <v>0</v>
      </c>
      <c r="W1666">
        <v>0</v>
      </c>
      <c r="X1666">
        <v>2</v>
      </c>
      <c r="Z1666">
        <v>1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0</v>
      </c>
      <c r="AI1666" t="s">
        <v>1357</v>
      </c>
      <c r="AJ1666">
        <v>48.072181</v>
      </c>
      <c r="AK1666" t="s">
        <v>1358</v>
      </c>
      <c r="AL1666">
        <v>-122.978275</v>
      </c>
      <c r="AM1666">
        <v>25</v>
      </c>
      <c r="AN1666">
        <v>1000</v>
      </c>
      <c r="AO1666" t="s">
        <v>118</v>
      </c>
      <c r="AP1666">
        <v>5</v>
      </c>
      <c r="AQ1666">
        <v>-131</v>
      </c>
      <c r="AR1666">
        <v>128</v>
      </c>
      <c r="AZ1666">
        <v>1200</v>
      </c>
      <c r="BA1666">
        <v>1</v>
      </c>
      <c r="BB1666" t="str">
        <f t="shared" si="450"/>
        <v xml:space="preserve">N379DH  </v>
      </c>
      <c r="BC1666">
        <v>1</v>
      </c>
      <c r="BE1666">
        <v>0</v>
      </c>
      <c r="BF1666">
        <v>0</v>
      </c>
      <c r="BG1666">
        <v>0</v>
      </c>
      <c r="BH1666">
        <v>1025</v>
      </c>
      <c r="BI1666">
        <v>1</v>
      </c>
      <c r="BJ1666">
        <v>0</v>
      </c>
      <c r="BK1666">
        <v>0</v>
      </c>
      <c r="BL1666">
        <v>0</v>
      </c>
      <c r="BO1666">
        <v>0</v>
      </c>
      <c r="BP1666">
        <v>0</v>
      </c>
      <c r="BW1666" t="str">
        <f>"21:57:26.782"</f>
        <v>21:57:26.782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4</v>
      </c>
      <c r="CP1666" t="s">
        <v>119</v>
      </c>
      <c r="CQ1666">
        <v>259</v>
      </c>
      <c r="CR1666">
        <v>0</v>
      </c>
      <c r="CW1666">
        <v>3079667</v>
      </c>
      <c r="CY1666">
        <v>0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"08/10/2022 21:57:27.041"</f>
        <v>08/10/2022 21:57:27.041</v>
      </c>
      <c r="C1667" t="str">
        <f t="shared" ref="C1667:C1730" si="473">"FFDFD3C0"</f>
        <v>FFDFD3C0</v>
      </c>
      <c r="D1667" t="s">
        <v>113</v>
      </c>
      <c r="E1667">
        <v>6</v>
      </c>
      <c r="H1667">
        <v>174</v>
      </c>
      <c r="I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si="471"/>
        <v>21:57:26.594</v>
      </c>
      <c r="T1667" t="str">
        <f t="shared" si="471"/>
        <v>21:57:26.594</v>
      </c>
      <c r="U1667" t="str">
        <f t="shared" si="472"/>
        <v>A4558D</v>
      </c>
      <c r="V1667">
        <v>0</v>
      </c>
      <c r="W1667">
        <v>0</v>
      </c>
      <c r="X1667">
        <v>2</v>
      </c>
      <c r="Z1667">
        <v>1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0</v>
      </c>
      <c r="AI1667" t="s">
        <v>1357</v>
      </c>
      <c r="AJ1667">
        <v>48.072181</v>
      </c>
      <c r="AK1667" t="s">
        <v>1358</v>
      </c>
      <c r="AL1667">
        <v>-122.978275</v>
      </c>
      <c r="AM1667">
        <v>25</v>
      </c>
      <c r="AN1667">
        <v>1000</v>
      </c>
      <c r="AO1667" t="s">
        <v>118</v>
      </c>
      <c r="AP1667">
        <v>5</v>
      </c>
      <c r="AQ1667">
        <v>-131</v>
      </c>
      <c r="AR1667">
        <v>128</v>
      </c>
      <c r="AZ1667">
        <v>1200</v>
      </c>
      <c r="BA1667">
        <v>1</v>
      </c>
      <c r="BB1667" t="str">
        <f t="shared" ref="BB1667:BB1730" si="474">"N379DH  "</f>
        <v xml:space="preserve">N379DH  </v>
      </c>
      <c r="BC1667">
        <v>1</v>
      </c>
      <c r="BE1667">
        <v>0</v>
      </c>
      <c r="BF1667">
        <v>0</v>
      </c>
      <c r="BG1667">
        <v>0</v>
      </c>
      <c r="BH1667">
        <v>1025</v>
      </c>
      <c r="BI1667">
        <v>1</v>
      </c>
      <c r="BJ1667">
        <v>0</v>
      </c>
      <c r="BK1667">
        <v>0</v>
      </c>
      <c r="BL1667">
        <v>0</v>
      </c>
      <c r="BO1667">
        <v>0</v>
      </c>
      <c r="BP1667">
        <v>0</v>
      </c>
      <c r="BW1667" t="str">
        <f>"21:57:26.782"</f>
        <v>21:57:26.782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4</v>
      </c>
      <c r="CP1667" t="s">
        <v>119</v>
      </c>
      <c r="CQ1667">
        <v>259</v>
      </c>
      <c r="CR1667">
        <v>0</v>
      </c>
      <c r="CW1667">
        <v>3079667</v>
      </c>
      <c r="CY1667">
        <v>0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"08/10/2022 21:57:28.198"</f>
        <v>08/10/2022 21:57:28.198</v>
      </c>
      <c r="C1668" t="str">
        <f t="shared" si="473"/>
        <v>FFDFD3C0</v>
      </c>
      <c r="D1668" t="s">
        <v>130</v>
      </c>
      <c r="E1668">
        <v>18</v>
      </c>
      <c r="F1668">
        <v>1018</v>
      </c>
      <c r="G1668" t="s">
        <v>114</v>
      </c>
      <c r="J1668" t="s">
        <v>131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ref="S1668:T1670" si="475">"21:57:27.797"</f>
        <v>21:57:27.797</v>
      </c>
      <c r="T1668" t="str">
        <f t="shared" si="475"/>
        <v>21:57:27.797</v>
      </c>
      <c r="U1668" t="str">
        <f t="shared" si="472"/>
        <v>A4558D</v>
      </c>
      <c r="V1668">
        <v>0</v>
      </c>
      <c r="W1668">
        <v>0</v>
      </c>
      <c r="X1668">
        <v>2</v>
      </c>
      <c r="Z1668">
        <v>1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0</v>
      </c>
      <c r="AI1668" t="s">
        <v>1359</v>
      </c>
      <c r="AJ1668">
        <v>48.071451000000003</v>
      </c>
      <c r="AK1668" t="s">
        <v>1226</v>
      </c>
      <c r="AL1668">
        <v>-122.97823200000001</v>
      </c>
      <c r="AM1668">
        <v>25</v>
      </c>
      <c r="AN1668">
        <v>1000</v>
      </c>
      <c r="AO1668" t="s">
        <v>118</v>
      </c>
      <c r="AP1668">
        <v>5</v>
      </c>
      <c r="AQ1668">
        <v>-131</v>
      </c>
      <c r="AR1668">
        <v>64</v>
      </c>
      <c r="AZ1668">
        <v>1200</v>
      </c>
      <c r="BA1668">
        <v>1</v>
      </c>
      <c r="BB1668" t="str">
        <f t="shared" si="474"/>
        <v xml:space="preserve">N379DH  </v>
      </c>
      <c r="BC1668">
        <v>1</v>
      </c>
      <c r="BE1668">
        <v>0</v>
      </c>
      <c r="BF1668">
        <v>0</v>
      </c>
      <c r="BG1668">
        <v>0</v>
      </c>
      <c r="BH1668">
        <v>1025</v>
      </c>
      <c r="BI1668">
        <v>1</v>
      </c>
      <c r="BJ1668">
        <v>0</v>
      </c>
      <c r="BK1668">
        <v>0</v>
      </c>
      <c r="BL1668">
        <v>0</v>
      </c>
      <c r="BO1668">
        <v>0</v>
      </c>
      <c r="BP1668">
        <v>0</v>
      </c>
      <c r="BW1668" t="str">
        <f>"21:57:27.964"</f>
        <v>21:57:27.964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4</v>
      </c>
      <c r="CP1668" t="s">
        <v>119</v>
      </c>
      <c r="CQ1668">
        <v>259</v>
      </c>
      <c r="CR1668">
        <v>0</v>
      </c>
      <c r="CW1668">
        <v>3079758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"08/10/2022 21:57:28.198"</f>
        <v>08/10/2022 21:57:28.198</v>
      </c>
      <c r="C1669" t="str">
        <f t="shared" si="473"/>
        <v>FFDFD3C0</v>
      </c>
      <c r="D1669" t="s">
        <v>611</v>
      </c>
      <c r="E1669">
        <v>10</v>
      </c>
      <c r="H1669">
        <v>37</v>
      </c>
      <c r="I1669" t="s">
        <v>612</v>
      </c>
      <c r="J1669" t="s">
        <v>613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475"/>
        <v>21:57:27.797</v>
      </c>
      <c r="T1669" t="str">
        <f t="shared" si="475"/>
        <v>21:57:27.797</v>
      </c>
      <c r="U1669" t="str">
        <f t="shared" si="472"/>
        <v>A4558D</v>
      </c>
      <c r="V1669">
        <v>0</v>
      </c>
      <c r="W1669">
        <v>0</v>
      </c>
      <c r="X1669">
        <v>2</v>
      </c>
      <c r="Z1669">
        <v>1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0</v>
      </c>
      <c r="AI1669" t="s">
        <v>1359</v>
      </c>
      <c r="AJ1669">
        <v>48.071451000000003</v>
      </c>
      <c r="AK1669" t="s">
        <v>1226</v>
      </c>
      <c r="AL1669">
        <v>-122.97823200000001</v>
      </c>
      <c r="AM1669">
        <v>25</v>
      </c>
      <c r="AN1669">
        <v>1000</v>
      </c>
      <c r="AO1669" t="s">
        <v>118</v>
      </c>
      <c r="AP1669">
        <v>5</v>
      </c>
      <c r="AQ1669">
        <v>-131</v>
      </c>
      <c r="AR1669">
        <v>64</v>
      </c>
      <c r="AZ1669">
        <v>1200</v>
      </c>
      <c r="BA1669">
        <v>1</v>
      </c>
      <c r="BB1669" t="str">
        <f t="shared" si="474"/>
        <v xml:space="preserve">N379DH  </v>
      </c>
      <c r="BC1669">
        <v>1</v>
      </c>
      <c r="BE1669">
        <v>0</v>
      </c>
      <c r="BF1669">
        <v>0</v>
      </c>
      <c r="BG1669">
        <v>0</v>
      </c>
      <c r="BH1669">
        <v>1025</v>
      </c>
      <c r="BI1669">
        <v>1</v>
      </c>
      <c r="BJ1669">
        <v>0</v>
      </c>
      <c r="BK1669">
        <v>0</v>
      </c>
      <c r="BL1669">
        <v>0</v>
      </c>
      <c r="BO1669">
        <v>0</v>
      </c>
      <c r="BP1669">
        <v>0</v>
      </c>
      <c r="BW1669" t="str">
        <f>"21:57:27.964"</f>
        <v>21:57:27.964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4</v>
      </c>
      <c r="CP1669" t="s">
        <v>119</v>
      </c>
      <c r="CQ1669">
        <v>259</v>
      </c>
      <c r="CR1669">
        <v>0</v>
      </c>
      <c r="CW1669">
        <v>3079758</v>
      </c>
      <c r="CY1669">
        <v>0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"08/10/2022 21:57:28.198"</f>
        <v>08/10/2022 21:57:28.198</v>
      </c>
      <c r="C1670" t="str">
        <f t="shared" si="473"/>
        <v>FFDFD3C0</v>
      </c>
      <c r="D1670" t="s">
        <v>113</v>
      </c>
      <c r="E1670">
        <v>6</v>
      </c>
      <c r="H1670">
        <v>174</v>
      </c>
      <c r="I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475"/>
        <v>21:57:27.797</v>
      </c>
      <c r="T1670" t="str">
        <f t="shared" si="475"/>
        <v>21:57:27.797</v>
      </c>
      <c r="U1670" t="str">
        <f t="shared" si="472"/>
        <v>A4558D</v>
      </c>
      <c r="V1670">
        <v>0</v>
      </c>
      <c r="W1670">
        <v>0</v>
      </c>
      <c r="X1670">
        <v>2</v>
      </c>
      <c r="Z1670">
        <v>1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0</v>
      </c>
      <c r="AI1670" t="s">
        <v>1359</v>
      </c>
      <c r="AJ1670">
        <v>48.071451000000003</v>
      </c>
      <c r="AK1670" t="s">
        <v>1226</v>
      </c>
      <c r="AL1670">
        <v>-122.97823200000001</v>
      </c>
      <c r="AM1670">
        <v>25</v>
      </c>
      <c r="AN1670">
        <v>1000</v>
      </c>
      <c r="AO1670" t="s">
        <v>118</v>
      </c>
      <c r="AP1670">
        <v>5</v>
      </c>
      <c r="AQ1670">
        <v>-131</v>
      </c>
      <c r="AR1670">
        <v>64</v>
      </c>
      <c r="AZ1670">
        <v>1200</v>
      </c>
      <c r="BA1670">
        <v>1</v>
      </c>
      <c r="BB1670" t="str">
        <f t="shared" si="474"/>
        <v xml:space="preserve">N379DH  </v>
      </c>
      <c r="BC1670">
        <v>1</v>
      </c>
      <c r="BE1670">
        <v>0</v>
      </c>
      <c r="BF1670">
        <v>0</v>
      </c>
      <c r="BG1670">
        <v>0</v>
      </c>
      <c r="BH1670">
        <v>1025</v>
      </c>
      <c r="BI1670">
        <v>1</v>
      </c>
      <c r="BJ1670">
        <v>0</v>
      </c>
      <c r="BK1670">
        <v>0</v>
      </c>
      <c r="BL1670">
        <v>0</v>
      </c>
      <c r="BO1670">
        <v>0</v>
      </c>
      <c r="BP1670">
        <v>0</v>
      </c>
      <c r="BW1670" t="str">
        <f>"21:57:27.964"</f>
        <v>21:57:27.964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4</v>
      </c>
      <c r="CP1670" t="s">
        <v>119</v>
      </c>
      <c r="CQ1670">
        <v>259</v>
      </c>
      <c r="CR1670">
        <v>0</v>
      </c>
      <c r="CW1670">
        <v>3079758</v>
      </c>
      <c r="CY1670">
        <v>0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"08/10/2022 21:57:28.995"</f>
        <v>08/10/2022 21:57:28.995</v>
      </c>
      <c r="C1671" t="str">
        <f t="shared" si="473"/>
        <v>FFDFD3C0</v>
      </c>
      <c r="D1671" t="s">
        <v>611</v>
      </c>
      <c r="E1671">
        <v>10</v>
      </c>
      <c r="H1671">
        <v>37</v>
      </c>
      <c r="I1671" t="s">
        <v>612</v>
      </c>
      <c r="J1671" t="s">
        <v>613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ref="S1671:T1673" si="476">"21:57:28.594"</f>
        <v>21:57:28.594</v>
      </c>
      <c r="T1671" t="str">
        <f t="shared" si="476"/>
        <v>21:57:28.594</v>
      </c>
      <c r="U1671" t="str">
        <f t="shared" si="472"/>
        <v>A4558D</v>
      </c>
      <c r="V1671">
        <v>0</v>
      </c>
      <c r="W1671">
        <v>0</v>
      </c>
      <c r="X1671">
        <v>2</v>
      </c>
      <c r="Z1671">
        <v>1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0</v>
      </c>
      <c r="AI1671" t="s">
        <v>1360</v>
      </c>
      <c r="AJ1671">
        <v>48.070957999999997</v>
      </c>
      <c r="AK1671" t="s">
        <v>1361</v>
      </c>
      <c r="AL1671">
        <v>-122.97821</v>
      </c>
      <c r="AM1671">
        <v>25</v>
      </c>
      <c r="AN1671">
        <v>1000</v>
      </c>
      <c r="AO1671" t="s">
        <v>118</v>
      </c>
      <c r="AP1671">
        <v>5</v>
      </c>
      <c r="AQ1671">
        <v>-131</v>
      </c>
      <c r="AR1671">
        <v>64</v>
      </c>
      <c r="AZ1671">
        <v>1200</v>
      </c>
      <c r="BA1671">
        <v>1</v>
      </c>
      <c r="BB1671" t="str">
        <f t="shared" si="474"/>
        <v xml:space="preserve">N379DH  </v>
      </c>
      <c r="BC1671">
        <v>1</v>
      </c>
      <c r="BE1671">
        <v>0</v>
      </c>
      <c r="BF1671">
        <v>0</v>
      </c>
      <c r="BG1671">
        <v>0</v>
      </c>
      <c r="BH1671">
        <v>1025</v>
      </c>
      <c r="BI1671">
        <v>1</v>
      </c>
      <c r="BJ1671">
        <v>0</v>
      </c>
      <c r="BK1671">
        <v>0</v>
      </c>
      <c r="BL1671">
        <v>0</v>
      </c>
      <c r="BO1671">
        <v>0</v>
      </c>
      <c r="BP1671">
        <v>0</v>
      </c>
      <c r="BW1671" t="str">
        <f>"21:57:28.763"</f>
        <v>21:57:28.763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4</v>
      </c>
      <c r="CP1671" t="s">
        <v>119</v>
      </c>
      <c r="CQ1671">
        <v>259</v>
      </c>
      <c r="CR1671">
        <v>0</v>
      </c>
      <c r="CW1671">
        <v>3079823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"08/10/2022 21:57:28.995"</f>
        <v>08/10/2022 21:57:28.995</v>
      </c>
      <c r="C1672" t="str">
        <f t="shared" si="473"/>
        <v>FFDFD3C0</v>
      </c>
      <c r="D1672" t="s">
        <v>130</v>
      </c>
      <c r="E1672">
        <v>18</v>
      </c>
      <c r="F1672">
        <v>1018</v>
      </c>
      <c r="G1672" t="s">
        <v>114</v>
      </c>
      <c r="J1672" t="s">
        <v>131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si="476"/>
        <v>21:57:28.594</v>
      </c>
      <c r="T1672" t="str">
        <f t="shared" si="476"/>
        <v>21:57:28.594</v>
      </c>
      <c r="U1672" t="str">
        <f t="shared" si="472"/>
        <v>A4558D</v>
      </c>
      <c r="V1672">
        <v>0</v>
      </c>
      <c r="W1672">
        <v>0</v>
      </c>
      <c r="X1672">
        <v>2</v>
      </c>
      <c r="Z1672">
        <v>1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0</v>
      </c>
      <c r="AI1672" t="s">
        <v>1360</v>
      </c>
      <c r="AJ1672">
        <v>48.070957999999997</v>
      </c>
      <c r="AK1672" t="s">
        <v>1361</v>
      </c>
      <c r="AL1672">
        <v>-122.97821</v>
      </c>
      <c r="AM1672">
        <v>25</v>
      </c>
      <c r="AN1672">
        <v>1000</v>
      </c>
      <c r="AO1672" t="s">
        <v>118</v>
      </c>
      <c r="AP1672">
        <v>5</v>
      </c>
      <c r="AQ1672">
        <v>-131</v>
      </c>
      <c r="AR1672">
        <v>64</v>
      </c>
      <c r="AZ1672">
        <v>1200</v>
      </c>
      <c r="BA1672">
        <v>1</v>
      </c>
      <c r="BB1672" t="str">
        <f t="shared" si="474"/>
        <v xml:space="preserve">N379DH  </v>
      </c>
      <c r="BC1672">
        <v>1</v>
      </c>
      <c r="BE1672">
        <v>0</v>
      </c>
      <c r="BF1672">
        <v>0</v>
      </c>
      <c r="BG1672">
        <v>0</v>
      </c>
      <c r="BH1672">
        <v>1025</v>
      </c>
      <c r="BI1672">
        <v>1</v>
      </c>
      <c r="BJ1672">
        <v>0</v>
      </c>
      <c r="BK1672">
        <v>0</v>
      </c>
      <c r="BL1672">
        <v>0</v>
      </c>
      <c r="BO1672">
        <v>0</v>
      </c>
      <c r="BP1672">
        <v>0</v>
      </c>
      <c r="BW1672" t="str">
        <f>"21:57:28.763"</f>
        <v>21:57:28.763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4</v>
      </c>
      <c r="CP1672" t="s">
        <v>119</v>
      </c>
      <c r="CQ1672">
        <v>259</v>
      </c>
      <c r="CR1672">
        <v>0</v>
      </c>
      <c r="CW1672">
        <v>3079823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"08/10/2022 21:57:28.995"</f>
        <v>08/10/2022 21:57:28.995</v>
      </c>
      <c r="C1673" t="str">
        <f t="shared" si="473"/>
        <v>FFDFD3C0</v>
      </c>
      <c r="D1673" t="s">
        <v>113</v>
      </c>
      <c r="E1673">
        <v>6</v>
      </c>
      <c r="H1673">
        <v>174</v>
      </c>
      <c r="I1673" t="s">
        <v>114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476"/>
        <v>21:57:28.594</v>
      </c>
      <c r="T1673" t="str">
        <f t="shared" si="476"/>
        <v>21:57:28.594</v>
      </c>
      <c r="U1673" t="str">
        <f t="shared" si="472"/>
        <v>A4558D</v>
      </c>
      <c r="V1673">
        <v>0</v>
      </c>
      <c r="W1673">
        <v>0</v>
      </c>
      <c r="X1673">
        <v>2</v>
      </c>
      <c r="Z1673">
        <v>1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0</v>
      </c>
      <c r="AI1673" t="s">
        <v>1360</v>
      </c>
      <c r="AJ1673">
        <v>48.070957999999997</v>
      </c>
      <c r="AK1673" t="s">
        <v>1361</v>
      </c>
      <c r="AL1673">
        <v>-122.97821</v>
      </c>
      <c r="AM1673">
        <v>25</v>
      </c>
      <c r="AN1673">
        <v>1000</v>
      </c>
      <c r="AO1673" t="s">
        <v>118</v>
      </c>
      <c r="AP1673">
        <v>5</v>
      </c>
      <c r="AQ1673">
        <v>-131</v>
      </c>
      <c r="AR1673">
        <v>64</v>
      </c>
      <c r="AZ1673">
        <v>1200</v>
      </c>
      <c r="BA1673">
        <v>1</v>
      </c>
      <c r="BB1673" t="str">
        <f t="shared" si="474"/>
        <v xml:space="preserve">N379DH  </v>
      </c>
      <c r="BC1673">
        <v>1</v>
      </c>
      <c r="BE1673">
        <v>0</v>
      </c>
      <c r="BF1673">
        <v>0</v>
      </c>
      <c r="BG1673">
        <v>0</v>
      </c>
      <c r="BH1673">
        <v>1025</v>
      </c>
      <c r="BI1673">
        <v>1</v>
      </c>
      <c r="BJ1673">
        <v>0</v>
      </c>
      <c r="BK1673">
        <v>0</v>
      </c>
      <c r="BL1673">
        <v>0</v>
      </c>
      <c r="BO1673">
        <v>0</v>
      </c>
      <c r="BP1673">
        <v>0</v>
      </c>
      <c r="BW1673" t="str">
        <f>"21:57:28.763"</f>
        <v>21:57:28.763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4</v>
      </c>
      <c r="CP1673" t="s">
        <v>119</v>
      </c>
      <c r="CQ1673">
        <v>259</v>
      </c>
      <c r="CR1673">
        <v>0</v>
      </c>
      <c r="CW1673">
        <v>3079823</v>
      </c>
      <c r="CY1673">
        <v>0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"08/10/2022 21:57:31.197"</f>
        <v>08/10/2022 21:57:31.197</v>
      </c>
      <c r="C1674" t="str">
        <f t="shared" si="473"/>
        <v>FFDFD3C0</v>
      </c>
      <c r="D1674" t="s">
        <v>113</v>
      </c>
      <c r="E1674">
        <v>6</v>
      </c>
      <c r="H1674">
        <v>174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ref="S1674:T1676" si="477">"21:57:30.797"</f>
        <v>21:57:30.797</v>
      </c>
      <c r="T1674" t="str">
        <f t="shared" si="477"/>
        <v>21:57:30.797</v>
      </c>
      <c r="U1674" t="str">
        <f t="shared" si="472"/>
        <v>A4558D</v>
      </c>
      <c r="V1674">
        <v>0</v>
      </c>
      <c r="W1674">
        <v>0</v>
      </c>
      <c r="X1674">
        <v>2</v>
      </c>
      <c r="Z1674">
        <v>1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0</v>
      </c>
      <c r="AI1674" t="s">
        <v>1362</v>
      </c>
      <c r="AJ1674">
        <v>48.069626999999997</v>
      </c>
      <c r="AK1674" t="s">
        <v>1363</v>
      </c>
      <c r="AL1674">
        <v>-122.97812500000001</v>
      </c>
      <c r="AM1674">
        <v>25</v>
      </c>
      <c r="AN1674">
        <v>1000</v>
      </c>
      <c r="AO1674" t="s">
        <v>118</v>
      </c>
      <c r="AP1674">
        <v>5</v>
      </c>
      <c r="AQ1674">
        <v>-131</v>
      </c>
      <c r="AR1674">
        <v>64</v>
      </c>
      <c r="AZ1674">
        <v>1200</v>
      </c>
      <c r="BA1674">
        <v>1</v>
      </c>
      <c r="BB1674" t="str">
        <f t="shared" si="474"/>
        <v xml:space="preserve">N379DH  </v>
      </c>
      <c r="BC1674">
        <v>1</v>
      </c>
      <c r="BE1674">
        <v>0</v>
      </c>
      <c r="BF1674">
        <v>0</v>
      </c>
      <c r="BG1674">
        <v>0</v>
      </c>
      <c r="BH1674">
        <v>1025</v>
      </c>
      <c r="BI1674">
        <v>1</v>
      </c>
      <c r="BJ1674">
        <v>0</v>
      </c>
      <c r="BK1674">
        <v>0</v>
      </c>
      <c r="BL1674">
        <v>0</v>
      </c>
      <c r="BO1674">
        <v>0</v>
      </c>
      <c r="BP1674">
        <v>0</v>
      </c>
      <c r="BW1674" t="str">
        <f>"21:57:30.931"</f>
        <v>21:57:30.931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4</v>
      </c>
      <c r="CP1674" t="s">
        <v>119</v>
      </c>
      <c r="CQ1674">
        <v>259</v>
      </c>
      <c r="CR1674">
        <v>0</v>
      </c>
      <c r="CW1674">
        <v>3079981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"08/10/2022 21:57:31.197"</f>
        <v>08/10/2022 21:57:31.197</v>
      </c>
      <c r="C1675" t="str">
        <f t="shared" si="473"/>
        <v>FFDFD3C0</v>
      </c>
      <c r="D1675" t="s">
        <v>130</v>
      </c>
      <c r="E1675">
        <v>18</v>
      </c>
      <c r="F1675">
        <v>1018</v>
      </c>
      <c r="G1675" t="s">
        <v>114</v>
      </c>
      <c r="J1675" t="s">
        <v>131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477"/>
        <v>21:57:30.797</v>
      </c>
      <c r="T1675" t="str">
        <f t="shared" si="477"/>
        <v>21:57:30.797</v>
      </c>
      <c r="U1675" t="str">
        <f t="shared" si="472"/>
        <v>A4558D</v>
      </c>
      <c r="V1675">
        <v>0</v>
      </c>
      <c r="W1675">
        <v>0</v>
      </c>
      <c r="X1675">
        <v>2</v>
      </c>
      <c r="Z1675">
        <v>1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0</v>
      </c>
      <c r="AI1675" t="s">
        <v>1362</v>
      </c>
      <c r="AJ1675">
        <v>48.069626999999997</v>
      </c>
      <c r="AK1675" t="s">
        <v>1363</v>
      </c>
      <c r="AL1675">
        <v>-122.97812500000001</v>
      </c>
      <c r="AM1675">
        <v>25</v>
      </c>
      <c r="AN1675">
        <v>1000</v>
      </c>
      <c r="AO1675" t="s">
        <v>118</v>
      </c>
      <c r="AP1675">
        <v>5</v>
      </c>
      <c r="AQ1675">
        <v>-131</v>
      </c>
      <c r="AR1675">
        <v>64</v>
      </c>
      <c r="AZ1675">
        <v>1200</v>
      </c>
      <c r="BA1675">
        <v>1</v>
      </c>
      <c r="BB1675" t="str">
        <f t="shared" si="474"/>
        <v xml:space="preserve">N379DH  </v>
      </c>
      <c r="BC1675">
        <v>1</v>
      </c>
      <c r="BE1675">
        <v>0</v>
      </c>
      <c r="BF1675">
        <v>0</v>
      </c>
      <c r="BG1675">
        <v>0</v>
      </c>
      <c r="BH1675">
        <v>1025</v>
      </c>
      <c r="BI1675">
        <v>1</v>
      </c>
      <c r="BJ1675">
        <v>0</v>
      </c>
      <c r="BK1675">
        <v>0</v>
      </c>
      <c r="BL1675">
        <v>0</v>
      </c>
      <c r="BO1675">
        <v>0</v>
      </c>
      <c r="BP1675">
        <v>0</v>
      </c>
      <c r="BW1675" t="str">
        <f>"21:57:30.931"</f>
        <v>21:57:30.931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4</v>
      </c>
      <c r="CP1675" t="s">
        <v>119</v>
      </c>
      <c r="CQ1675">
        <v>259</v>
      </c>
      <c r="CR1675">
        <v>0</v>
      </c>
      <c r="CW1675">
        <v>3079981</v>
      </c>
      <c r="CY1675">
        <v>0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"08/10/2022 21:57:31.197"</f>
        <v>08/10/2022 21:57:31.197</v>
      </c>
      <c r="C1676" t="str">
        <f t="shared" si="473"/>
        <v>FFDFD3C0</v>
      </c>
      <c r="D1676" t="s">
        <v>611</v>
      </c>
      <c r="E1676">
        <v>10</v>
      </c>
      <c r="H1676">
        <v>37</v>
      </c>
      <c r="I1676" t="s">
        <v>612</v>
      </c>
      <c r="J1676" t="s">
        <v>613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si="477"/>
        <v>21:57:30.797</v>
      </c>
      <c r="T1676" t="str">
        <f t="shared" si="477"/>
        <v>21:57:30.797</v>
      </c>
      <c r="U1676" t="str">
        <f t="shared" si="472"/>
        <v>A4558D</v>
      </c>
      <c r="V1676">
        <v>0</v>
      </c>
      <c r="W1676">
        <v>0</v>
      </c>
      <c r="X1676">
        <v>2</v>
      </c>
      <c r="Z1676">
        <v>1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0</v>
      </c>
      <c r="AI1676" t="s">
        <v>1362</v>
      </c>
      <c r="AJ1676">
        <v>48.069626999999997</v>
      </c>
      <c r="AK1676" t="s">
        <v>1363</v>
      </c>
      <c r="AL1676">
        <v>-122.97812500000001</v>
      </c>
      <c r="AM1676">
        <v>25</v>
      </c>
      <c r="AN1676">
        <v>1000</v>
      </c>
      <c r="AO1676" t="s">
        <v>118</v>
      </c>
      <c r="AP1676">
        <v>5</v>
      </c>
      <c r="AQ1676">
        <v>-131</v>
      </c>
      <c r="AR1676">
        <v>64</v>
      </c>
      <c r="AZ1676">
        <v>1200</v>
      </c>
      <c r="BA1676">
        <v>1</v>
      </c>
      <c r="BB1676" t="str">
        <f t="shared" si="474"/>
        <v xml:space="preserve">N379DH  </v>
      </c>
      <c r="BC1676">
        <v>1</v>
      </c>
      <c r="BE1676">
        <v>0</v>
      </c>
      <c r="BF1676">
        <v>0</v>
      </c>
      <c r="BG1676">
        <v>0</v>
      </c>
      <c r="BH1676">
        <v>1025</v>
      </c>
      <c r="BI1676">
        <v>1</v>
      </c>
      <c r="BJ1676">
        <v>0</v>
      </c>
      <c r="BK1676">
        <v>0</v>
      </c>
      <c r="BL1676">
        <v>0</v>
      </c>
      <c r="BO1676">
        <v>0</v>
      </c>
      <c r="BP1676">
        <v>0</v>
      </c>
      <c r="BW1676" t="str">
        <f>"21:57:30.931"</f>
        <v>21:57:30.931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4</v>
      </c>
      <c r="CP1676" t="s">
        <v>119</v>
      </c>
      <c r="CQ1676">
        <v>259</v>
      </c>
      <c r="CR1676">
        <v>0</v>
      </c>
      <c r="CW1676">
        <v>3079981</v>
      </c>
      <c r="CY1676">
        <v>0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"08/10/2022 21:57:31.572"</f>
        <v>08/10/2022 21:57:31.572</v>
      </c>
      <c r="C1677" t="str">
        <f t="shared" si="473"/>
        <v>FFDFD3C0</v>
      </c>
      <c r="D1677" t="s">
        <v>113</v>
      </c>
      <c r="E1677">
        <v>6</v>
      </c>
      <c r="H1677">
        <v>174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ref="S1677:T1679" si="478">"21:57:31.195"</f>
        <v>21:57:31.195</v>
      </c>
      <c r="T1677" t="str">
        <f t="shared" si="478"/>
        <v>21:57:31.195</v>
      </c>
      <c r="U1677" t="str">
        <f t="shared" si="472"/>
        <v>A4558D</v>
      </c>
      <c r="V1677">
        <v>0</v>
      </c>
      <c r="W1677">
        <v>0</v>
      </c>
      <c r="X1677">
        <v>2</v>
      </c>
      <c r="Z1677">
        <v>1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0</v>
      </c>
      <c r="AI1677" t="s">
        <v>1364</v>
      </c>
      <c r="AJ1677">
        <v>48.069391000000003</v>
      </c>
      <c r="AK1677" t="s">
        <v>1363</v>
      </c>
      <c r="AL1677">
        <v>-122.97812500000001</v>
      </c>
      <c r="AM1677">
        <v>25</v>
      </c>
      <c r="AN1677">
        <v>1000</v>
      </c>
      <c r="AO1677" t="s">
        <v>118</v>
      </c>
      <c r="AP1677">
        <v>5</v>
      </c>
      <c r="AQ1677">
        <v>-131</v>
      </c>
      <c r="AR1677">
        <v>64</v>
      </c>
      <c r="AZ1677">
        <v>1200</v>
      </c>
      <c r="BA1677">
        <v>1</v>
      </c>
      <c r="BB1677" t="str">
        <f t="shared" si="474"/>
        <v xml:space="preserve">N379DH  </v>
      </c>
      <c r="BC1677">
        <v>1</v>
      </c>
      <c r="BE1677">
        <v>0</v>
      </c>
      <c r="BF1677">
        <v>0</v>
      </c>
      <c r="BG1677">
        <v>0</v>
      </c>
      <c r="BH1677">
        <v>1025</v>
      </c>
      <c r="BI1677">
        <v>1</v>
      </c>
      <c r="BJ1677">
        <v>0</v>
      </c>
      <c r="BK1677">
        <v>0</v>
      </c>
      <c r="BL1677">
        <v>0</v>
      </c>
      <c r="BO1677">
        <v>0</v>
      </c>
      <c r="BP1677">
        <v>0</v>
      </c>
      <c r="BW1677" t="str">
        <f>"21:57:31.285"</f>
        <v>21:57:31.285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4</v>
      </c>
      <c r="CP1677" t="s">
        <v>119</v>
      </c>
      <c r="CQ1677">
        <v>259</v>
      </c>
      <c r="CR1677">
        <v>0</v>
      </c>
      <c r="CW1677">
        <v>3080010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"08/10/2022 21:57:31.572"</f>
        <v>08/10/2022 21:57:31.572</v>
      </c>
      <c r="C1678" t="str">
        <f t="shared" si="473"/>
        <v>FFDFD3C0</v>
      </c>
      <c r="D1678" t="s">
        <v>130</v>
      </c>
      <c r="E1678">
        <v>18</v>
      </c>
      <c r="F1678">
        <v>1018</v>
      </c>
      <c r="G1678" t="s">
        <v>114</v>
      </c>
      <c r="J1678" t="s">
        <v>131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si="478"/>
        <v>21:57:31.195</v>
      </c>
      <c r="T1678" t="str">
        <f t="shared" si="478"/>
        <v>21:57:31.195</v>
      </c>
      <c r="U1678" t="str">
        <f t="shared" si="472"/>
        <v>A4558D</v>
      </c>
      <c r="V1678">
        <v>0</v>
      </c>
      <c r="W1678">
        <v>0</v>
      </c>
      <c r="X1678">
        <v>2</v>
      </c>
      <c r="Z1678">
        <v>1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0</v>
      </c>
      <c r="AI1678" t="s">
        <v>1364</v>
      </c>
      <c r="AJ1678">
        <v>48.069391000000003</v>
      </c>
      <c r="AK1678" t="s">
        <v>1363</v>
      </c>
      <c r="AL1678">
        <v>-122.97812500000001</v>
      </c>
      <c r="AM1678">
        <v>25</v>
      </c>
      <c r="AN1678">
        <v>1000</v>
      </c>
      <c r="AO1678" t="s">
        <v>118</v>
      </c>
      <c r="AP1678">
        <v>5</v>
      </c>
      <c r="AQ1678">
        <v>-131</v>
      </c>
      <c r="AR1678">
        <v>64</v>
      </c>
      <c r="AZ1678">
        <v>1200</v>
      </c>
      <c r="BA1678">
        <v>1</v>
      </c>
      <c r="BB1678" t="str">
        <f t="shared" si="474"/>
        <v xml:space="preserve">N379DH  </v>
      </c>
      <c r="BC1678">
        <v>1</v>
      </c>
      <c r="BE1678">
        <v>0</v>
      </c>
      <c r="BF1678">
        <v>0</v>
      </c>
      <c r="BG1678">
        <v>0</v>
      </c>
      <c r="BH1678">
        <v>1025</v>
      </c>
      <c r="BI1678">
        <v>1</v>
      </c>
      <c r="BJ1678">
        <v>0</v>
      </c>
      <c r="BK1678">
        <v>0</v>
      </c>
      <c r="BL1678">
        <v>0</v>
      </c>
      <c r="BO1678">
        <v>0</v>
      </c>
      <c r="BP1678">
        <v>0</v>
      </c>
      <c r="BW1678" t="str">
        <f>"21:57:31.285"</f>
        <v>21:57:31.285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4</v>
      </c>
      <c r="CP1678" t="s">
        <v>119</v>
      </c>
      <c r="CQ1678">
        <v>259</v>
      </c>
      <c r="CR1678">
        <v>0</v>
      </c>
      <c r="CW1678">
        <v>3080010</v>
      </c>
      <c r="CY1678">
        <v>0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"08/10/2022 21:57:31.572"</f>
        <v>08/10/2022 21:57:31.572</v>
      </c>
      <c r="C1679" t="str">
        <f t="shared" si="473"/>
        <v>FFDFD3C0</v>
      </c>
      <c r="D1679" t="s">
        <v>611</v>
      </c>
      <c r="E1679">
        <v>10</v>
      </c>
      <c r="H1679">
        <v>37</v>
      </c>
      <c r="I1679" t="s">
        <v>612</v>
      </c>
      <c r="J1679" t="s">
        <v>613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478"/>
        <v>21:57:31.195</v>
      </c>
      <c r="T1679" t="str">
        <f t="shared" si="478"/>
        <v>21:57:31.195</v>
      </c>
      <c r="U1679" t="str">
        <f t="shared" si="472"/>
        <v>A4558D</v>
      </c>
      <c r="V1679">
        <v>0</v>
      </c>
      <c r="W1679">
        <v>0</v>
      </c>
      <c r="X1679">
        <v>2</v>
      </c>
      <c r="Z1679">
        <v>1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0</v>
      </c>
      <c r="AI1679" t="s">
        <v>1364</v>
      </c>
      <c r="AJ1679">
        <v>48.069391000000003</v>
      </c>
      <c r="AK1679" t="s">
        <v>1363</v>
      </c>
      <c r="AL1679">
        <v>-122.97812500000001</v>
      </c>
      <c r="AM1679">
        <v>25</v>
      </c>
      <c r="AN1679">
        <v>1000</v>
      </c>
      <c r="AO1679" t="s">
        <v>118</v>
      </c>
      <c r="AP1679">
        <v>5</v>
      </c>
      <c r="AQ1679">
        <v>-131</v>
      </c>
      <c r="AR1679">
        <v>64</v>
      </c>
      <c r="AZ1679">
        <v>1200</v>
      </c>
      <c r="BA1679">
        <v>1</v>
      </c>
      <c r="BB1679" t="str">
        <f t="shared" si="474"/>
        <v xml:space="preserve">N379DH  </v>
      </c>
      <c r="BC1679">
        <v>1</v>
      </c>
      <c r="BE1679">
        <v>0</v>
      </c>
      <c r="BF1679">
        <v>0</v>
      </c>
      <c r="BG1679">
        <v>0</v>
      </c>
      <c r="BH1679">
        <v>1025</v>
      </c>
      <c r="BI1679">
        <v>1</v>
      </c>
      <c r="BJ1679">
        <v>0</v>
      </c>
      <c r="BK1679">
        <v>0</v>
      </c>
      <c r="BL1679">
        <v>0</v>
      </c>
      <c r="BO1679">
        <v>0</v>
      </c>
      <c r="BP1679">
        <v>0</v>
      </c>
      <c r="BW1679" t="str">
        <f>"21:57:31.285"</f>
        <v>21:57:31.285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4</v>
      </c>
      <c r="CP1679" t="s">
        <v>119</v>
      </c>
      <c r="CQ1679">
        <v>259</v>
      </c>
      <c r="CR1679">
        <v>0</v>
      </c>
      <c r="CW1679">
        <v>3080010</v>
      </c>
      <c r="CY1679">
        <v>0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"08/10/2022 21:57:32.916"</f>
        <v>08/10/2022 21:57:32.916</v>
      </c>
      <c r="C1680" t="str">
        <f t="shared" si="473"/>
        <v>FFDFD3C0</v>
      </c>
      <c r="D1680" t="s">
        <v>130</v>
      </c>
      <c r="E1680">
        <v>18</v>
      </c>
      <c r="F1680">
        <v>1018</v>
      </c>
      <c r="G1680" t="s">
        <v>114</v>
      </c>
      <c r="J1680" t="s">
        <v>131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ref="S1680:T1682" si="479">"21:57:32.594"</f>
        <v>21:57:32.594</v>
      </c>
      <c r="T1680" t="str">
        <f t="shared" si="479"/>
        <v>21:57:32.594</v>
      </c>
      <c r="U1680" t="str">
        <f t="shared" si="472"/>
        <v>A4558D</v>
      </c>
      <c r="V1680">
        <v>0</v>
      </c>
      <c r="W1680">
        <v>0</v>
      </c>
      <c r="X1680">
        <v>2</v>
      </c>
      <c r="Z1680">
        <v>1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0</v>
      </c>
      <c r="AI1680" t="s">
        <v>1365</v>
      </c>
      <c r="AJ1680">
        <v>48.068553999999999</v>
      </c>
      <c r="AK1680" t="s">
        <v>1366</v>
      </c>
      <c r="AL1680">
        <v>-122.978082</v>
      </c>
      <c r="AM1680">
        <v>25</v>
      </c>
      <c r="AN1680">
        <v>1000</v>
      </c>
      <c r="AO1680" t="s">
        <v>118</v>
      </c>
      <c r="AP1680">
        <v>5</v>
      </c>
      <c r="AQ1680">
        <v>-130</v>
      </c>
      <c r="AR1680">
        <v>64</v>
      </c>
      <c r="AZ1680">
        <v>1200</v>
      </c>
      <c r="BA1680">
        <v>1</v>
      </c>
      <c r="BB1680" t="str">
        <f t="shared" si="474"/>
        <v xml:space="preserve">N379DH  </v>
      </c>
      <c r="BC1680">
        <v>1</v>
      </c>
      <c r="BE1680">
        <v>0</v>
      </c>
      <c r="BF1680">
        <v>0</v>
      </c>
      <c r="BG1680">
        <v>0</v>
      </c>
      <c r="BH1680">
        <v>1025</v>
      </c>
      <c r="BI1680">
        <v>1</v>
      </c>
      <c r="BJ1680">
        <v>0</v>
      </c>
      <c r="BK1680">
        <v>0</v>
      </c>
      <c r="BL1680">
        <v>0</v>
      </c>
      <c r="BO1680">
        <v>0</v>
      </c>
      <c r="BP1680">
        <v>0</v>
      </c>
      <c r="BW1680" t="str">
        <f>"21:57:32.686"</f>
        <v>21:57:32.686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4</v>
      </c>
      <c r="CP1680" t="s">
        <v>119</v>
      </c>
      <c r="CQ1680">
        <v>259</v>
      </c>
      <c r="CR1680">
        <v>0</v>
      </c>
      <c r="CW1680">
        <v>3080116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"08/10/2022 21:57:32.916"</f>
        <v>08/10/2022 21:57:32.916</v>
      </c>
      <c r="C1681" t="str">
        <f t="shared" si="473"/>
        <v>FFDFD3C0</v>
      </c>
      <c r="D1681" t="s">
        <v>113</v>
      </c>
      <c r="E1681">
        <v>6</v>
      </c>
      <c r="H1681">
        <v>174</v>
      </c>
      <c r="I1681" t="s">
        <v>114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479"/>
        <v>21:57:32.594</v>
      </c>
      <c r="T1681" t="str">
        <f t="shared" si="479"/>
        <v>21:57:32.594</v>
      </c>
      <c r="U1681" t="str">
        <f t="shared" si="472"/>
        <v>A4558D</v>
      </c>
      <c r="V1681">
        <v>0</v>
      </c>
      <c r="W1681">
        <v>0</v>
      </c>
      <c r="X1681">
        <v>2</v>
      </c>
      <c r="Z1681">
        <v>1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0</v>
      </c>
      <c r="AI1681" t="s">
        <v>1365</v>
      </c>
      <c r="AJ1681">
        <v>48.068553999999999</v>
      </c>
      <c r="AK1681" t="s">
        <v>1366</v>
      </c>
      <c r="AL1681">
        <v>-122.978082</v>
      </c>
      <c r="AM1681">
        <v>25</v>
      </c>
      <c r="AN1681">
        <v>1000</v>
      </c>
      <c r="AO1681" t="s">
        <v>118</v>
      </c>
      <c r="AP1681">
        <v>5</v>
      </c>
      <c r="AQ1681">
        <v>-130</v>
      </c>
      <c r="AR1681">
        <v>64</v>
      </c>
      <c r="AZ1681">
        <v>1200</v>
      </c>
      <c r="BA1681">
        <v>1</v>
      </c>
      <c r="BB1681" t="str">
        <f t="shared" si="474"/>
        <v xml:space="preserve">N379DH  </v>
      </c>
      <c r="BC1681">
        <v>1</v>
      </c>
      <c r="BE1681">
        <v>0</v>
      </c>
      <c r="BF1681">
        <v>0</v>
      </c>
      <c r="BG1681">
        <v>0</v>
      </c>
      <c r="BH1681">
        <v>1025</v>
      </c>
      <c r="BI1681">
        <v>1</v>
      </c>
      <c r="BJ1681">
        <v>0</v>
      </c>
      <c r="BK1681">
        <v>0</v>
      </c>
      <c r="BL1681">
        <v>0</v>
      </c>
      <c r="BO1681">
        <v>0</v>
      </c>
      <c r="BP1681">
        <v>0</v>
      </c>
      <c r="BW1681" t="str">
        <f>"21:57:32.686"</f>
        <v>21:57:32.686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4</v>
      </c>
      <c r="CP1681" t="s">
        <v>119</v>
      </c>
      <c r="CQ1681">
        <v>259</v>
      </c>
      <c r="CR1681">
        <v>0</v>
      </c>
      <c r="CW1681">
        <v>3080116</v>
      </c>
      <c r="CY1681">
        <v>0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"08/10/2022 21:57:32.916"</f>
        <v>08/10/2022 21:57:32.916</v>
      </c>
      <c r="C1682" t="str">
        <f t="shared" si="473"/>
        <v>FFDFD3C0</v>
      </c>
      <c r="D1682" t="s">
        <v>611</v>
      </c>
      <c r="E1682">
        <v>10</v>
      </c>
      <c r="H1682">
        <v>37</v>
      </c>
      <c r="I1682" t="s">
        <v>612</v>
      </c>
      <c r="J1682" t="s">
        <v>613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si="479"/>
        <v>21:57:32.594</v>
      </c>
      <c r="T1682" t="str">
        <f t="shared" si="479"/>
        <v>21:57:32.594</v>
      </c>
      <c r="U1682" t="str">
        <f t="shared" si="472"/>
        <v>A4558D</v>
      </c>
      <c r="V1682">
        <v>0</v>
      </c>
      <c r="W1682">
        <v>0</v>
      </c>
      <c r="X1682">
        <v>2</v>
      </c>
      <c r="Z1682">
        <v>1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0</v>
      </c>
      <c r="AI1682" t="s">
        <v>1365</v>
      </c>
      <c r="AJ1682">
        <v>48.068553999999999</v>
      </c>
      <c r="AK1682" t="s">
        <v>1366</v>
      </c>
      <c r="AL1682">
        <v>-122.978082</v>
      </c>
      <c r="AM1682">
        <v>25</v>
      </c>
      <c r="AN1682">
        <v>1000</v>
      </c>
      <c r="AO1682" t="s">
        <v>118</v>
      </c>
      <c r="AP1682">
        <v>5</v>
      </c>
      <c r="AQ1682">
        <v>-130</v>
      </c>
      <c r="AR1682">
        <v>64</v>
      </c>
      <c r="AZ1682">
        <v>1200</v>
      </c>
      <c r="BA1682">
        <v>1</v>
      </c>
      <c r="BB1682" t="str">
        <f t="shared" si="474"/>
        <v xml:space="preserve">N379DH  </v>
      </c>
      <c r="BC1682">
        <v>1</v>
      </c>
      <c r="BE1682">
        <v>0</v>
      </c>
      <c r="BF1682">
        <v>0</v>
      </c>
      <c r="BG1682">
        <v>0</v>
      </c>
      <c r="BH1682">
        <v>1025</v>
      </c>
      <c r="BI1682">
        <v>1</v>
      </c>
      <c r="BJ1682">
        <v>0</v>
      </c>
      <c r="BK1682">
        <v>0</v>
      </c>
      <c r="BL1682">
        <v>0</v>
      </c>
      <c r="BO1682">
        <v>0</v>
      </c>
      <c r="BP1682">
        <v>0</v>
      </c>
      <c r="BW1682" t="str">
        <f>"21:57:32.686"</f>
        <v>21:57:32.686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4</v>
      </c>
      <c r="CP1682" t="s">
        <v>119</v>
      </c>
      <c r="CQ1682">
        <v>259</v>
      </c>
      <c r="CR1682">
        <v>0</v>
      </c>
      <c r="CW1682">
        <v>3080116</v>
      </c>
      <c r="CY1682">
        <v>0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"08/10/2022 21:57:33.682"</f>
        <v>08/10/2022 21:57:33.682</v>
      </c>
      <c r="C1683" t="str">
        <f t="shared" si="473"/>
        <v>FFDFD3C0</v>
      </c>
      <c r="D1683" t="s">
        <v>130</v>
      </c>
      <c r="E1683">
        <v>18</v>
      </c>
      <c r="F1683">
        <v>1018</v>
      </c>
      <c r="G1683" t="s">
        <v>114</v>
      </c>
      <c r="J1683" t="s">
        <v>131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ref="S1683:T1685" si="480">"21:57:33.398"</f>
        <v>21:57:33.398</v>
      </c>
      <c r="T1683" t="str">
        <f t="shared" si="480"/>
        <v>21:57:33.398</v>
      </c>
      <c r="U1683" t="str">
        <f t="shared" si="472"/>
        <v>A4558D</v>
      </c>
      <c r="V1683">
        <v>0</v>
      </c>
      <c r="W1683">
        <v>0</v>
      </c>
      <c r="X1683">
        <v>2</v>
      </c>
      <c r="Z1683">
        <v>1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0</v>
      </c>
      <c r="AI1683" t="s">
        <v>1367</v>
      </c>
      <c r="AJ1683">
        <v>48.068061</v>
      </c>
      <c r="AK1683" t="s">
        <v>1224</v>
      </c>
      <c r="AL1683">
        <v>-122.97806</v>
      </c>
      <c r="AM1683">
        <v>25</v>
      </c>
      <c r="AN1683">
        <v>1000</v>
      </c>
      <c r="AO1683" t="s">
        <v>118</v>
      </c>
      <c r="AP1683">
        <v>5</v>
      </c>
      <c r="AQ1683">
        <v>-130</v>
      </c>
      <c r="AR1683">
        <v>128</v>
      </c>
      <c r="AZ1683">
        <v>1200</v>
      </c>
      <c r="BA1683">
        <v>1</v>
      </c>
      <c r="BB1683" t="str">
        <f t="shared" si="474"/>
        <v xml:space="preserve">N379DH  </v>
      </c>
      <c r="BC1683">
        <v>1</v>
      </c>
      <c r="BE1683">
        <v>0</v>
      </c>
      <c r="BF1683">
        <v>0</v>
      </c>
      <c r="BG1683">
        <v>0</v>
      </c>
      <c r="BH1683">
        <v>1025</v>
      </c>
      <c r="BI1683">
        <v>1</v>
      </c>
      <c r="BJ1683">
        <v>0</v>
      </c>
      <c r="BK1683">
        <v>0</v>
      </c>
      <c r="BL1683">
        <v>0</v>
      </c>
      <c r="BO1683">
        <v>0</v>
      </c>
      <c r="BP1683">
        <v>0</v>
      </c>
      <c r="BW1683" t="str">
        <f>"21:57:33.425"</f>
        <v>21:57:33.425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5</v>
      </c>
      <c r="CP1683" t="s">
        <v>119</v>
      </c>
      <c r="CQ1683">
        <v>259</v>
      </c>
      <c r="CR1683">
        <v>0</v>
      </c>
      <c r="CW1683">
        <v>3080165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"08/10/2022 21:57:33.682"</f>
        <v>08/10/2022 21:57:33.682</v>
      </c>
      <c r="C1684" t="str">
        <f t="shared" si="473"/>
        <v>FFDFD3C0</v>
      </c>
      <c r="D1684" t="s">
        <v>113</v>
      </c>
      <c r="E1684">
        <v>6</v>
      </c>
      <c r="H1684">
        <v>174</v>
      </c>
      <c r="I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si="480"/>
        <v>21:57:33.398</v>
      </c>
      <c r="T1684" t="str">
        <f t="shared" si="480"/>
        <v>21:57:33.398</v>
      </c>
      <c r="U1684" t="str">
        <f t="shared" si="472"/>
        <v>A4558D</v>
      </c>
      <c r="V1684">
        <v>0</v>
      </c>
      <c r="W1684">
        <v>0</v>
      </c>
      <c r="X1684">
        <v>2</v>
      </c>
      <c r="Z1684">
        <v>1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0</v>
      </c>
      <c r="AI1684" t="s">
        <v>1367</v>
      </c>
      <c r="AJ1684">
        <v>48.068061</v>
      </c>
      <c r="AK1684" t="s">
        <v>1224</v>
      </c>
      <c r="AL1684">
        <v>-122.97806</v>
      </c>
      <c r="AM1684">
        <v>25</v>
      </c>
      <c r="AN1684">
        <v>1000</v>
      </c>
      <c r="AO1684" t="s">
        <v>118</v>
      </c>
      <c r="AP1684">
        <v>5</v>
      </c>
      <c r="AQ1684">
        <v>-130</v>
      </c>
      <c r="AR1684">
        <v>128</v>
      </c>
      <c r="AZ1684">
        <v>1200</v>
      </c>
      <c r="BA1684">
        <v>1</v>
      </c>
      <c r="BB1684" t="str">
        <f t="shared" si="474"/>
        <v xml:space="preserve">N379DH  </v>
      </c>
      <c r="BC1684">
        <v>1</v>
      </c>
      <c r="BE1684">
        <v>0</v>
      </c>
      <c r="BF1684">
        <v>0</v>
      </c>
      <c r="BG1684">
        <v>0</v>
      </c>
      <c r="BH1684">
        <v>1025</v>
      </c>
      <c r="BI1684">
        <v>1</v>
      </c>
      <c r="BJ1684">
        <v>0</v>
      </c>
      <c r="BK1684">
        <v>0</v>
      </c>
      <c r="BL1684">
        <v>0</v>
      </c>
      <c r="BO1684">
        <v>0</v>
      </c>
      <c r="BP1684">
        <v>0</v>
      </c>
      <c r="BW1684" t="str">
        <f>"21:57:33.425"</f>
        <v>21:57:33.425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5</v>
      </c>
      <c r="CP1684" t="s">
        <v>119</v>
      </c>
      <c r="CQ1684">
        <v>259</v>
      </c>
      <c r="CR1684">
        <v>0</v>
      </c>
      <c r="CW1684">
        <v>3080165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"08/10/2022 21:57:33.682"</f>
        <v>08/10/2022 21:57:33.682</v>
      </c>
      <c r="C1685" t="str">
        <f t="shared" si="473"/>
        <v>FFDFD3C0</v>
      </c>
      <c r="D1685" t="s">
        <v>611</v>
      </c>
      <c r="E1685">
        <v>10</v>
      </c>
      <c r="H1685">
        <v>37</v>
      </c>
      <c r="I1685" t="s">
        <v>612</v>
      </c>
      <c r="J1685" t="s">
        <v>613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si="480"/>
        <v>21:57:33.398</v>
      </c>
      <c r="T1685" t="str">
        <f t="shared" si="480"/>
        <v>21:57:33.398</v>
      </c>
      <c r="U1685" t="str">
        <f t="shared" si="472"/>
        <v>A4558D</v>
      </c>
      <c r="V1685">
        <v>0</v>
      </c>
      <c r="W1685">
        <v>0</v>
      </c>
      <c r="X1685">
        <v>2</v>
      </c>
      <c r="Z1685">
        <v>1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0</v>
      </c>
      <c r="AI1685" t="s">
        <v>1367</v>
      </c>
      <c r="AJ1685">
        <v>48.068061</v>
      </c>
      <c r="AK1685" t="s">
        <v>1224</v>
      </c>
      <c r="AL1685">
        <v>-122.97806</v>
      </c>
      <c r="AM1685">
        <v>25</v>
      </c>
      <c r="AN1685">
        <v>1000</v>
      </c>
      <c r="AO1685" t="s">
        <v>118</v>
      </c>
      <c r="AP1685">
        <v>5</v>
      </c>
      <c r="AQ1685">
        <v>-130</v>
      </c>
      <c r="AR1685">
        <v>128</v>
      </c>
      <c r="AZ1685">
        <v>1200</v>
      </c>
      <c r="BA1685">
        <v>1</v>
      </c>
      <c r="BB1685" t="str">
        <f t="shared" si="474"/>
        <v xml:space="preserve">N379DH  </v>
      </c>
      <c r="BC1685">
        <v>1</v>
      </c>
      <c r="BE1685">
        <v>0</v>
      </c>
      <c r="BF1685">
        <v>0</v>
      </c>
      <c r="BG1685">
        <v>0</v>
      </c>
      <c r="BH1685">
        <v>1025</v>
      </c>
      <c r="BI1685">
        <v>1</v>
      </c>
      <c r="BJ1685">
        <v>0</v>
      </c>
      <c r="BK1685">
        <v>0</v>
      </c>
      <c r="BL1685">
        <v>0</v>
      </c>
      <c r="BO1685">
        <v>0</v>
      </c>
      <c r="BP1685">
        <v>0</v>
      </c>
      <c r="BW1685" t="str">
        <f>"21:57:33.425"</f>
        <v>21:57:33.425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5</v>
      </c>
      <c r="CP1685" t="s">
        <v>119</v>
      </c>
      <c r="CQ1685">
        <v>259</v>
      </c>
      <c r="CR1685">
        <v>0</v>
      </c>
      <c r="CW1685">
        <v>3080165</v>
      </c>
      <c r="CY1685">
        <v>0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"08/10/2022 21:57:34.691"</f>
        <v>08/10/2022 21:57:34.691</v>
      </c>
      <c r="C1686" t="str">
        <f t="shared" si="473"/>
        <v>FFDFD3C0</v>
      </c>
      <c r="D1686" t="s">
        <v>611</v>
      </c>
      <c r="E1686">
        <v>10</v>
      </c>
      <c r="H1686">
        <v>37</v>
      </c>
      <c r="I1686" t="s">
        <v>612</v>
      </c>
      <c r="J1686" t="s">
        <v>613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ref="S1686:T1688" si="481">"21:57:34.398"</f>
        <v>21:57:34.398</v>
      </c>
      <c r="T1686" t="str">
        <f t="shared" si="481"/>
        <v>21:57:34.398</v>
      </c>
      <c r="U1686" t="str">
        <f t="shared" si="472"/>
        <v>A4558D</v>
      </c>
      <c r="V1686">
        <v>0</v>
      </c>
      <c r="W1686">
        <v>0</v>
      </c>
      <c r="X1686">
        <v>2</v>
      </c>
      <c r="Z1686">
        <v>1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0</v>
      </c>
      <c r="AI1686" t="s">
        <v>1368</v>
      </c>
      <c r="AJ1686">
        <v>48.067459999999997</v>
      </c>
      <c r="AK1686" t="s">
        <v>1065</v>
      </c>
      <c r="AL1686">
        <v>-122.97801699999999</v>
      </c>
      <c r="AM1686">
        <v>25</v>
      </c>
      <c r="AN1686">
        <v>1000</v>
      </c>
      <c r="AO1686" t="s">
        <v>118</v>
      </c>
      <c r="AP1686">
        <v>5</v>
      </c>
      <c r="AQ1686">
        <v>-130</v>
      </c>
      <c r="AR1686">
        <v>128</v>
      </c>
      <c r="AZ1686">
        <v>1200</v>
      </c>
      <c r="BA1686">
        <v>1</v>
      </c>
      <c r="BB1686" t="str">
        <f t="shared" si="474"/>
        <v xml:space="preserve">N379DH  </v>
      </c>
      <c r="BC1686">
        <v>1</v>
      </c>
      <c r="BE1686">
        <v>0</v>
      </c>
      <c r="BF1686">
        <v>0</v>
      </c>
      <c r="BG1686">
        <v>0</v>
      </c>
      <c r="BH1686">
        <v>1025</v>
      </c>
      <c r="BI1686">
        <v>1</v>
      </c>
      <c r="BJ1686">
        <v>0</v>
      </c>
      <c r="BK1686">
        <v>0</v>
      </c>
      <c r="BL1686">
        <v>0</v>
      </c>
      <c r="BO1686">
        <v>0</v>
      </c>
      <c r="BP1686">
        <v>0</v>
      </c>
      <c r="BW1686" t="str">
        <f>"21:57:34.427"</f>
        <v>21:57:34.427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4</v>
      </c>
      <c r="CP1686" t="s">
        <v>119</v>
      </c>
      <c r="CQ1686">
        <v>259</v>
      </c>
      <c r="CR1686">
        <v>0</v>
      </c>
      <c r="CW1686">
        <v>3080253</v>
      </c>
      <c r="CY1686">
        <v>0</v>
      </c>
      <c r="CZ1686">
        <v>0</v>
      </c>
      <c r="DA1686">
        <v>0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"08/10/2022 21:57:34.722"</f>
        <v>08/10/2022 21:57:34.722</v>
      </c>
      <c r="C1687" t="str">
        <f t="shared" si="473"/>
        <v>FFDFD3C0</v>
      </c>
      <c r="D1687" t="s">
        <v>130</v>
      </c>
      <c r="E1687">
        <v>18</v>
      </c>
      <c r="F1687">
        <v>1018</v>
      </c>
      <c r="G1687" t="s">
        <v>114</v>
      </c>
      <c r="J1687" t="s">
        <v>131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481"/>
        <v>21:57:34.398</v>
      </c>
      <c r="T1687" t="str">
        <f t="shared" si="481"/>
        <v>21:57:34.398</v>
      </c>
      <c r="U1687" t="str">
        <f t="shared" si="472"/>
        <v>A4558D</v>
      </c>
      <c r="V1687">
        <v>0</v>
      </c>
      <c r="W1687">
        <v>0</v>
      </c>
      <c r="X1687">
        <v>2</v>
      </c>
      <c r="Z1687">
        <v>1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0</v>
      </c>
      <c r="AI1687" t="s">
        <v>1368</v>
      </c>
      <c r="AJ1687">
        <v>48.067459999999997</v>
      </c>
      <c r="AK1687" t="s">
        <v>1065</v>
      </c>
      <c r="AL1687">
        <v>-122.97801699999999</v>
      </c>
      <c r="AM1687">
        <v>25</v>
      </c>
      <c r="AN1687">
        <v>1000</v>
      </c>
      <c r="AO1687" t="s">
        <v>118</v>
      </c>
      <c r="AP1687">
        <v>5</v>
      </c>
      <c r="AQ1687">
        <v>-130</v>
      </c>
      <c r="AR1687">
        <v>128</v>
      </c>
      <c r="AZ1687">
        <v>1200</v>
      </c>
      <c r="BA1687">
        <v>1</v>
      </c>
      <c r="BB1687" t="str">
        <f t="shared" si="474"/>
        <v xml:space="preserve">N379DH  </v>
      </c>
      <c r="BC1687">
        <v>1</v>
      </c>
      <c r="BE1687">
        <v>0</v>
      </c>
      <c r="BF1687">
        <v>0</v>
      </c>
      <c r="BG1687">
        <v>0</v>
      </c>
      <c r="BH1687">
        <v>1025</v>
      </c>
      <c r="BI1687">
        <v>1</v>
      </c>
      <c r="BJ1687">
        <v>0</v>
      </c>
      <c r="BK1687">
        <v>0</v>
      </c>
      <c r="BL1687">
        <v>0</v>
      </c>
      <c r="BO1687">
        <v>0</v>
      </c>
      <c r="BP1687">
        <v>0</v>
      </c>
      <c r="BW1687" t="str">
        <f>"21:57:34.427"</f>
        <v>21:57:34.427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4</v>
      </c>
      <c r="CP1687" t="s">
        <v>119</v>
      </c>
      <c r="CQ1687">
        <v>259</v>
      </c>
      <c r="CR1687">
        <v>0</v>
      </c>
      <c r="CW1687">
        <v>3080253</v>
      </c>
      <c r="CY1687">
        <v>0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"08/10/2022 21:57:34.753"</f>
        <v>08/10/2022 21:57:34.753</v>
      </c>
      <c r="C1688" t="str">
        <f t="shared" si="473"/>
        <v>FFDFD3C0</v>
      </c>
      <c r="D1688" t="s">
        <v>113</v>
      </c>
      <c r="E1688">
        <v>6</v>
      </c>
      <c r="H1688">
        <v>174</v>
      </c>
      <c r="I1688" t="s">
        <v>114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481"/>
        <v>21:57:34.398</v>
      </c>
      <c r="T1688" t="str">
        <f t="shared" si="481"/>
        <v>21:57:34.398</v>
      </c>
      <c r="U1688" t="str">
        <f t="shared" si="472"/>
        <v>A4558D</v>
      </c>
      <c r="V1688">
        <v>0</v>
      </c>
      <c r="W1688">
        <v>0</v>
      </c>
      <c r="X1688">
        <v>2</v>
      </c>
      <c r="Z1688">
        <v>1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0</v>
      </c>
      <c r="AI1688" t="s">
        <v>1368</v>
      </c>
      <c r="AJ1688">
        <v>48.067459999999997</v>
      </c>
      <c r="AK1688" t="s">
        <v>1065</v>
      </c>
      <c r="AL1688">
        <v>-122.97801699999999</v>
      </c>
      <c r="AM1688">
        <v>25</v>
      </c>
      <c r="AN1688">
        <v>1000</v>
      </c>
      <c r="AO1688" t="s">
        <v>118</v>
      </c>
      <c r="AP1688">
        <v>5</v>
      </c>
      <c r="AQ1688">
        <v>-130</v>
      </c>
      <c r="AR1688">
        <v>128</v>
      </c>
      <c r="AZ1688">
        <v>1200</v>
      </c>
      <c r="BA1688">
        <v>1</v>
      </c>
      <c r="BB1688" t="str">
        <f t="shared" si="474"/>
        <v xml:space="preserve">N379DH  </v>
      </c>
      <c r="BC1688">
        <v>1</v>
      </c>
      <c r="BE1688">
        <v>0</v>
      </c>
      <c r="BF1688">
        <v>0</v>
      </c>
      <c r="BG1688">
        <v>0</v>
      </c>
      <c r="BH1688">
        <v>1025</v>
      </c>
      <c r="BI1688">
        <v>1</v>
      </c>
      <c r="BJ1688">
        <v>0</v>
      </c>
      <c r="BK1688">
        <v>0</v>
      </c>
      <c r="BL1688">
        <v>0</v>
      </c>
      <c r="BO1688">
        <v>0</v>
      </c>
      <c r="BP1688">
        <v>0</v>
      </c>
      <c r="BW1688" t="str">
        <f>"21:57:34.427"</f>
        <v>21:57:34.427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4</v>
      </c>
      <c r="CP1688" t="s">
        <v>119</v>
      </c>
      <c r="CQ1688">
        <v>259</v>
      </c>
      <c r="CR1688">
        <v>0</v>
      </c>
      <c r="CW1688">
        <v>3080253</v>
      </c>
      <c r="CY1688">
        <v>0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"08/10/2022 21:57:35.613"</f>
        <v>08/10/2022 21:57:35.613</v>
      </c>
      <c r="C1689" t="str">
        <f t="shared" si="473"/>
        <v>FFDFD3C0</v>
      </c>
      <c r="D1689" t="s">
        <v>611</v>
      </c>
      <c r="E1689">
        <v>10</v>
      </c>
      <c r="H1689">
        <v>37</v>
      </c>
      <c r="I1689" t="s">
        <v>612</v>
      </c>
      <c r="J1689" t="s">
        <v>613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ref="S1689:T1691" si="482">"21:57:35.195"</f>
        <v>21:57:35.195</v>
      </c>
      <c r="T1689" t="str">
        <f t="shared" si="482"/>
        <v>21:57:35.195</v>
      </c>
      <c r="U1689" t="str">
        <f t="shared" si="472"/>
        <v>A4558D</v>
      </c>
      <c r="V1689">
        <v>0</v>
      </c>
      <c r="W1689">
        <v>0</v>
      </c>
      <c r="X1689">
        <v>2</v>
      </c>
      <c r="Z1689">
        <v>1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0</v>
      </c>
      <c r="AI1689" t="s">
        <v>1369</v>
      </c>
      <c r="AJ1689">
        <v>48.066988000000002</v>
      </c>
      <c r="AK1689" t="s">
        <v>1370</v>
      </c>
      <c r="AL1689">
        <v>-122.977996</v>
      </c>
      <c r="AM1689">
        <v>25</v>
      </c>
      <c r="AN1689">
        <v>1000</v>
      </c>
      <c r="AO1689" t="s">
        <v>118</v>
      </c>
      <c r="AP1689">
        <v>5</v>
      </c>
      <c r="AQ1689">
        <v>-130</v>
      </c>
      <c r="AR1689">
        <v>0</v>
      </c>
      <c r="AZ1689">
        <v>1200</v>
      </c>
      <c r="BA1689">
        <v>1</v>
      </c>
      <c r="BB1689" t="str">
        <f t="shared" si="474"/>
        <v xml:space="preserve">N379DH  </v>
      </c>
      <c r="BC1689">
        <v>1</v>
      </c>
      <c r="BE1689">
        <v>0</v>
      </c>
      <c r="BF1689">
        <v>0</v>
      </c>
      <c r="BG1689">
        <v>0</v>
      </c>
      <c r="BH1689">
        <v>1025</v>
      </c>
      <c r="BI1689">
        <v>1</v>
      </c>
      <c r="BJ1689">
        <v>0</v>
      </c>
      <c r="BK1689">
        <v>0</v>
      </c>
      <c r="BL1689">
        <v>0</v>
      </c>
      <c r="BO1689">
        <v>0</v>
      </c>
      <c r="BP1689">
        <v>0</v>
      </c>
      <c r="BW1689" t="str">
        <f>"21:57:35.352"</f>
        <v>21:57:35.352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4</v>
      </c>
      <c r="CP1689" t="s">
        <v>119</v>
      </c>
      <c r="CQ1689">
        <v>259</v>
      </c>
      <c r="CR1689">
        <v>0</v>
      </c>
      <c r="CW1689">
        <v>3080325</v>
      </c>
      <c r="CY1689">
        <v>0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"08/10/2022 21:57:35.613"</f>
        <v>08/10/2022 21:57:35.613</v>
      </c>
      <c r="C1690" t="str">
        <f t="shared" si="473"/>
        <v>FFDFD3C0</v>
      </c>
      <c r="D1690" t="s">
        <v>130</v>
      </c>
      <c r="E1690">
        <v>18</v>
      </c>
      <c r="F1690">
        <v>1018</v>
      </c>
      <c r="G1690" t="s">
        <v>114</v>
      </c>
      <c r="J1690" t="s">
        <v>131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482"/>
        <v>21:57:35.195</v>
      </c>
      <c r="T1690" t="str">
        <f t="shared" si="482"/>
        <v>21:57:35.195</v>
      </c>
      <c r="U1690" t="str">
        <f t="shared" si="472"/>
        <v>A4558D</v>
      </c>
      <c r="V1690">
        <v>0</v>
      </c>
      <c r="W1690">
        <v>0</v>
      </c>
      <c r="X1690">
        <v>2</v>
      </c>
      <c r="Z1690">
        <v>1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0</v>
      </c>
      <c r="AI1690" t="s">
        <v>1369</v>
      </c>
      <c r="AJ1690">
        <v>48.066988000000002</v>
      </c>
      <c r="AK1690" t="s">
        <v>1370</v>
      </c>
      <c r="AL1690">
        <v>-122.977996</v>
      </c>
      <c r="AM1690">
        <v>25</v>
      </c>
      <c r="AN1690">
        <v>1000</v>
      </c>
      <c r="AO1690" t="s">
        <v>118</v>
      </c>
      <c r="AP1690">
        <v>5</v>
      </c>
      <c r="AQ1690">
        <v>-130</v>
      </c>
      <c r="AR1690">
        <v>0</v>
      </c>
      <c r="AZ1690">
        <v>1200</v>
      </c>
      <c r="BA1690">
        <v>1</v>
      </c>
      <c r="BB1690" t="str">
        <f t="shared" si="474"/>
        <v xml:space="preserve">N379DH  </v>
      </c>
      <c r="BC1690">
        <v>1</v>
      </c>
      <c r="BE1690">
        <v>0</v>
      </c>
      <c r="BF1690">
        <v>0</v>
      </c>
      <c r="BG1690">
        <v>0</v>
      </c>
      <c r="BH1690">
        <v>1025</v>
      </c>
      <c r="BI1690">
        <v>1</v>
      </c>
      <c r="BJ1690">
        <v>0</v>
      </c>
      <c r="BK1690">
        <v>0</v>
      </c>
      <c r="BL1690">
        <v>0</v>
      </c>
      <c r="BO1690">
        <v>0</v>
      </c>
      <c r="BP1690">
        <v>0</v>
      </c>
      <c r="BW1690" t="str">
        <f>"21:57:35.352"</f>
        <v>21:57:35.352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4</v>
      </c>
      <c r="CP1690" t="s">
        <v>119</v>
      </c>
      <c r="CQ1690">
        <v>259</v>
      </c>
      <c r="CR1690">
        <v>0</v>
      </c>
      <c r="CW1690">
        <v>3080325</v>
      </c>
      <c r="CY1690">
        <v>0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"08/10/2022 21:57:35.644"</f>
        <v>08/10/2022 21:57:35.644</v>
      </c>
      <c r="C1691" t="str">
        <f t="shared" si="473"/>
        <v>FFDFD3C0</v>
      </c>
      <c r="D1691" t="s">
        <v>113</v>
      </c>
      <c r="E1691">
        <v>6</v>
      </c>
      <c r="H1691">
        <v>174</v>
      </c>
      <c r="I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482"/>
        <v>21:57:35.195</v>
      </c>
      <c r="T1691" t="str">
        <f t="shared" si="482"/>
        <v>21:57:35.195</v>
      </c>
      <c r="U1691" t="str">
        <f t="shared" si="472"/>
        <v>A4558D</v>
      </c>
      <c r="V1691">
        <v>0</v>
      </c>
      <c r="W1691">
        <v>0</v>
      </c>
      <c r="X1691">
        <v>2</v>
      </c>
      <c r="Z1691">
        <v>1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0</v>
      </c>
      <c r="AI1691" t="s">
        <v>1369</v>
      </c>
      <c r="AJ1691">
        <v>48.066988000000002</v>
      </c>
      <c r="AK1691" t="s">
        <v>1370</v>
      </c>
      <c r="AL1691">
        <v>-122.977996</v>
      </c>
      <c r="AM1691">
        <v>25</v>
      </c>
      <c r="AN1691">
        <v>1000</v>
      </c>
      <c r="AO1691" t="s">
        <v>118</v>
      </c>
      <c r="AP1691">
        <v>5</v>
      </c>
      <c r="AQ1691">
        <v>-130</v>
      </c>
      <c r="AR1691">
        <v>0</v>
      </c>
      <c r="AZ1691">
        <v>1200</v>
      </c>
      <c r="BA1691">
        <v>1</v>
      </c>
      <c r="BB1691" t="str">
        <f t="shared" si="474"/>
        <v xml:space="preserve">N379DH  </v>
      </c>
      <c r="BC1691">
        <v>1</v>
      </c>
      <c r="BE1691">
        <v>0</v>
      </c>
      <c r="BF1691">
        <v>0</v>
      </c>
      <c r="BG1691">
        <v>0</v>
      </c>
      <c r="BH1691">
        <v>1025</v>
      </c>
      <c r="BI1691">
        <v>1</v>
      </c>
      <c r="BJ1691">
        <v>0</v>
      </c>
      <c r="BK1691">
        <v>0</v>
      </c>
      <c r="BL1691">
        <v>0</v>
      </c>
      <c r="BO1691">
        <v>0</v>
      </c>
      <c r="BP1691">
        <v>0</v>
      </c>
      <c r="BW1691" t="str">
        <f>"21:57:35.352"</f>
        <v>21:57:35.352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4</v>
      </c>
      <c r="CP1691" t="s">
        <v>119</v>
      </c>
      <c r="CQ1691">
        <v>259</v>
      </c>
      <c r="CR1691">
        <v>0</v>
      </c>
      <c r="CW1691">
        <v>3080325</v>
      </c>
      <c r="CY1691">
        <v>0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"08/10/2022 21:57:36.628"</f>
        <v>08/10/2022 21:57:36.628</v>
      </c>
      <c r="C1692" t="str">
        <f t="shared" si="473"/>
        <v>FFDFD3C0</v>
      </c>
      <c r="D1692" t="s">
        <v>611</v>
      </c>
      <c r="E1692">
        <v>10</v>
      </c>
      <c r="H1692">
        <v>37</v>
      </c>
      <c r="I1692" t="s">
        <v>612</v>
      </c>
      <c r="J1692" t="s">
        <v>613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ref="S1692:T1694" si="483">"21:57:36.195"</f>
        <v>21:57:36.195</v>
      </c>
      <c r="T1692" t="str">
        <f t="shared" si="483"/>
        <v>21:57:36.195</v>
      </c>
      <c r="U1692" t="str">
        <f t="shared" si="472"/>
        <v>A4558D</v>
      </c>
      <c r="V1692">
        <v>0</v>
      </c>
      <c r="W1692">
        <v>0</v>
      </c>
      <c r="X1692">
        <v>2</v>
      </c>
      <c r="Z1692">
        <v>1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0</v>
      </c>
      <c r="AI1692" t="s">
        <v>1371</v>
      </c>
      <c r="AJ1692">
        <v>48.066386999999999</v>
      </c>
      <c r="AK1692" t="s">
        <v>1222</v>
      </c>
      <c r="AL1692">
        <v>-122.977953</v>
      </c>
      <c r="AM1692">
        <v>25</v>
      </c>
      <c r="AN1692">
        <v>1100</v>
      </c>
      <c r="AO1692" t="s">
        <v>118</v>
      </c>
      <c r="AP1692">
        <v>5</v>
      </c>
      <c r="AQ1692">
        <v>-130</v>
      </c>
      <c r="AR1692">
        <v>64</v>
      </c>
      <c r="AZ1692">
        <v>1200</v>
      </c>
      <c r="BA1692">
        <v>1</v>
      </c>
      <c r="BB1692" t="str">
        <f t="shared" si="474"/>
        <v xml:space="preserve">N379DH  </v>
      </c>
      <c r="BC1692">
        <v>1</v>
      </c>
      <c r="BE1692">
        <v>0</v>
      </c>
      <c r="BF1692">
        <v>0</v>
      </c>
      <c r="BG1692">
        <v>0</v>
      </c>
      <c r="BH1692">
        <v>1025</v>
      </c>
      <c r="BI1692">
        <v>1</v>
      </c>
      <c r="BJ1692">
        <v>0</v>
      </c>
      <c r="BK1692">
        <v>0</v>
      </c>
      <c r="BL1692">
        <v>0</v>
      </c>
      <c r="BO1692">
        <v>0</v>
      </c>
      <c r="BP1692">
        <v>0</v>
      </c>
      <c r="BW1692" t="str">
        <f>"21:57:36.355"</f>
        <v>21:57:36.355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4</v>
      </c>
      <c r="CP1692" t="s">
        <v>119</v>
      </c>
      <c r="CQ1692">
        <v>259</v>
      </c>
      <c r="CR1692">
        <v>0</v>
      </c>
      <c r="CW1692">
        <v>3080398</v>
      </c>
      <c r="CY1692">
        <v>0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"08/10/2022 21:57:36.628"</f>
        <v>08/10/2022 21:57:36.628</v>
      </c>
      <c r="C1693" t="str">
        <f t="shared" si="473"/>
        <v>FFDFD3C0</v>
      </c>
      <c r="D1693" t="s">
        <v>130</v>
      </c>
      <c r="E1693">
        <v>18</v>
      </c>
      <c r="F1693">
        <v>1018</v>
      </c>
      <c r="G1693" t="s">
        <v>114</v>
      </c>
      <c r="J1693" t="s">
        <v>131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483"/>
        <v>21:57:36.195</v>
      </c>
      <c r="T1693" t="str">
        <f t="shared" si="483"/>
        <v>21:57:36.195</v>
      </c>
      <c r="U1693" t="str">
        <f t="shared" si="472"/>
        <v>A4558D</v>
      </c>
      <c r="V1693">
        <v>0</v>
      </c>
      <c r="W1693">
        <v>0</v>
      </c>
      <c r="X1693">
        <v>2</v>
      </c>
      <c r="Z1693">
        <v>1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0</v>
      </c>
      <c r="AI1693" t="s">
        <v>1371</v>
      </c>
      <c r="AJ1693">
        <v>48.066386999999999</v>
      </c>
      <c r="AK1693" t="s">
        <v>1222</v>
      </c>
      <c r="AL1693">
        <v>-122.977953</v>
      </c>
      <c r="AM1693">
        <v>25</v>
      </c>
      <c r="AN1693">
        <v>1100</v>
      </c>
      <c r="AO1693" t="s">
        <v>118</v>
      </c>
      <c r="AP1693">
        <v>5</v>
      </c>
      <c r="AQ1693">
        <v>-130</v>
      </c>
      <c r="AR1693">
        <v>64</v>
      </c>
      <c r="AZ1693">
        <v>1200</v>
      </c>
      <c r="BA1693">
        <v>1</v>
      </c>
      <c r="BB1693" t="str">
        <f t="shared" si="474"/>
        <v xml:space="preserve">N379DH  </v>
      </c>
      <c r="BC1693">
        <v>1</v>
      </c>
      <c r="BE1693">
        <v>0</v>
      </c>
      <c r="BF1693">
        <v>0</v>
      </c>
      <c r="BG1693">
        <v>0</v>
      </c>
      <c r="BH1693">
        <v>1025</v>
      </c>
      <c r="BI1693">
        <v>1</v>
      </c>
      <c r="BJ1693">
        <v>0</v>
      </c>
      <c r="BK1693">
        <v>0</v>
      </c>
      <c r="BL1693">
        <v>0</v>
      </c>
      <c r="BO1693">
        <v>0</v>
      </c>
      <c r="BP1693">
        <v>0</v>
      </c>
      <c r="BW1693" t="str">
        <f>"21:57:36.355"</f>
        <v>21:57:36.355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4</v>
      </c>
      <c r="CP1693" t="s">
        <v>119</v>
      </c>
      <c r="CQ1693">
        <v>259</v>
      </c>
      <c r="CR1693">
        <v>0</v>
      </c>
      <c r="CW1693">
        <v>3080398</v>
      </c>
      <c r="CY1693">
        <v>0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"08/10/2022 21:57:36.628"</f>
        <v>08/10/2022 21:57:36.628</v>
      </c>
      <c r="C1694" t="str">
        <f t="shared" si="473"/>
        <v>FFDFD3C0</v>
      </c>
      <c r="D1694" t="s">
        <v>113</v>
      </c>
      <c r="E1694">
        <v>6</v>
      </c>
      <c r="H1694">
        <v>174</v>
      </c>
      <c r="I1694" t="s">
        <v>114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si="483"/>
        <v>21:57:36.195</v>
      </c>
      <c r="T1694" t="str">
        <f t="shared" si="483"/>
        <v>21:57:36.195</v>
      </c>
      <c r="U1694" t="str">
        <f t="shared" si="472"/>
        <v>A4558D</v>
      </c>
      <c r="V1694">
        <v>0</v>
      </c>
      <c r="W1694">
        <v>0</v>
      </c>
      <c r="X1694">
        <v>2</v>
      </c>
      <c r="Z1694">
        <v>1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0</v>
      </c>
      <c r="AI1694" t="s">
        <v>1371</v>
      </c>
      <c r="AJ1694">
        <v>48.066386999999999</v>
      </c>
      <c r="AK1694" t="s">
        <v>1222</v>
      </c>
      <c r="AL1694">
        <v>-122.977953</v>
      </c>
      <c r="AM1694">
        <v>25</v>
      </c>
      <c r="AN1694">
        <v>1100</v>
      </c>
      <c r="AO1694" t="s">
        <v>118</v>
      </c>
      <c r="AP1694">
        <v>5</v>
      </c>
      <c r="AQ1694">
        <v>-130</v>
      </c>
      <c r="AR1694">
        <v>64</v>
      </c>
      <c r="AZ1694">
        <v>1200</v>
      </c>
      <c r="BA1694">
        <v>1</v>
      </c>
      <c r="BB1694" t="str">
        <f t="shared" si="474"/>
        <v xml:space="preserve">N379DH  </v>
      </c>
      <c r="BC1694">
        <v>1</v>
      </c>
      <c r="BE1694">
        <v>0</v>
      </c>
      <c r="BF1694">
        <v>0</v>
      </c>
      <c r="BG1694">
        <v>0</v>
      </c>
      <c r="BH1694">
        <v>1025</v>
      </c>
      <c r="BI1694">
        <v>1</v>
      </c>
      <c r="BJ1694">
        <v>0</v>
      </c>
      <c r="BK1694">
        <v>0</v>
      </c>
      <c r="BL1694">
        <v>0</v>
      </c>
      <c r="BO1694">
        <v>0</v>
      </c>
      <c r="BP1694">
        <v>0</v>
      </c>
      <c r="BW1694" t="str">
        <f>"21:57:36.355"</f>
        <v>21:57:36.355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4</v>
      </c>
      <c r="CP1694" t="s">
        <v>119</v>
      </c>
      <c r="CQ1694">
        <v>259</v>
      </c>
      <c r="CR1694">
        <v>0</v>
      </c>
      <c r="CW1694">
        <v>3080398</v>
      </c>
      <c r="CY1694">
        <v>0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"08/10/2022 21:57:38.097"</f>
        <v>08/10/2022 21:57:38.097</v>
      </c>
      <c r="C1695" t="str">
        <f t="shared" si="473"/>
        <v>FFDFD3C0</v>
      </c>
      <c r="D1695" t="s">
        <v>611</v>
      </c>
      <c r="E1695">
        <v>10</v>
      </c>
      <c r="H1695">
        <v>37</v>
      </c>
      <c r="I1695" t="s">
        <v>612</v>
      </c>
      <c r="J1695" t="s">
        <v>613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ref="S1695:T1697" si="484">"21:57:37.797"</f>
        <v>21:57:37.797</v>
      </c>
      <c r="T1695" t="str">
        <f t="shared" si="484"/>
        <v>21:57:37.797</v>
      </c>
      <c r="U1695" t="str">
        <f t="shared" si="472"/>
        <v>A4558D</v>
      </c>
      <c r="V1695">
        <v>0</v>
      </c>
      <c r="W1695">
        <v>0</v>
      </c>
      <c r="X1695">
        <v>2</v>
      </c>
      <c r="Z1695">
        <v>1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0</v>
      </c>
      <c r="AI1695" t="s">
        <v>1372</v>
      </c>
      <c r="AJ1695">
        <v>48.065421999999998</v>
      </c>
      <c r="AK1695" t="s">
        <v>1373</v>
      </c>
      <c r="AL1695">
        <v>-122.97790999999999</v>
      </c>
      <c r="AM1695">
        <v>25</v>
      </c>
      <c r="AN1695">
        <v>1000</v>
      </c>
      <c r="AO1695" t="s">
        <v>118</v>
      </c>
      <c r="AP1695">
        <v>4</v>
      </c>
      <c r="AQ1695">
        <v>-130</v>
      </c>
      <c r="AR1695">
        <v>0</v>
      </c>
      <c r="AZ1695">
        <v>1200</v>
      </c>
      <c r="BA1695">
        <v>1</v>
      </c>
      <c r="BB1695" t="str">
        <f t="shared" si="474"/>
        <v xml:space="preserve">N379DH  </v>
      </c>
      <c r="BC1695">
        <v>1</v>
      </c>
      <c r="BE1695">
        <v>0</v>
      </c>
      <c r="BF1695">
        <v>0</v>
      </c>
      <c r="BG1695">
        <v>0</v>
      </c>
      <c r="BH1695">
        <v>1025</v>
      </c>
      <c r="BI1695">
        <v>1</v>
      </c>
      <c r="BJ1695">
        <v>0</v>
      </c>
      <c r="BK1695">
        <v>0</v>
      </c>
      <c r="BL1695">
        <v>0</v>
      </c>
      <c r="BO1695">
        <v>0</v>
      </c>
      <c r="BP1695">
        <v>0</v>
      </c>
      <c r="BW1695" t="str">
        <f>"21:57:37.866"</f>
        <v>21:57:37.866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4</v>
      </c>
      <c r="CP1695" t="s">
        <v>119</v>
      </c>
      <c r="CQ1695">
        <v>259</v>
      </c>
      <c r="CR1695">
        <v>0</v>
      </c>
      <c r="CW1695">
        <v>3080514</v>
      </c>
      <c r="CY1695">
        <v>0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"08/10/2022 21:57:38.097"</f>
        <v>08/10/2022 21:57:38.097</v>
      </c>
      <c r="C1696" t="str">
        <f t="shared" si="473"/>
        <v>FFDFD3C0</v>
      </c>
      <c r="D1696" t="s">
        <v>130</v>
      </c>
      <c r="E1696">
        <v>18</v>
      </c>
      <c r="F1696">
        <v>1018</v>
      </c>
      <c r="G1696" t="s">
        <v>114</v>
      </c>
      <c r="J1696" t="s">
        <v>131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484"/>
        <v>21:57:37.797</v>
      </c>
      <c r="T1696" t="str">
        <f t="shared" si="484"/>
        <v>21:57:37.797</v>
      </c>
      <c r="U1696" t="str">
        <f t="shared" si="472"/>
        <v>A4558D</v>
      </c>
      <c r="V1696">
        <v>0</v>
      </c>
      <c r="W1696">
        <v>0</v>
      </c>
      <c r="X1696">
        <v>2</v>
      </c>
      <c r="Z1696">
        <v>1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0</v>
      </c>
      <c r="AI1696" t="s">
        <v>1372</v>
      </c>
      <c r="AJ1696">
        <v>48.065421999999998</v>
      </c>
      <c r="AK1696" t="s">
        <v>1373</v>
      </c>
      <c r="AL1696">
        <v>-122.97790999999999</v>
      </c>
      <c r="AM1696">
        <v>25</v>
      </c>
      <c r="AN1696">
        <v>1000</v>
      </c>
      <c r="AO1696" t="s">
        <v>118</v>
      </c>
      <c r="AP1696">
        <v>4</v>
      </c>
      <c r="AQ1696">
        <v>-130</v>
      </c>
      <c r="AR1696">
        <v>0</v>
      </c>
      <c r="AZ1696">
        <v>1200</v>
      </c>
      <c r="BA1696">
        <v>1</v>
      </c>
      <c r="BB1696" t="str">
        <f t="shared" si="474"/>
        <v xml:space="preserve">N379DH  </v>
      </c>
      <c r="BC1696">
        <v>1</v>
      </c>
      <c r="BE1696">
        <v>0</v>
      </c>
      <c r="BF1696">
        <v>0</v>
      </c>
      <c r="BG1696">
        <v>0</v>
      </c>
      <c r="BH1696">
        <v>1025</v>
      </c>
      <c r="BI1696">
        <v>1</v>
      </c>
      <c r="BJ1696">
        <v>0</v>
      </c>
      <c r="BK1696">
        <v>0</v>
      </c>
      <c r="BL1696">
        <v>0</v>
      </c>
      <c r="BO1696">
        <v>0</v>
      </c>
      <c r="BP1696">
        <v>0</v>
      </c>
      <c r="BW1696" t="str">
        <f>"21:57:37.866"</f>
        <v>21:57:37.866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4</v>
      </c>
      <c r="CP1696" t="s">
        <v>119</v>
      </c>
      <c r="CQ1696">
        <v>259</v>
      </c>
      <c r="CR1696">
        <v>0</v>
      </c>
      <c r="CW1696">
        <v>3080514</v>
      </c>
      <c r="CY1696">
        <v>0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"08/10/2022 21:57:38.113"</f>
        <v>08/10/2022 21:57:38.113</v>
      </c>
      <c r="C1697" t="str">
        <f t="shared" si="473"/>
        <v>FFDFD3C0</v>
      </c>
      <c r="D1697" t="s">
        <v>113</v>
      </c>
      <c r="E1697">
        <v>6</v>
      </c>
      <c r="H1697">
        <v>174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484"/>
        <v>21:57:37.797</v>
      </c>
      <c r="T1697" t="str">
        <f t="shared" si="484"/>
        <v>21:57:37.797</v>
      </c>
      <c r="U1697" t="str">
        <f t="shared" si="472"/>
        <v>A4558D</v>
      </c>
      <c r="V1697">
        <v>0</v>
      </c>
      <c r="W1697">
        <v>0</v>
      </c>
      <c r="X1697">
        <v>2</v>
      </c>
      <c r="Z1697">
        <v>1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0</v>
      </c>
      <c r="AI1697" t="s">
        <v>1372</v>
      </c>
      <c r="AJ1697">
        <v>48.065421999999998</v>
      </c>
      <c r="AK1697" t="s">
        <v>1373</v>
      </c>
      <c r="AL1697">
        <v>-122.97790999999999</v>
      </c>
      <c r="AM1697">
        <v>25</v>
      </c>
      <c r="AN1697">
        <v>1000</v>
      </c>
      <c r="AO1697" t="s">
        <v>118</v>
      </c>
      <c r="AP1697">
        <v>4</v>
      </c>
      <c r="AQ1697">
        <v>-130</v>
      </c>
      <c r="AR1697">
        <v>0</v>
      </c>
      <c r="AZ1697">
        <v>1200</v>
      </c>
      <c r="BA1697">
        <v>1</v>
      </c>
      <c r="BB1697" t="str">
        <f t="shared" si="474"/>
        <v xml:space="preserve">N379DH  </v>
      </c>
      <c r="BC1697">
        <v>1</v>
      </c>
      <c r="BE1697">
        <v>0</v>
      </c>
      <c r="BF1697">
        <v>0</v>
      </c>
      <c r="BG1697">
        <v>0</v>
      </c>
      <c r="BH1697">
        <v>1025</v>
      </c>
      <c r="BI1697">
        <v>1</v>
      </c>
      <c r="BJ1697">
        <v>0</v>
      </c>
      <c r="BK1697">
        <v>0</v>
      </c>
      <c r="BL1697">
        <v>0</v>
      </c>
      <c r="BO1697">
        <v>0</v>
      </c>
      <c r="BP1697">
        <v>0</v>
      </c>
      <c r="BW1697" t="str">
        <f>"21:57:37.866"</f>
        <v>21:57:37.866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4</v>
      </c>
      <c r="CP1697" t="s">
        <v>119</v>
      </c>
      <c r="CQ1697">
        <v>259</v>
      </c>
      <c r="CR1697">
        <v>0</v>
      </c>
      <c r="CW1697">
        <v>3080514</v>
      </c>
      <c r="CY1697">
        <v>0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"08/10/2022 21:57:38.879"</f>
        <v>08/10/2022 21:57:38.879</v>
      </c>
      <c r="C1698" t="str">
        <f t="shared" si="473"/>
        <v>FFDFD3C0</v>
      </c>
      <c r="D1698" t="s">
        <v>113</v>
      </c>
      <c r="E1698">
        <v>6</v>
      </c>
      <c r="H1698">
        <v>174</v>
      </c>
      <c r="I1698" t="s">
        <v>114</v>
      </c>
      <c r="J1698" t="s">
        <v>115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ref="S1698:T1700" si="485">"21:57:38.594"</f>
        <v>21:57:38.594</v>
      </c>
      <c r="T1698" t="str">
        <f t="shared" si="485"/>
        <v>21:57:38.594</v>
      </c>
      <c r="U1698" t="str">
        <f t="shared" si="472"/>
        <v>A4558D</v>
      </c>
      <c r="V1698">
        <v>0</v>
      </c>
      <c r="W1698">
        <v>0</v>
      </c>
      <c r="X1698">
        <v>2</v>
      </c>
      <c r="Z1698">
        <v>1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0</v>
      </c>
      <c r="AI1698" t="s">
        <v>1374</v>
      </c>
      <c r="AJ1698">
        <v>48.064928000000002</v>
      </c>
      <c r="AK1698" t="s">
        <v>1375</v>
      </c>
      <c r="AL1698">
        <v>-122.977889</v>
      </c>
      <c r="AM1698">
        <v>25</v>
      </c>
      <c r="AN1698">
        <v>1000</v>
      </c>
      <c r="AO1698" t="s">
        <v>118</v>
      </c>
      <c r="AP1698">
        <v>4</v>
      </c>
      <c r="AQ1698">
        <v>-130</v>
      </c>
      <c r="AR1698">
        <v>-64</v>
      </c>
      <c r="AZ1698">
        <v>1200</v>
      </c>
      <c r="BA1698">
        <v>1</v>
      </c>
      <c r="BB1698" t="str">
        <f t="shared" si="474"/>
        <v xml:space="preserve">N379DH  </v>
      </c>
      <c r="BC1698">
        <v>1</v>
      </c>
      <c r="BE1698">
        <v>0</v>
      </c>
      <c r="BF1698">
        <v>0</v>
      </c>
      <c r="BG1698">
        <v>0</v>
      </c>
      <c r="BH1698">
        <v>1025</v>
      </c>
      <c r="BI1698">
        <v>1</v>
      </c>
      <c r="BJ1698">
        <v>0</v>
      </c>
      <c r="BK1698">
        <v>0</v>
      </c>
      <c r="BL1698">
        <v>0</v>
      </c>
      <c r="BO1698">
        <v>0</v>
      </c>
      <c r="BP1698">
        <v>0</v>
      </c>
      <c r="BW1698" t="str">
        <f>"21:57:38.669"</f>
        <v>21:57:38.669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4</v>
      </c>
      <c r="CP1698" t="s">
        <v>119</v>
      </c>
      <c r="CQ1698">
        <v>259</v>
      </c>
      <c r="CR1698">
        <v>0</v>
      </c>
      <c r="CW1698">
        <v>3080577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"08/10/2022 21:57:38.879"</f>
        <v>08/10/2022 21:57:38.879</v>
      </c>
      <c r="C1699" t="str">
        <f t="shared" si="473"/>
        <v>FFDFD3C0</v>
      </c>
      <c r="D1699" t="s">
        <v>611</v>
      </c>
      <c r="E1699">
        <v>10</v>
      </c>
      <c r="H1699">
        <v>37</v>
      </c>
      <c r="I1699" t="s">
        <v>612</v>
      </c>
      <c r="J1699" t="s">
        <v>613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485"/>
        <v>21:57:38.594</v>
      </c>
      <c r="T1699" t="str">
        <f t="shared" si="485"/>
        <v>21:57:38.594</v>
      </c>
      <c r="U1699" t="str">
        <f t="shared" si="472"/>
        <v>A4558D</v>
      </c>
      <c r="V1699">
        <v>0</v>
      </c>
      <c r="W1699">
        <v>0</v>
      </c>
      <c r="X1699">
        <v>2</v>
      </c>
      <c r="Z1699">
        <v>1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0</v>
      </c>
      <c r="AI1699" t="s">
        <v>1374</v>
      </c>
      <c r="AJ1699">
        <v>48.064928000000002</v>
      </c>
      <c r="AK1699" t="s">
        <v>1375</v>
      </c>
      <c r="AL1699">
        <v>-122.977889</v>
      </c>
      <c r="AM1699">
        <v>25</v>
      </c>
      <c r="AN1699">
        <v>1000</v>
      </c>
      <c r="AO1699" t="s">
        <v>118</v>
      </c>
      <c r="AP1699">
        <v>4</v>
      </c>
      <c r="AQ1699">
        <v>-130</v>
      </c>
      <c r="AR1699">
        <v>-64</v>
      </c>
      <c r="AZ1699">
        <v>1200</v>
      </c>
      <c r="BA1699">
        <v>1</v>
      </c>
      <c r="BB1699" t="str">
        <f t="shared" si="474"/>
        <v xml:space="preserve">N379DH  </v>
      </c>
      <c r="BC1699">
        <v>1</v>
      </c>
      <c r="BE1699">
        <v>0</v>
      </c>
      <c r="BF1699">
        <v>0</v>
      </c>
      <c r="BG1699">
        <v>0</v>
      </c>
      <c r="BH1699">
        <v>1025</v>
      </c>
      <c r="BI1699">
        <v>1</v>
      </c>
      <c r="BJ1699">
        <v>0</v>
      </c>
      <c r="BK1699">
        <v>0</v>
      </c>
      <c r="BL1699">
        <v>0</v>
      </c>
      <c r="BO1699">
        <v>0</v>
      </c>
      <c r="BP1699">
        <v>0</v>
      </c>
      <c r="BW1699" t="str">
        <f>"21:57:38.669"</f>
        <v>21:57:38.669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4</v>
      </c>
      <c r="CP1699" t="s">
        <v>119</v>
      </c>
      <c r="CQ1699">
        <v>259</v>
      </c>
      <c r="CR1699">
        <v>0</v>
      </c>
      <c r="CW1699">
        <v>3080577</v>
      </c>
      <c r="CY1699">
        <v>0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"08/10/2022 21:57:38.879"</f>
        <v>08/10/2022 21:57:38.879</v>
      </c>
      <c r="C1700" t="str">
        <f t="shared" si="473"/>
        <v>FFDFD3C0</v>
      </c>
      <c r="D1700" t="s">
        <v>130</v>
      </c>
      <c r="E1700">
        <v>18</v>
      </c>
      <c r="F1700">
        <v>1018</v>
      </c>
      <c r="G1700" t="s">
        <v>114</v>
      </c>
      <c r="J1700" t="s">
        <v>131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si="485"/>
        <v>21:57:38.594</v>
      </c>
      <c r="T1700" t="str">
        <f t="shared" si="485"/>
        <v>21:57:38.594</v>
      </c>
      <c r="U1700" t="str">
        <f t="shared" si="472"/>
        <v>A4558D</v>
      </c>
      <c r="V1700">
        <v>0</v>
      </c>
      <c r="W1700">
        <v>0</v>
      </c>
      <c r="X1700">
        <v>2</v>
      </c>
      <c r="Z1700">
        <v>1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0</v>
      </c>
      <c r="AI1700" t="s">
        <v>1374</v>
      </c>
      <c r="AJ1700">
        <v>48.064928000000002</v>
      </c>
      <c r="AK1700" t="s">
        <v>1375</v>
      </c>
      <c r="AL1700">
        <v>-122.977889</v>
      </c>
      <c r="AM1700">
        <v>25</v>
      </c>
      <c r="AN1700">
        <v>1000</v>
      </c>
      <c r="AO1700" t="s">
        <v>118</v>
      </c>
      <c r="AP1700">
        <v>4</v>
      </c>
      <c r="AQ1700">
        <v>-130</v>
      </c>
      <c r="AR1700">
        <v>-64</v>
      </c>
      <c r="AZ1700">
        <v>1200</v>
      </c>
      <c r="BA1700">
        <v>1</v>
      </c>
      <c r="BB1700" t="str">
        <f t="shared" si="474"/>
        <v xml:space="preserve">N379DH  </v>
      </c>
      <c r="BC1700">
        <v>1</v>
      </c>
      <c r="BE1700">
        <v>0</v>
      </c>
      <c r="BF1700">
        <v>0</v>
      </c>
      <c r="BG1700">
        <v>0</v>
      </c>
      <c r="BH1700">
        <v>1025</v>
      </c>
      <c r="BI1700">
        <v>1</v>
      </c>
      <c r="BJ1700">
        <v>0</v>
      </c>
      <c r="BK1700">
        <v>0</v>
      </c>
      <c r="BL1700">
        <v>0</v>
      </c>
      <c r="BO1700">
        <v>0</v>
      </c>
      <c r="BP1700">
        <v>0</v>
      </c>
      <c r="BW1700" t="str">
        <f>"21:57:38.669"</f>
        <v>21:57:38.669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4</v>
      </c>
      <c r="CP1700" t="s">
        <v>119</v>
      </c>
      <c r="CQ1700">
        <v>259</v>
      </c>
      <c r="CR1700">
        <v>0</v>
      </c>
      <c r="CW1700">
        <v>3080577</v>
      </c>
      <c r="CY1700">
        <v>0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"08/10/2022 21:57:39.999"</f>
        <v>08/10/2022 21:57:39.999</v>
      </c>
      <c r="C1701" t="str">
        <f t="shared" si="473"/>
        <v>FFDFD3C0</v>
      </c>
      <c r="D1701" t="s">
        <v>130</v>
      </c>
      <c r="E1701">
        <v>18</v>
      </c>
      <c r="F1701">
        <v>1018</v>
      </c>
      <c r="G1701" t="s">
        <v>114</v>
      </c>
      <c r="J1701" t="s">
        <v>131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ref="S1701:T1703" si="486">"21:57:39.594"</f>
        <v>21:57:39.594</v>
      </c>
      <c r="T1701" t="str">
        <f t="shared" si="486"/>
        <v>21:57:39.594</v>
      </c>
      <c r="U1701" t="str">
        <f t="shared" si="472"/>
        <v>A4558D</v>
      </c>
      <c r="V1701">
        <v>0</v>
      </c>
      <c r="W1701">
        <v>0</v>
      </c>
      <c r="X1701">
        <v>2</v>
      </c>
      <c r="Z1701">
        <v>1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0</v>
      </c>
      <c r="AI1701" t="s">
        <v>1376</v>
      </c>
      <c r="AJ1701">
        <v>48.064326999999999</v>
      </c>
      <c r="AK1701" t="s">
        <v>1377</v>
      </c>
      <c r="AL1701">
        <v>-122.977846</v>
      </c>
      <c r="AM1701">
        <v>25</v>
      </c>
      <c r="AN1701">
        <v>1000</v>
      </c>
      <c r="AO1701" t="s">
        <v>118</v>
      </c>
      <c r="AP1701">
        <v>4</v>
      </c>
      <c r="AQ1701">
        <v>-130</v>
      </c>
      <c r="AR1701">
        <v>0</v>
      </c>
      <c r="AZ1701">
        <v>1200</v>
      </c>
      <c r="BA1701">
        <v>1</v>
      </c>
      <c r="BB1701" t="str">
        <f t="shared" si="474"/>
        <v xml:space="preserve">N379DH  </v>
      </c>
      <c r="BC1701">
        <v>1</v>
      </c>
      <c r="BE1701">
        <v>0</v>
      </c>
      <c r="BF1701">
        <v>0</v>
      </c>
      <c r="BG1701">
        <v>0</v>
      </c>
      <c r="BH1701">
        <v>1025</v>
      </c>
      <c r="BI1701">
        <v>1</v>
      </c>
      <c r="BJ1701">
        <v>0</v>
      </c>
      <c r="BK1701">
        <v>0</v>
      </c>
      <c r="BL1701">
        <v>0</v>
      </c>
      <c r="BO1701">
        <v>0</v>
      </c>
      <c r="BP1701">
        <v>0</v>
      </c>
      <c r="BW1701" t="str">
        <f>"21:57:39.766"</f>
        <v>21:57:39.766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4</v>
      </c>
      <c r="CP1701" t="s">
        <v>119</v>
      </c>
      <c r="CQ1701">
        <v>259</v>
      </c>
      <c r="CR1701">
        <v>0</v>
      </c>
      <c r="CW1701">
        <v>3080659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"08/10/2022 21:57:39.999"</f>
        <v>08/10/2022 21:57:39.999</v>
      </c>
      <c r="C1702" t="str">
        <f t="shared" si="473"/>
        <v>FFDFD3C0</v>
      </c>
      <c r="D1702" t="s">
        <v>611</v>
      </c>
      <c r="E1702">
        <v>10</v>
      </c>
      <c r="H1702">
        <v>37</v>
      </c>
      <c r="I1702" t="s">
        <v>612</v>
      </c>
      <c r="J1702" t="s">
        <v>613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486"/>
        <v>21:57:39.594</v>
      </c>
      <c r="T1702" t="str">
        <f t="shared" si="486"/>
        <v>21:57:39.594</v>
      </c>
      <c r="U1702" t="str">
        <f t="shared" si="472"/>
        <v>A4558D</v>
      </c>
      <c r="V1702">
        <v>0</v>
      </c>
      <c r="W1702">
        <v>0</v>
      </c>
      <c r="X1702">
        <v>2</v>
      </c>
      <c r="Z1702">
        <v>1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0</v>
      </c>
      <c r="AI1702" t="s">
        <v>1376</v>
      </c>
      <c r="AJ1702">
        <v>48.064326999999999</v>
      </c>
      <c r="AK1702" t="s">
        <v>1377</v>
      </c>
      <c r="AL1702">
        <v>-122.977846</v>
      </c>
      <c r="AM1702">
        <v>25</v>
      </c>
      <c r="AN1702">
        <v>1000</v>
      </c>
      <c r="AO1702" t="s">
        <v>118</v>
      </c>
      <c r="AP1702">
        <v>4</v>
      </c>
      <c r="AQ1702">
        <v>-130</v>
      </c>
      <c r="AR1702">
        <v>0</v>
      </c>
      <c r="AZ1702">
        <v>1200</v>
      </c>
      <c r="BA1702">
        <v>1</v>
      </c>
      <c r="BB1702" t="str">
        <f t="shared" si="474"/>
        <v xml:space="preserve">N379DH  </v>
      </c>
      <c r="BC1702">
        <v>1</v>
      </c>
      <c r="BE1702">
        <v>0</v>
      </c>
      <c r="BF1702">
        <v>0</v>
      </c>
      <c r="BG1702">
        <v>0</v>
      </c>
      <c r="BH1702">
        <v>1025</v>
      </c>
      <c r="BI1702">
        <v>1</v>
      </c>
      <c r="BJ1702">
        <v>0</v>
      </c>
      <c r="BK1702">
        <v>0</v>
      </c>
      <c r="BL1702">
        <v>0</v>
      </c>
      <c r="BO1702">
        <v>0</v>
      </c>
      <c r="BP1702">
        <v>0</v>
      </c>
      <c r="BW1702" t="str">
        <f>"21:57:39.766"</f>
        <v>21:57:39.766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4</v>
      </c>
      <c r="CP1702" t="s">
        <v>119</v>
      </c>
      <c r="CQ1702">
        <v>259</v>
      </c>
      <c r="CR1702">
        <v>0</v>
      </c>
      <c r="CW1702">
        <v>3080659</v>
      </c>
      <c r="CY1702">
        <v>0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"08/10/2022 21:57:40.046"</f>
        <v>08/10/2022 21:57:40.046</v>
      </c>
      <c r="C1703" t="str">
        <f t="shared" si="473"/>
        <v>FFDFD3C0</v>
      </c>
      <c r="D1703" t="s">
        <v>113</v>
      </c>
      <c r="E1703">
        <v>6</v>
      </c>
      <c r="H1703">
        <v>174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486"/>
        <v>21:57:39.594</v>
      </c>
      <c r="T1703" t="str">
        <f t="shared" si="486"/>
        <v>21:57:39.594</v>
      </c>
      <c r="U1703" t="str">
        <f t="shared" si="472"/>
        <v>A4558D</v>
      </c>
      <c r="V1703">
        <v>0</v>
      </c>
      <c r="W1703">
        <v>0</v>
      </c>
      <c r="X1703">
        <v>2</v>
      </c>
      <c r="Z1703">
        <v>1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0</v>
      </c>
      <c r="AI1703" t="s">
        <v>1376</v>
      </c>
      <c r="AJ1703">
        <v>48.064326999999999</v>
      </c>
      <c r="AK1703" t="s">
        <v>1377</v>
      </c>
      <c r="AL1703">
        <v>-122.977846</v>
      </c>
      <c r="AM1703">
        <v>25</v>
      </c>
      <c r="AN1703">
        <v>1000</v>
      </c>
      <c r="AO1703" t="s">
        <v>118</v>
      </c>
      <c r="AP1703">
        <v>4</v>
      </c>
      <c r="AQ1703">
        <v>-130</v>
      </c>
      <c r="AR1703">
        <v>0</v>
      </c>
      <c r="AZ1703">
        <v>1200</v>
      </c>
      <c r="BA1703">
        <v>1</v>
      </c>
      <c r="BB1703" t="str">
        <f t="shared" si="474"/>
        <v xml:space="preserve">N379DH  </v>
      </c>
      <c r="BC1703">
        <v>1</v>
      </c>
      <c r="BE1703">
        <v>0</v>
      </c>
      <c r="BF1703">
        <v>0</v>
      </c>
      <c r="BG1703">
        <v>0</v>
      </c>
      <c r="BH1703">
        <v>1025</v>
      </c>
      <c r="BI1703">
        <v>1</v>
      </c>
      <c r="BJ1703">
        <v>0</v>
      </c>
      <c r="BK1703">
        <v>0</v>
      </c>
      <c r="BL1703">
        <v>0</v>
      </c>
      <c r="BO1703">
        <v>0</v>
      </c>
      <c r="BP1703">
        <v>0</v>
      </c>
      <c r="BW1703" t="str">
        <f>"21:57:39.766"</f>
        <v>21:57:39.766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4</v>
      </c>
      <c r="CP1703" t="s">
        <v>119</v>
      </c>
      <c r="CQ1703">
        <v>259</v>
      </c>
      <c r="CR1703">
        <v>0</v>
      </c>
      <c r="CW1703">
        <v>3080659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"08/10/2022 21:57:41.186"</f>
        <v>08/10/2022 21:57:41.186</v>
      </c>
      <c r="C1704" t="str">
        <f t="shared" si="473"/>
        <v>FFDFD3C0</v>
      </c>
      <c r="D1704" t="s">
        <v>130</v>
      </c>
      <c r="E1704">
        <v>18</v>
      </c>
      <c r="F1704">
        <v>1018</v>
      </c>
      <c r="G1704" t="s">
        <v>114</v>
      </c>
      <c r="J1704" t="s">
        <v>131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ref="S1704:T1706" si="487">"21:57:40.797"</f>
        <v>21:57:40.797</v>
      </c>
      <c r="T1704" t="str">
        <f t="shared" si="487"/>
        <v>21:57:40.797</v>
      </c>
      <c r="U1704" t="str">
        <f t="shared" si="472"/>
        <v>A4558D</v>
      </c>
      <c r="V1704">
        <v>0</v>
      </c>
      <c r="W1704">
        <v>0</v>
      </c>
      <c r="X1704">
        <v>2</v>
      </c>
      <c r="Z1704">
        <v>1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0</v>
      </c>
      <c r="AI1704" t="s">
        <v>1378</v>
      </c>
      <c r="AJ1704">
        <v>48.063597999999999</v>
      </c>
      <c r="AK1704" t="s">
        <v>1379</v>
      </c>
      <c r="AL1704">
        <v>-122.977824</v>
      </c>
      <c r="AM1704">
        <v>25</v>
      </c>
      <c r="AN1704">
        <v>1000</v>
      </c>
      <c r="AO1704" t="s">
        <v>118</v>
      </c>
      <c r="AP1704">
        <v>4</v>
      </c>
      <c r="AQ1704">
        <v>-130</v>
      </c>
      <c r="AR1704">
        <v>64</v>
      </c>
      <c r="AZ1704">
        <v>1200</v>
      </c>
      <c r="BA1704">
        <v>1</v>
      </c>
      <c r="BB1704" t="str">
        <f t="shared" si="474"/>
        <v xml:space="preserve">N379DH  </v>
      </c>
      <c r="BC1704">
        <v>1</v>
      </c>
      <c r="BE1704">
        <v>0</v>
      </c>
      <c r="BF1704">
        <v>0</v>
      </c>
      <c r="BG1704">
        <v>0</v>
      </c>
      <c r="BH1704">
        <v>1025</v>
      </c>
      <c r="BI1704">
        <v>1</v>
      </c>
      <c r="BJ1704">
        <v>0</v>
      </c>
      <c r="BK1704">
        <v>0</v>
      </c>
      <c r="BL1704">
        <v>0</v>
      </c>
      <c r="BO1704">
        <v>0</v>
      </c>
      <c r="BP1704">
        <v>0</v>
      </c>
      <c r="BW1704" t="str">
        <f>"21:57:40.970"</f>
        <v>21:57:40.970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4</v>
      </c>
      <c r="CP1704" t="s">
        <v>119</v>
      </c>
      <c r="CQ1704">
        <v>259</v>
      </c>
      <c r="CR1704">
        <v>0</v>
      </c>
      <c r="CW1704">
        <v>3080764</v>
      </c>
      <c r="CY1704">
        <v>0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"08/10/2022 21:57:41.233"</f>
        <v>08/10/2022 21:57:41.233</v>
      </c>
      <c r="C1705" t="str">
        <f t="shared" si="473"/>
        <v>FFDFD3C0</v>
      </c>
      <c r="D1705" t="s">
        <v>611</v>
      </c>
      <c r="E1705">
        <v>10</v>
      </c>
      <c r="H1705">
        <v>37</v>
      </c>
      <c r="I1705" t="s">
        <v>612</v>
      </c>
      <c r="J1705" t="s">
        <v>613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487"/>
        <v>21:57:40.797</v>
      </c>
      <c r="T1705" t="str">
        <f t="shared" si="487"/>
        <v>21:57:40.797</v>
      </c>
      <c r="U1705" t="str">
        <f t="shared" si="472"/>
        <v>A4558D</v>
      </c>
      <c r="V1705">
        <v>0</v>
      </c>
      <c r="W1705">
        <v>0</v>
      </c>
      <c r="X1705">
        <v>2</v>
      </c>
      <c r="Z1705">
        <v>1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0</v>
      </c>
      <c r="AI1705" t="s">
        <v>1378</v>
      </c>
      <c r="AJ1705">
        <v>48.063597999999999</v>
      </c>
      <c r="AK1705" t="s">
        <v>1379</v>
      </c>
      <c r="AL1705">
        <v>-122.977824</v>
      </c>
      <c r="AM1705">
        <v>25</v>
      </c>
      <c r="AN1705">
        <v>1000</v>
      </c>
      <c r="AO1705" t="s">
        <v>118</v>
      </c>
      <c r="AP1705">
        <v>4</v>
      </c>
      <c r="AQ1705">
        <v>-130</v>
      </c>
      <c r="AR1705">
        <v>64</v>
      </c>
      <c r="AZ1705">
        <v>1200</v>
      </c>
      <c r="BA1705">
        <v>1</v>
      </c>
      <c r="BB1705" t="str">
        <f t="shared" si="474"/>
        <v xml:space="preserve">N379DH  </v>
      </c>
      <c r="BC1705">
        <v>1</v>
      </c>
      <c r="BE1705">
        <v>0</v>
      </c>
      <c r="BF1705">
        <v>0</v>
      </c>
      <c r="BG1705">
        <v>0</v>
      </c>
      <c r="BH1705">
        <v>1025</v>
      </c>
      <c r="BI1705">
        <v>1</v>
      </c>
      <c r="BJ1705">
        <v>0</v>
      </c>
      <c r="BK1705">
        <v>0</v>
      </c>
      <c r="BL1705">
        <v>0</v>
      </c>
      <c r="BO1705">
        <v>0</v>
      </c>
      <c r="BP1705">
        <v>0</v>
      </c>
      <c r="BW1705" t="str">
        <f>"21:57:40.970"</f>
        <v>21:57:40.970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4</v>
      </c>
      <c r="CP1705" t="s">
        <v>119</v>
      </c>
      <c r="CQ1705">
        <v>259</v>
      </c>
      <c r="CR1705">
        <v>0</v>
      </c>
      <c r="CW1705">
        <v>3080764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"08/10/2022 21:57:41.233"</f>
        <v>08/10/2022 21:57:41.233</v>
      </c>
      <c r="C1706" t="str">
        <f t="shared" si="473"/>
        <v>FFDFD3C0</v>
      </c>
      <c r="D1706" t="s">
        <v>113</v>
      </c>
      <c r="E1706">
        <v>6</v>
      </c>
      <c r="H1706">
        <v>174</v>
      </c>
      <c r="I1706" t="s">
        <v>114</v>
      </c>
      <c r="J1706" t="s">
        <v>115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si="487"/>
        <v>21:57:40.797</v>
      </c>
      <c r="T1706" t="str">
        <f t="shared" si="487"/>
        <v>21:57:40.797</v>
      </c>
      <c r="U1706" t="str">
        <f t="shared" si="472"/>
        <v>A4558D</v>
      </c>
      <c r="V1706">
        <v>0</v>
      </c>
      <c r="W1706">
        <v>0</v>
      </c>
      <c r="X1706">
        <v>2</v>
      </c>
      <c r="Z1706">
        <v>1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0</v>
      </c>
      <c r="AI1706" t="s">
        <v>1378</v>
      </c>
      <c r="AJ1706">
        <v>48.063597999999999</v>
      </c>
      <c r="AK1706" t="s">
        <v>1379</v>
      </c>
      <c r="AL1706">
        <v>-122.977824</v>
      </c>
      <c r="AM1706">
        <v>25</v>
      </c>
      <c r="AN1706">
        <v>1000</v>
      </c>
      <c r="AO1706" t="s">
        <v>118</v>
      </c>
      <c r="AP1706">
        <v>4</v>
      </c>
      <c r="AQ1706">
        <v>-130</v>
      </c>
      <c r="AR1706">
        <v>64</v>
      </c>
      <c r="AZ1706">
        <v>1200</v>
      </c>
      <c r="BA1706">
        <v>1</v>
      </c>
      <c r="BB1706" t="str">
        <f t="shared" si="474"/>
        <v xml:space="preserve">N379DH  </v>
      </c>
      <c r="BC1706">
        <v>1</v>
      </c>
      <c r="BE1706">
        <v>0</v>
      </c>
      <c r="BF1706">
        <v>0</v>
      </c>
      <c r="BG1706">
        <v>0</v>
      </c>
      <c r="BH1706">
        <v>1025</v>
      </c>
      <c r="BI1706">
        <v>1</v>
      </c>
      <c r="BJ1706">
        <v>0</v>
      </c>
      <c r="BK1706">
        <v>0</v>
      </c>
      <c r="BL1706">
        <v>0</v>
      </c>
      <c r="BO1706">
        <v>0</v>
      </c>
      <c r="BP1706">
        <v>0</v>
      </c>
      <c r="BW1706" t="str">
        <f>"21:57:40.970"</f>
        <v>21:57:40.970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4</v>
      </c>
      <c r="CP1706" t="s">
        <v>119</v>
      </c>
      <c r="CQ1706">
        <v>259</v>
      </c>
      <c r="CR1706">
        <v>0</v>
      </c>
      <c r="CW1706">
        <v>3080764</v>
      </c>
      <c r="CY1706">
        <v>0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"08/10/2022 21:57:41.686"</f>
        <v>08/10/2022 21:57:41.686</v>
      </c>
      <c r="C1707" t="str">
        <f t="shared" si="473"/>
        <v>FFDFD3C0</v>
      </c>
      <c r="D1707" t="s">
        <v>113</v>
      </c>
      <c r="E1707">
        <v>6</v>
      </c>
      <c r="H1707">
        <v>174</v>
      </c>
      <c r="I1707" t="s">
        <v>114</v>
      </c>
      <c r="J1707" t="s">
        <v>115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ref="S1707:T1709" si="488">"21:57:41.398"</f>
        <v>21:57:41.398</v>
      </c>
      <c r="T1707" t="str">
        <f t="shared" si="488"/>
        <v>21:57:41.398</v>
      </c>
      <c r="U1707" t="str">
        <f t="shared" si="472"/>
        <v>A4558D</v>
      </c>
      <c r="V1707">
        <v>0</v>
      </c>
      <c r="W1707">
        <v>0</v>
      </c>
      <c r="X1707">
        <v>2</v>
      </c>
      <c r="Z1707">
        <v>1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0</v>
      </c>
      <c r="AI1707" t="s">
        <v>1380</v>
      </c>
      <c r="AJ1707">
        <v>48.063232999999997</v>
      </c>
      <c r="AK1707" t="s">
        <v>1379</v>
      </c>
      <c r="AL1707">
        <v>-122.977824</v>
      </c>
      <c r="AM1707">
        <v>25</v>
      </c>
      <c r="AN1707">
        <v>1100</v>
      </c>
      <c r="AO1707" t="s">
        <v>118</v>
      </c>
      <c r="AP1707">
        <v>4</v>
      </c>
      <c r="AQ1707">
        <v>-130</v>
      </c>
      <c r="AR1707">
        <v>64</v>
      </c>
      <c r="AZ1707">
        <v>1200</v>
      </c>
      <c r="BA1707">
        <v>1</v>
      </c>
      <c r="BB1707" t="str">
        <f t="shared" si="474"/>
        <v xml:space="preserve">N379DH  </v>
      </c>
      <c r="BC1707">
        <v>1</v>
      </c>
      <c r="BE1707">
        <v>0</v>
      </c>
      <c r="BF1707">
        <v>0</v>
      </c>
      <c r="BG1707">
        <v>0</v>
      </c>
      <c r="BH1707">
        <v>1025</v>
      </c>
      <c r="BI1707">
        <v>1</v>
      </c>
      <c r="BJ1707">
        <v>0</v>
      </c>
      <c r="BK1707">
        <v>0</v>
      </c>
      <c r="BL1707">
        <v>0</v>
      </c>
      <c r="BO1707">
        <v>0</v>
      </c>
      <c r="BP1707">
        <v>0</v>
      </c>
      <c r="BW1707" t="str">
        <f>"21:57:41.454"</f>
        <v>21:57:41.454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4</v>
      </c>
      <c r="CP1707" t="s">
        <v>119</v>
      </c>
      <c r="CQ1707">
        <v>259</v>
      </c>
      <c r="CR1707">
        <v>0</v>
      </c>
      <c r="CW1707">
        <v>3080791</v>
      </c>
      <c r="CY1707">
        <v>0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"08/10/2022 21:57:41.733"</f>
        <v>08/10/2022 21:57:41.733</v>
      </c>
      <c r="C1708" t="str">
        <f t="shared" si="473"/>
        <v>FFDFD3C0</v>
      </c>
      <c r="D1708" t="s">
        <v>130</v>
      </c>
      <c r="E1708">
        <v>18</v>
      </c>
      <c r="F1708">
        <v>1018</v>
      </c>
      <c r="G1708" t="s">
        <v>114</v>
      </c>
      <c r="J1708" t="s">
        <v>131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si="488"/>
        <v>21:57:41.398</v>
      </c>
      <c r="T1708" t="str">
        <f t="shared" si="488"/>
        <v>21:57:41.398</v>
      </c>
      <c r="U1708" t="str">
        <f t="shared" si="472"/>
        <v>A4558D</v>
      </c>
      <c r="V1708">
        <v>0</v>
      </c>
      <c r="W1708">
        <v>0</v>
      </c>
      <c r="X1708">
        <v>2</v>
      </c>
      <c r="Z1708">
        <v>1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0</v>
      </c>
      <c r="AI1708" t="s">
        <v>1380</v>
      </c>
      <c r="AJ1708">
        <v>48.063232999999997</v>
      </c>
      <c r="AK1708" t="s">
        <v>1379</v>
      </c>
      <c r="AL1708">
        <v>-122.977824</v>
      </c>
      <c r="AM1708">
        <v>25</v>
      </c>
      <c r="AN1708">
        <v>1100</v>
      </c>
      <c r="AO1708" t="s">
        <v>118</v>
      </c>
      <c r="AP1708">
        <v>4</v>
      </c>
      <c r="AQ1708">
        <v>-130</v>
      </c>
      <c r="AR1708">
        <v>64</v>
      </c>
      <c r="AZ1708">
        <v>1200</v>
      </c>
      <c r="BA1708">
        <v>1</v>
      </c>
      <c r="BB1708" t="str">
        <f t="shared" si="474"/>
        <v xml:space="preserve">N379DH  </v>
      </c>
      <c r="BC1708">
        <v>1</v>
      </c>
      <c r="BE1708">
        <v>0</v>
      </c>
      <c r="BF1708">
        <v>0</v>
      </c>
      <c r="BG1708">
        <v>0</v>
      </c>
      <c r="BH1708">
        <v>1025</v>
      </c>
      <c r="BI1708">
        <v>1</v>
      </c>
      <c r="BJ1708">
        <v>0</v>
      </c>
      <c r="BK1708">
        <v>0</v>
      </c>
      <c r="BL1708">
        <v>0</v>
      </c>
      <c r="BO1708">
        <v>0</v>
      </c>
      <c r="BP1708">
        <v>0</v>
      </c>
      <c r="BW1708" t="str">
        <f>"21:57:41.454"</f>
        <v>21:57:41.454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4</v>
      </c>
      <c r="CP1708" t="s">
        <v>119</v>
      </c>
      <c r="CQ1708">
        <v>259</v>
      </c>
      <c r="CR1708">
        <v>0</v>
      </c>
      <c r="CW1708">
        <v>3080791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"08/10/2022 21:57:41.733"</f>
        <v>08/10/2022 21:57:41.733</v>
      </c>
      <c r="C1709" t="str">
        <f t="shared" si="473"/>
        <v>FFDFD3C0</v>
      </c>
      <c r="D1709" t="s">
        <v>611</v>
      </c>
      <c r="E1709">
        <v>10</v>
      </c>
      <c r="H1709">
        <v>37</v>
      </c>
      <c r="I1709" t="s">
        <v>612</v>
      </c>
      <c r="J1709" t="s">
        <v>613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488"/>
        <v>21:57:41.398</v>
      </c>
      <c r="T1709" t="str">
        <f t="shared" si="488"/>
        <v>21:57:41.398</v>
      </c>
      <c r="U1709" t="str">
        <f t="shared" si="472"/>
        <v>A4558D</v>
      </c>
      <c r="V1709">
        <v>0</v>
      </c>
      <c r="W1709">
        <v>0</v>
      </c>
      <c r="X1709">
        <v>2</v>
      </c>
      <c r="Z1709">
        <v>1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0</v>
      </c>
      <c r="AI1709" t="s">
        <v>1380</v>
      </c>
      <c r="AJ1709">
        <v>48.063232999999997</v>
      </c>
      <c r="AK1709" t="s">
        <v>1379</v>
      </c>
      <c r="AL1709">
        <v>-122.977824</v>
      </c>
      <c r="AM1709">
        <v>25</v>
      </c>
      <c r="AN1709">
        <v>1100</v>
      </c>
      <c r="AO1709" t="s">
        <v>118</v>
      </c>
      <c r="AP1709">
        <v>4</v>
      </c>
      <c r="AQ1709">
        <v>-130</v>
      </c>
      <c r="AR1709">
        <v>64</v>
      </c>
      <c r="AZ1709">
        <v>1200</v>
      </c>
      <c r="BA1709">
        <v>1</v>
      </c>
      <c r="BB1709" t="str">
        <f t="shared" si="474"/>
        <v xml:space="preserve">N379DH  </v>
      </c>
      <c r="BC1709">
        <v>1</v>
      </c>
      <c r="BE1709">
        <v>0</v>
      </c>
      <c r="BF1709">
        <v>0</v>
      </c>
      <c r="BG1709">
        <v>0</v>
      </c>
      <c r="BH1709">
        <v>1025</v>
      </c>
      <c r="BI1709">
        <v>1</v>
      </c>
      <c r="BJ1709">
        <v>0</v>
      </c>
      <c r="BK1709">
        <v>0</v>
      </c>
      <c r="BL1709">
        <v>0</v>
      </c>
      <c r="BO1709">
        <v>0</v>
      </c>
      <c r="BP1709">
        <v>0</v>
      </c>
      <c r="BW1709" t="str">
        <f>"21:57:41.454"</f>
        <v>21:57:41.454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4</v>
      </c>
      <c r="CP1709" t="s">
        <v>119</v>
      </c>
      <c r="CQ1709">
        <v>259</v>
      </c>
      <c r="CR1709">
        <v>0</v>
      </c>
      <c r="CW1709">
        <v>3080791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"08/10/2022 21:57:43.077"</f>
        <v>08/10/2022 21:57:43.077</v>
      </c>
      <c r="C1710" t="str">
        <f t="shared" si="473"/>
        <v>FFDFD3C0</v>
      </c>
      <c r="D1710" t="s">
        <v>130</v>
      </c>
      <c r="E1710">
        <v>18</v>
      </c>
      <c r="F1710">
        <v>1018</v>
      </c>
      <c r="G1710" t="s">
        <v>114</v>
      </c>
      <c r="J1710" t="s">
        <v>131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ref="S1710:T1712" si="489">"21:57:42.797"</f>
        <v>21:57:42.797</v>
      </c>
      <c r="T1710" t="str">
        <f t="shared" si="489"/>
        <v>21:57:42.797</v>
      </c>
      <c r="U1710" t="str">
        <f t="shared" si="472"/>
        <v>A4558D</v>
      </c>
      <c r="V1710">
        <v>0</v>
      </c>
      <c r="W1710">
        <v>0</v>
      </c>
      <c r="X1710">
        <v>2</v>
      </c>
      <c r="Z1710">
        <v>1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0</v>
      </c>
      <c r="AI1710" t="s">
        <v>1381</v>
      </c>
      <c r="AJ1710">
        <v>48.062396</v>
      </c>
      <c r="AK1710" t="s">
        <v>1382</v>
      </c>
      <c r="AL1710">
        <v>-122.97778099999999</v>
      </c>
      <c r="AM1710">
        <v>25</v>
      </c>
      <c r="AN1710">
        <v>1000</v>
      </c>
      <c r="AO1710" t="s">
        <v>118</v>
      </c>
      <c r="AP1710">
        <v>4</v>
      </c>
      <c r="AQ1710">
        <v>-130</v>
      </c>
      <c r="AR1710">
        <v>0</v>
      </c>
      <c r="AZ1710">
        <v>1200</v>
      </c>
      <c r="BA1710">
        <v>1</v>
      </c>
      <c r="BB1710" t="str">
        <f t="shared" si="474"/>
        <v xml:space="preserve">N379DH  </v>
      </c>
      <c r="BC1710">
        <v>1</v>
      </c>
      <c r="BE1710">
        <v>0</v>
      </c>
      <c r="BF1710">
        <v>0</v>
      </c>
      <c r="BG1710">
        <v>0</v>
      </c>
      <c r="BH1710">
        <v>1025</v>
      </c>
      <c r="BI1710">
        <v>1</v>
      </c>
      <c r="BJ1710">
        <v>0</v>
      </c>
      <c r="BK1710">
        <v>0</v>
      </c>
      <c r="BL1710">
        <v>0</v>
      </c>
      <c r="BO1710">
        <v>0</v>
      </c>
      <c r="BP1710">
        <v>0</v>
      </c>
      <c r="BW1710" t="str">
        <f>"21:57:42.858"</f>
        <v>21:57:42.858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3</v>
      </c>
      <c r="CP1710" t="s">
        <v>119</v>
      </c>
      <c r="CQ1710">
        <v>259</v>
      </c>
      <c r="CR1710">
        <v>0</v>
      </c>
      <c r="CW1710">
        <v>3080890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"08/10/2022 21:57:43.077"</f>
        <v>08/10/2022 21:57:43.077</v>
      </c>
      <c r="C1711" t="str">
        <f t="shared" si="473"/>
        <v>FFDFD3C0</v>
      </c>
      <c r="D1711" t="s">
        <v>611</v>
      </c>
      <c r="E1711">
        <v>10</v>
      </c>
      <c r="H1711">
        <v>37</v>
      </c>
      <c r="I1711" t="s">
        <v>612</v>
      </c>
      <c r="J1711" t="s">
        <v>613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489"/>
        <v>21:57:42.797</v>
      </c>
      <c r="T1711" t="str">
        <f t="shared" si="489"/>
        <v>21:57:42.797</v>
      </c>
      <c r="U1711" t="str">
        <f t="shared" si="472"/>
        <v>A4558D</v>
      </c>
      <c r="V1711">
        <v>0</v>
      </c>
      <c r="W1711">
        <v>0</v>
      </c>
      <c r="X1711">
        <v>2</v>
      </c>
      <c r="Z1711">
        <v>1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0</v>
      </c>
      <c r="AI1711" t="s">
        <v>1381</v>
      </c>
      <c r="AJ1711">
        <v>48.062396</v>
      </c>
      <c r="AK1711" t="s">
        <v>1382</v>
      </c>
      <c r="AL1711">
        <v>-122.97778099999999</v>
      </c>
      <c r="AM1711">
        <v>25</v>
      </c>
      <c r="AN1711">
        <v>1000</v>
      </c>
      <c r="AO1711" t="s">
        <v>118</v>
      </c>
      <c r="AP1711">
        <v>4</v>
      </c>
      <c r="AQ1711">
        <v>-130</v>
      </c>
      <c r="AR1711">
        <v>0</v>
      </c>
      <c r="AZ1711">
        <v>1200</v>
      </c>
      <c r="BA1711">
        <v>1</v>
      </c>
      <c r="BB1711" t="str">
        <f t="shared" si="474"/>
        <v xml:space="preserve">N379DH  </v>
      </c>
      <c r="BC1711">
        <v>1</v>
      </c>
      <c r="BE1711">
        <v>0</v>
      </c>
      <c r="BF1711">
        <v>0</v>
      </c>
      <c r="BG1711">
        <v>0</v>
      </c>
      <c r="BH1711">
        <v>1025</v>
      </c>
      <c r="BI1711">
        <v>1</v>
      </c>
      <c r="BJ1711">
        <v>0</v>
      </c>
      <c r="BK1711">
        <v>0</v>
      </c>
      <c r="BL1711">
        <v>0</v>
      </c>
      <c r="BO1711">
        <v>0</v>
      </c>
      <c r="BP1711">
        <v>0</v>
      </c>
      <c r="BW1711" t="str">
        <f>"21:57:42.858"</f>
        <v>21:57:42.858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3</v>
      </c>
      <c r="CP1711" t="s">
        <v>119</v>
      </c>
      <c r="CQ1711">
        <v>259</v>
      </c>
      <c r="CR1711">
        <v>0</v>
      </c>
      <c r="CW1711">
        <v>3080890</v>
      </c>
      <c r="CY1711">
        <v>0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"08/10/2022 21:57:43.124"</f>
        <v>08/10/2022 21:57:43.124</v>
      </c>
      <c r="C1712" t="str">
        <f t="shared" si="473"/>
        <v>FFDFD3C0</v>
      </c>
      <c r="D1712" t="s">
        <v>113</v>
      </c>
      <c r="E1712">
        <v>6</v>
      </c>
      <c r="H1712">
        <v>174</v>
      </c>
      <c r="I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si="489"/>
        <v>21:57:42.797</v>
      </c>
      <c r="T1712" t="str">
        <f t="shared" si="489"/>
        <v>21:57:42.797</v>
      </c>
      <c r="U1712" t="str">
        <f t="shared" si="472"/>
        <v>A4558D</v>
      </c>
      <c r="V1712">
        <v>0</v>
      </c>
      <c r="W1712">
        <v>0</v>
      </c>
      <c r="X1712">
        <v>2</v>
      </c>
      <c r="Z1712">
        <v>1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0</v>
      </c>
      <c r="AI1712" t="s">
        <v>1381</v>
      </c>
      <c r="AJ1712">
        <v>48.062396</v>
      </c>
      <c r="AK1712" t="s">
        <v>1382</v>
      </c>
      <c r="AL1712">
        <v>-122.97778099999999</v>
      </c>
      <c r="AM1712">
        <v>25</v>
      </c>
      <c r="AN1712">
        <v>1000</v>
      </c>
      <c r="AO1712" t="s">
        <v>118</v>
      </c>
      <c r="AP1712">
        <v>4</v>
      </c>
      <c r="AQ1712">
        <v>-130</v>
      </c>
      <c r="AR1712">
        <v>0</v>
      </c>
      <c r="AZ1712">
        <v>1200</v>
      </c>
      <c r="BA1712">
        <v>1</v>
      </c>
      <c r="BB1712" t="str">
        <f t="shared" si="474"/>
        <v xml:space="preserve">N379DH  </v>
      </c>
      <c r="BC1712">
        <v>1</v>
      </c>
      <c r="BE1712">
        <v>0</v>
      </c>
      <c r="BF1712">
        <v>0</v>
      </c>
      <c r="BG1712">
        <v>0</v>
      </c>
      <c r="BH1712">
        <v>1025</v>
      </c>
      <c r="BI1712">
        <v>1</v>
      </c>
      <c r="BJ1712">
        <v>0</v>
      </c>
      <c r="BK1712">
        <v>0</v>
      </c>
      <c r="BL1712">
        <v>0</v>
      </c>
      <c r="BO1712">
        <v>0</v>
      </c>
      <c r="BP1712">
        <v>0</v>
      </c>
      <c r="BW1712" t="str">
        <f>"21:57:42.858"</f>
        <v>21:57:42.858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3</v>
      </c>
      <c r="CP1712" t="s">
        <v>119</v>
      </c>
      <c r="CQ1712">
        <v>259</v>
      </c>
      <c r="CR1712">
        <v>0</v>
      </c>
      <c r="CW1712">
        <v>3080890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"08/10/2022 21:57:44.135"</f>
        <v>08/10/2022 21:57:44.135</v>
      </c>
      <c r="C1713" t="str">
        <f t="shared" si="473"/>
        <v>FFDFD3C0</v>
      </c>
      <c r="D1713" t="s">
        <v>130</v>
      </c>
      <c r="E1713">
        <v>18</v>
      </c>
      <c r="F1713">
        <v>1018</v>
      </c>
      <c r="G1713" t="s">
        <v>114</v>
      </c>
      <c r="J1713" t="s">
        <v>131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ref="S1713:T1715" si="490">"21:57:43.797"</f>
        <v>21:57:43.797</v>
      </c>
      <c r="T1713" t="str">
        <f t="shared" si="490"/>
        <v>21:57:43.797</v>
      </c>
      <c r="U1713" t="str">
        <f t="shared" si="472"/>
        <v>A4558D</v>
      </c>
      <c r="V1713">
        <v>0</v>
      </c>
      <c r="W1713">
        <v>0</v>
      </c>
      <c r="X1713">
        <v>2</v>
      </c>
      <c r="Z1713">
        <v>1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0</v>
      </c>
      <c r="AI1713" t="s">
        <v>1383</v>
      </c>
      <c r="AJ1713">
        <v>48.061794999999996</v>
      </c>
      <c r="AK1713" t="s">
        <v>1384</v>
      </c>
      <c r="AL1713">
        <v>-122.977738</v>
      </c>
      <c r="AM1713">
        <v>25</v>
      </c>
      <c r="AN1713">
        <v>1100</v>
      </c>
      <c r="AO1713" t="s">
        <v>118</v>
      </c>
      <c r="AP1713">
        <v>4</v>
      </c>
      <c r="AQ1713">
        <v>-130</v>
      </c>
      <c r="AR1713">
        <v>64</v>
      </c>
      <c r="AZ1713">
        <v>1200</v>
      </c>
      <c r="BA1713">
        <v>1</v>
      </c>
      <c r="BB1713" t="str">
        <f t="shared" si="474"/>
        <v xml:space="preserve">N379DH  </v>
      </c>
      <c r="BC1713">
        <v>1</v>
      </c>
      <c r="BE1713">
        <v>0</v>
      </c>
      <c r="BF1713">
        <v>0</v>
      </c>
      <c r="BG1713">
        <v>0</v>
      </c>
      <c r="BH1713">
        <v>1025</v>
      </c>
      <c r="BI1713">
        <v>1</v>
      </c>
      <c r="BJ1713">
        <v>0</v>
      </c>
      <c r="BK1713">
        <v>0</v>
      </c>
      <c r="BL1713">
        <v>0</v>
      </c>
      <c r="BO1713">
        <v>0</v>
      </c>
      <c r="BP1713">
        <v>0</v>
      </c>
      <c r="BW1713" t="str">
        <f>"21:57:43.927"</f>
        <v>21:57:43.927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4</v>
      </c>
      <c r="CP1713" t="s">
        <v>119</v>
      </c>
      <c r="CQ1713">
        <v>259</v>
      </c>
      <c r="CR1713">
        <v>0</v>
      </c>
      <c r="CW1713">
        <v>3080973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"08/10/2022 21:57:44.135"</f>
        <v>08/10/2022 21:57:44.135</v>
      </c>
      <c r="C1714" t="str">
        <f t="shared" si="473"/>
        <v>FFDFD3C0</v>
      </c>
      <c r="D1714" t="s">
        <v>611</v>
      </c>
      <c r="E1714">
        <v>10</v>
      </c>
      <c r="H1714">
        <v>37</v>
      </c>
      <c r="I1714" t="s">
        <v>612</v>
      </c>
      <c r="J1714" t="s">
        <v>613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490"/>
        <v>21:57:43.797</v>
      </c>
      <c r="T1714" t="str">
        <f t="shared" si="490"/>
        <v>21:57:43.797</v>
      </c>
      <c r="U1714" t="str">
        <f t="shared" si="472"/>
        <v>A4558D</v>
      </c>
      <c r="V1714">
        <v>0</v>
      </c>
      <c r="W1714">
        <v>0</v>
      </c>
      <c r="X1714">
        <v>2</v>
      </c>
      <c r="Z1714">
        <v>1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0</v>
      </c>
      <c r="AI1714" t="s">
        <v>1383</v>
      </c>
      <c r="AJ1714">
        <v>48.061794999999996</v>
      </c>
      <c r="AK1714" t="s">
        <v>1384</v>
      </c>
      <c r="AL1714">
        <v>-122.977738</v>
      </c>
      <c r="AM1714">
        <v>25</v>
      </c>
      <c r="AN1714">
        <v>1100</v>
      </c>
      <c r="AO1714" t="s">
        <v>118</v>
      </c>
      <c r="AP1714">
        <v>4</v>
      </c>
      <c r="AQ1714">
        <v>-130</v>
      </c>
      <c r="AR1714">
        <v>64</v>
      </c>
      <c r="AZ1714">
        <v>1200</v>
      </c>
      <c r="BA1714">
        <v>1</v>
      </c>
      <c r="BB1714" t="str">
        <f t="shared" si="474"/>
        <v xml:space="preserve">N379DH  </v>
      </c>
      <c r="BC1714">
        <v>1</v>
      </c>
      <c r="BE1714">
        <v>0</v>
      </c>
      <c r="BF1714">
        <v>0</v>
      </c>
      <c r="BG1714">
        <v>0</v>
      </c>
      <c r="BH1714">
        <v>1025</v>
      </c>
      <c r="BI1714">
        <v>1</v>
      </c>
      <c r="BJ1714">
        <v>0</v>
      </c>
      <c r="BK1714">
        <v>0</v>
      </c>
      <c r="BL1714">
        <v>0</v>
      </c>
      <c r="BO1714">
        <v>0</v>
      </c>
      <c r="BP1714">
        <v>0</v>
      </c>
      <c r="BW1714" t="str">
        <f>"21:57:43.927"</f>
        <v>21:57:43.927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4</v>
      </c>
      <c r="CP1714" t="s">
        <v>119</v>
      </c>
      <c r="CQ1714">
        <v>259</v>
      </c>
      <c r="CR1714">
        <v>0</v>
      </c>
      <c r="CW1714">
        <v>3080973</v>
      </c>
      <c r="CY1714">
        <v>0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"08/10/2022 21:57:44.167"</f>
        <v>08/10/2022 21:57:44.167</v>
      </c>
      <c r="C1715" t="str">
        <f t="shared" si="473"/>
        <v>FFDFD3C0</v>
      </c>
      <c r="D1715" t="s">
        <v>113</v>
      </c>
      <c r="E1715">
        <v>6</v>
      </c>
      <c r="H1715">
        <v>174</v>
      </c>
      <c r="I1715" t="s">
        <v>114</v>
      </c>
      <c r="J1715" t="s">
        <v>115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490"/>
        <v>21:57:43.797</v>
      </c>
      <c r="T1715" t="str">
        <f t="shared" si="490"/>
        <v>21:57:43.797</v>
      </c>
      <c r="U1715" t="str">
        <f t="shared" si="472"/>
        <v>A4558D</v>
      </c>
      <c r="V1715">
        <v>0</v>
      </c>
      <c r="W1715">
        <v>0</v>
      </c>
      <c r="X1715">
        <v>2</v>
      </c>
      <c r="Z1715">
        <v>1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0</v>
      </c>
      <c r="AI1715" t="s">
        <v>1383</v>
      </c>
      <c r="AJ1715">
        <v>48.061794999999996</v>
      </c>
      <c r="AK1715" t="s">
        <v>1384</v>
      </c>
      <c r="AL1715">
        <v>-122.977738</v>
      </c>
      <c r="AM1715">
        <v>25</v>
      </c>
      <c r="AN1715">
        <v>1100</v>
      </c>
      <c r="AO1715" t="s">
        <v>118</v>
      </c>
      <c r="AP1715">
        <v>4</v>
      </c>
      <c r="AQ1715">
        <v>-130</v>
      </c>
      <c r="AR1715">
        <v>64</v>
      </c>
      <c r="AZ1715">
        <v>1200</v>
      </c>
      <c r="BA1715">
        <v>1</v>
      </c>
      <c r="BB1715" t="str">
        <f t="shared" si="474"/>
        <v xml:space="preserve">N379DH  </v>
      </c>
      <c r="BC1715">
        <v>1</v>
      </c>
      <c r="BE1715">
        <v>0</v>
      </c>
      <c r="BF1715">
        <v>0</v>
      </c>
      <c r="BG1715">
        <v>0</v>
      </c>
      <c r="BH1715">
        <v>1025</v>
      </c>
      <c r="BI1715">
        <v>1</v>
      </c>
      <c r="BJ1715">
        <v>0</v>
      </c>
      <c r="BK1715">
        <v>0</v>
      </c>
      <c r="BL1715">
        <v>0</v>
      </c>
      <c r="BO1715">
        <v>0</v>
      </c>
      <c r="BP1715">
        <v>0</v>
      </c>
      <c r="BW1715" t="str">
        <f>"21:57:43.927"</f>
        <v>21:57:43.927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4</v>
      </c>
      <c r="CP1715" t="s">
        <v>119</v>
      </c>
      <c r="CQ1715">
        <v>259</v>
      </c>
      <c r="CR1715">
        <v>0</v>
      </c>
      <c r="CW1715">
        <v>3080973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"08/10/2022 21:57:44.557"</f>
        <v>08/10/2022 21:57:44.557</v>
      </c>
      <c r="C1716" t="str">
        <f t="shared" si="473"/>
        <v>FFDFD3C0</v>
      </c>
      <c r="D1716" t="s">
        <v>611</v>
      </c>
      <c r="E1716">
        <v>10</v>
      </c>
      <c r="H1716">
        <v>37</v>
      </c>
      <c r="I1716" t="s">
        <v>612</v>
      </c>
      <c r="J1716" t="s">
        <v>613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ref="S1716:T1718" si="491">"21:57:44.195"</f>
        <v>21:57:44.195</v>
      </c>
      <c r="T1716" t="str">
        <f t="shared" si="491"/>
        <v>21:57:44.195</v>
      </c>
      <c r="U1716" t="str">
        <f t="shared" si="472"/>
        <v>A4558D</v>
      </c>
      <c r="V1716">
        <v>0</v>
      </c>
      <c r="W1716">
        <v>0</v>
      </c>
      <c r="X1716">
        <v>2</v>
      </c>
      <c r="Z1716">
        <v>1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0</v>
      </c>
      <c r="AI1716" t="s">
        <v>1385</v>
      </c>
      <c r="AJ1716">
        <v>48.061559000000003</v>
      </c>
      <c r="AK1716" t="s">
        <v>1384</v>
      </c>
      <c r="AL1716">
        <v>-122.977738</v>
      </c>
      <c r="AM1716">
        <v>25</v>
      </c>
      <c r="AN1716">
        <v>1100</v>
      </c>
      <c r="AO1716" t="s">
        <v>118</v>
      </c>
      <c r="AP1716">
        <v>3</v>
      </c>
      <c r="AQ1716">
        <v>-130</v>
      </c>
      <c r="AR1716">
        <v>64</v>
      </c>
      <c r="AZ1716">
        <v>1200</v>
      </c>
      <c r="BA1716">
        <v>1</v>
      </c>
      <c r="BB1716" t="str">
        <f t="shared" si="474"/>
        <v xml:space="preserve">N379DH  </v>
      </c>
      <c r="BC1716">
        <v>1</v>
      </c>
      <c r="BE1716">
        <v>0</v>
      </c>
      <c r="BF1716">
        <v>0</v>
      </c>
      <c r="BG1716">
        <v>0</v>
      </c>
      <c r="BH1716">
        <v>1025</v>
      </c>
      <c r="BI1716">
        <v>1</v>
      </c>
      <c r="BJ1716">
        <v>0</v>
      </c>
      <c r="BK1716">
        <v>0</v>
      </c>
      <c r="BL1716">
        <v>0</v>
      </c>
      <c r="BO1716">
        <v>0</v>
      </c>
      <c r="BP1716">
        <v>0</v>
      </c>
      <c r="BW1716" t="str">
        <f>"21:57:44.333"</f>
        <v>21:57:44.333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3</v>
      </c>
      <c r="CP1716" t="s">
        <v>119</v>
      </c>
      <c r="CQ1716">
        <v>259</v>
      </c>
      <c r="CR1716">
        <v>0</v>
      </c>
      <c r="CW1716">
        <v>3081007</v>
      </c>
      <c r="CY1716">
        <v>0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"08/10/2022 21:57:44.557"</f>
        <v>08/10/2022 21:57:44.557</v>
      </c>
      <c r="C1717" t="str">
        <f t="shared" si="473"/>
        <v>FFDFD3C0</v>
      </c>
      <c r="D1717" t="s">
        <v>113</v>
      </c>
      <c r="E1717">
        <v>6</v>
      </c>
      <c r="H1717">
        <v>174</v>
      </c>
      <c r="I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491"/>
        <v>21:57:44.195</v>
      </c>
      <c r="T1717" t="str">
        <f t="shared" si="491"/>
        <v>21:57:44.195</v>
      </c>
      <c r="U1717" t="str">
        <f t="shared" si="472"/>
        <v>A4558D</v>
      </c>
      <c r="V1717">
        <v>0</v>
      </c>
      <c r="W1717">
        <v>0</v>
      </c>
      <c r="X1717">
        <v>2</v>
      </c>
      <c r="Z1717">
        <v>1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0</v>
      </c>
      <c r="AI1717" t="s">
        <v>1385</v>
      </c>
      <c r="AJ1717">
        <v>48.061559000000003</v>
      </c>
      <c r="AK1717" t="s">
        <v>1384</v>
      </c>
      <c r="AL1717">
        <v>-122.977738</v>
      </c>
      <c r="AM1717">
        <v>25</v>
      </c>
      <c r="AN1717">
        <v>1100</v>
      </c>
      <c r="AO1717" t="s">
        <v>118</v>
      </c>
      <c r="AP1717">
        <v>3</v>
      </c>
      <c r="AQ1717">
        <v>-130</v>
      </c>
      <c r="AR1717">
        <v>64</v>
      </c>
      <c r="AZ1717">
        <v>1200</v>
      </c>
      <c r="BA1717">
        <v>1</v>
      </c>
      <c r="BB1717" t="str">
        <f t="shared" si="474"/>
        <v xml:space="preserve">N379DH  </v>
      </c>
      <c r="BC1717">
        <v>1</v>
      </c>
      <c r="BE1717">
        <v>0</v>
      </c>
      <c r="BF1717">
        <v>0</v>
      </c>
      <c r="BG1717">
        <v>0</v>
      </c>
      <c r="BH1717">
        <v>1025</v>
      </c>
      <c r="BI1717">
        <v>1</v>
      </c>
      <c r="BJ1717">
        <v>0</v>
      </c>
      <c r="BK1717">
        <v>0</v>
      </c>
      <c r="BL1717">
        <v>0</v>
      </c>
      <c r="BO1717">
        <v>0</v>
      </c>
      <c r="BP1717">
        <v>0</v>
      </c>
      <c r="BW1717" t="str">
        <f>"21:57:44.333"</f>
        <v>21:57:44.333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3</v>
      </c>
      <c r="CP1717" t="s">
        <v>119</v>
      </c>
      <c r="CQ1717">
        <v>259</v>
      </c>
      <c r="CR1717">
        <v>0</v>
      </c>
      <c r="CW1717">
        <v>3081007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"08/10/2022 21:57:44.557"</f>
        <v>08/10/2022 21:57:44.557</v>
      </c>
      <c r="C1718" t="str">
        <f t="shared" si="473"/>
        <v>FFDFD3C0</v>
      </c>
      <c r="D1718" t="s">
        <v>130</v>
      </c>
      <c r="E1718">
        <v>18</v>
      </c>
      <c r="F1718">
        <v>1018</v>
      </c>
      <c r="G1718" t="s">
        <v>114</v>
      </c>
      <c r="J1718" t="s">
        <v>131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si="491"/>
        <v>21:57:44.195</v>
      </c>
      <c r="T1718" t="str">
        <f t="shared" si="491"/>
        <v>21:57:44.195</v>
      </c>
      <c r="U1718" t="str">
        <f t="shared" si="472"/>
        <v>A4558D</v>
      </c>
      <c r="V1718">
        <v>0</v>
      </c>
      <c r="W1718">
        <v>0</v>
      </c>
      <c r="X1718">
        <v>2</v>
      </c>
      <c r="Z1718">
        <v>1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0</v>
      </c>
      <c r="AI1718" t="s">
        <v>1385</v>
      </c>
      <c r="AJ1718">
        <v>48.061559000000003</v>
      </c>
      <c r="AK1718" t="s">
        <v>1384</v>
      </c>
      <c r="AL1718">
        <v>-122.977738</v>
      </c>
      <c r="AM1718">
        <v>25</v>
      </c>
      <c r="AN1718">
        <v>1100</v>
      </c>
      <c r="AO1718" t="s">
        <v>118</v>
      </c>
      <c r="AP1718">
        <v>3</v>
      </c>
      <c r="AQ1718">
        <v>-130</v>
      </c>
      <c r="AR1718">
        <v>64</v>
      </c>
      <c r="AZ1718">
        <v>1200</v>
      </c>
      <c r="BA1718">
        <v>1</v>
      </c>
      <c r="BB1718" t="str">
        <f t="shared" si="474"/>
        <v xml:space="preserve">N379DH  </v>
      </c>
      <c r="BC1718">
        <v>1</v>
      </c>
      <c r="BE1718">
        <v>0</v>
      </c>
      <c r="BF1718">
        <v>0</v>
      </c>
      <c r="BG1718">
        <v>0</v>
      </c>
      <c r="BH1718">
        <v>1025</v>
      </c>
      <c r="BI1718">
        <v>1</v>
      </c>
      <c r="BJ1718">
        <v>0</v>
      </c>
      <c r="BK1718">
        <v>0</v>
      </c>
      <c r="BL1718">
        <v>0</v>
      </c>
      <c r="BO1718">
        <v>0</v>
      </c>
      <c r="BP1718">
        <v>0</v>
      </c>
      <c r="BW1718" t="str">
        <f>"21:57:44.333"</f>
        <v>21:57:44.333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3</v>
      </c>
      <c r="CP1718" t="s">
        <v>119</v>
      </c>
      <c r="CQ1718">
        <v>259</v>
      </c>
      <c r="CR1718">
        <v>0</v>
      </c>
      <c r="CW1718">
        <v>3081007</v>
      </c>
      <c r="CY1718">
        <v>0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"08/10/2022 21:57:45.964"</f>
        <v>08/10/2022 21:57:45.964</v>
      </c>
      <c r="C1719" t="str">
        <f t="shared" si="473"/>
        <v>FFDFD3C0</v>
      </c>
      <c r="D1719" t="s">
        <v>130</v>
      </c>
      <c r="E1719">
        <v>18</v>
      </c>
      <c r="F1719">
        <v>1018</v>
      </c>
      <c r="G1719" t="s">
        <v>114</v>
      </c>
      <c r="J1719" t="s">
        <v>131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ref="S1719:T1721" si="492">"21:57:45.594"</f>
        <v>21:57:45.594</v>
      </c>
      <c r="T1719" t="str">
        <f t="shared" si="492"/>
        <v>21:57:45.594</v>
      </c>
      <c r="U1719" t="str">
        <f t="shared" si="472"/>
        <v>A4558D</v>
      </c>
      <c r="V1719">
        <v>0</v>
      </c>
      <c r="W1719">
        <v>0</v>
      </c>
      <c r="X1719">
        <v>2</v>
      </c>
      <c r="Z1719">
        <v>1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0</v>
      </c>
      <c r="AI1719" t="s">
        <v>1386</v>
      </c>
      <c r="AJ1719">
        <v>48.060721999999998</v>
      </c>
      <c r="AK1719" t="s">
        <v>1387</v>
      </c>
      <c r="AL1719">
        <v>-122.977695</v>
      </c>
      <c r="AM1719">
        <v>25</v>
      </c>
      <c r="AN1719">
        <v>1100</v>
      </c>
      <c r="AO1719" t="s">
        <v>118</v>
      </c>
      <c r="AP1719">
        <v>4</v>
      </c>
      <c r="AQ1719">
        <v>-130</v>
      </c>
      <c r="AR1719">
        <v>64</v>
      </c>
      <c r="AZ1719">
        <v>1200</v>
      </c>
      <c r="BA1719">
        <v>1</v>
      </c>
      <c r="BB1719" t="str">
        <f t="shared" si="474"/>
        <v xml:space="preserve">N379DH  </v>
      </c>
      <c r="BC1719">
        <v>1</v>
      </c>
      <c r="BE1719">
        <v>0</v>
      </c>
      <c r="BF1719">
        <v>0</v>
      </c>
      <c r="BG1719">
        <v>0</v>
      </c>
      <c r="BH1719">
        <v>1025</v>
      </c>
      <c r="BI1719">
        <v>1</v>
      </c>
      <c r="BJ1719">
        <v>0</v>
      </c>
      <c r="BK1719">
        <v>0</v>
      </c>
      <c r="BL1719">
        <v>0</v>
      </c>
      <c r="BO1719">
        <v>0</v>
      </c>
      <c r="BP1719">
        <v>0</v>
      </c>
      <c r="BW1719" t="str">
        <f>"21:57:45.788"</f>
        <v>21:57:45.788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3</v>
      </c>
      <c r="CP1719" t="s">
        <v>119</v>
      </c>
      <c r="CQ1719">
        <v>259</v>
      </c>
      <c r="CR1719">
        <v>0</v>
      </c>
      <c r="CW1719">
        <v>3081119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"08/10/2022 21:57:46.042"</f>
        <v>08/10/2022 21:57:46.042</v>
      </c>
      <c r="C1720" t="str">
        <f t="shared" si="473"/>
        <v>FFDFD3C0</v>
      </c>
      <c r="D1720" t="s">
        <v>611</v>
      </c>
      <c r="E1720">
        <v>10</v>
      </c>
      <c r="H1720">
        <v>37</v>
      </c>
      <c r="I1720" t="s">
        <v>612</v>
      </c>
      <c r="J1720" t="s">
        <v>613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si="492"/>
        <v>21:57:45.594</v>
      </c>
      <c r="T1720" t="str">
        <f t="shared" si="492"/>
        <v>21:57:45.594</v>
      </c>
      <c r="U1720" t="str">
        <f t="shared" si="472"/>
        <v>A4558D</v>
      </c>
      <c r="V1720">
        <v>0</v>
      </c>
      <c r="W1720">
        <v>0</v>
      </c>
      <c r="X1720">
        <v>2</v>
      </c>
      <c r="Z1720">
        <v>1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0</v>
      </c>
      <c r="AI1720" t="s">
        <v>1386</v>
      </c>
      <c r="AJ1720">
        <v>48.060721999999998</v>
      </c>
      <c r="AK1720" t="s">
        <v>1387</v>
      </c>
      <c r="AL1720">
        <v>-122.977695</v>
      </c>
      <c r="AM1720">
        <v>25</v>
      </c>
      <c r="AN1720">
        <v>1100</v>
      </c>
      <c r="AO1720" t="s">
        <v>118</v>
      </c>
      <c r="AP1720">
        <v>4</v>
      </c>
      <c r="AQ1720">
        <v>-130</v>
      </c>
      <c r="AR1720">
        <v>64</v>
      </c>
      <c r="AZ1720">
        <v>1200</v>
      </c>
      <c r="BA1720">
        <v>1</v>
      </c>
      <c r="BB1720" t="str">
        <f t="shared" si="474"/>
        <v xml:space="preserve">N379DH  </v>
      </c>
      <c r="BC1720">
        <v>1</v>
      </c>
      <c r="BE1720">
        <v>0</v>
      </c>
      <c r="BF1720">
        <v>0</v>
      </c>
      <c r="BG1720">
        <v>0</v>
      </c>
      <c r="BH1720">
        <v>1025</v>
      </c>
      <c r="BI1720">
        <v>1</v>
      </c>
      <c r="BJ1720">
        <v>0</v>
      </c>
      <c r="BK1720">
        <v>0</v>
      </c>
      <c r="BL1720">
        <v>0</v>
      </c>
      <c r="BO1720">
        <v>0</v>
      </c>
      <c r="BP1720">
        <v>0</v>
      </c>
      <c r="BW1720" t="str">
        <f>"21:57:45.788"</f>
        <v>21:57:45.788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3</v>
      </c>
      <c r="CP1720" t="s">
        <v>119</v>
      </c>
      <c r="CQ1720">
        <v>259</v>
      </c>
      <c r="CR1720">
        <v>0</v>
      </c>
      <c r="CW1720">
        <v>3081119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"08/10/2022 21:57:46.057"</f>
        <v>08/10/2022 21:57:46.057</v>
      </c>
      <c r="C1721" t="str">
        <f t="shared" si="473"/>
        <v>FFDFD3C0</v>
      </c>
      <c r="D1721" t="s">
        <v>113</v>
      </c>
      <c r="E1721">
        <v>6</v>
      </c>
      <c r="H1721">
        <v>174</v>
      </c>
      <c r="I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492"/>
        <v>21:57:45.594</v>
      </c>
      <c r="T1721" t="str">
        <f t="shared" si="492"/>
        <v>21:57:45.594</v>
      </c>
      <c r="U1721" t="str">
        <f t="shared" si="472"/>
        <v>A4558D</v>
      </c>
      <c r="V1721">
        <v>0</v>
      </c>
      <c r="W1721">
        <v>0</v>
      </c>
      <c r="X1721">
        <v>2</v>
      </c>
      <c r="Z1721">
        <v>1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0</v>
      </c>
      <c r="AI1721" t="s">
        <v>1386</v>
      </c>
      <c r="AJ1721">
        <v>48.060721999999998</v>
      </c>
      <c r="AK1721" t="s">
        <v>1387</v>
      </c>
      <c r="AL1721">
        <v>-122.977695</v>
      </c>
      <c r="AM1721">
        <v>25</v>
      </c>
      <c r="AN1721">
        <v>1100</v>
      </c>
      <c r="AO1721" t="s">
        <v>118</v>
      </c>
      <c r="AP1721">
        <v>4</v>
      </c>
      <c r="AQ1721">
        <v>-130</v>
      </c>
      <c r="AR1721">
        <v>64</v>
      </c>
      <c r="AZ1721">
        <v>1200</v>
      </c>
      <c r="BA1721">
        <v>1</v>
      </c>
      <c r="BB1721" t="str">
        <f t="shared" si="474"/>
        <v xml:space="preserve">N379DH  </v>
      </c>
      <c r="BC1721">
        <v>1</v>
      </c>
      <c r="BE1721">
        <v>0</v>
      </c>
      <c r="BF1721">
        <v>0</v>
      </c>
      <c r="BG1721">
        <v>0</v>
      </c>
      <c r="BH1721">
        <v>1025</v>
      </c>
      <c r="BI1721">
        <v>1</v>
      </c>
      <c r="BJ1721">
        <v>0</v>
      </c>
      <c r="BK1721">
        <v>0</v>
      </c>
      <c r="BL1721">
        <v>0</v>
      </c>
      <c r="BO1721">
        <v>0</v>
      </c>
      <c r="BP1721">
        <v>0</v>
      </c>
      <c r="BW1721" t="str">
        <f>"21:57:45.788"</f>
        <v>21:57:45.788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3</v>
      </c>
      <c r="CP1721" t="s">
        <v>119</v>
      </c>
      <c r="CQ1721">
        <v>259</v>
      </c>
      <c r="CR1721">
        <v>0</v>
      </c>
      <c r="CW1721">
        <v>3081119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"08/10/2022 21:57:46.604"</f>
        <v>08/10/2022 21:57:46.604</v>
      </c>
      <c r="C1722" t="str">
        <f t="shared" si="473"/>
        <v>FFDFD3C0</v>
      </c>
      <c r="D1722" t="s">
        <v>130</v>
      </c>
      <c r="E1722">
        <v>18</v>
      </c>
      <c r="F1722">
        <v>1018</v>
      </c>
      <c r="G1722" t="s">
        <v>114</v>
      </c>
      <c r="J1722" t="s">
        <v>131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ref="S1722:T1724" si="493">"21:57:46.195"</f>
        <v>21:57:46.195</v>
      </c>
      <c r="T1722" t="str">
        <f t="shared" si="493"/>
        <v>21:57:46.195</v>
      </c>
      <c r="U1722" t="str">
        <f t="shared" si="472"/>
        <v>A4558D</v>
      </c>
      <c r="V1722">
        <v>0</v>
      </c>
      <c r="W1722">
        <v>0</v>
      </c>
      <c r="X1722">
        <v>2</v>
      </c>
      <c r="Z1722">
        <v>1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0</v>
      </c>
      <c r="AI1722" t="s">
        <v>1388</v>
      </c>
      <c r="AJ1722">
        <v>48.060358000000001</v>
      </c>
      <c r="AK1722" t="s">
        <v>1387</v>
      </c>
      <c r="AL1722">
        <v>-122.977695</v>
      </c>
      <c r="AM1722">
        <v>25</v>
      </c>
      <c r="AN1722">
        <v>1100</v>
      </c>
      <c r="AO1722" t="s">
        <v>118</v>
      </c>
      <c r="AP1722">
        <v>4</v>
      </c>
      <c r="AQ1722">
        <v>-130</v>
      </c>
      <c r="AR1722">
        <v>0</v>
      </c>
      <c r="AZ1722">
        <v>1200</v>
      </c>
      <c r="BA1722">
        <v>1</v>
      </c>
      <c r="BB1722" t="str">
        <f t="shared" si="474"/>
        <v xml:space="preserve">N379DH  </v>
      </c>
      <c r="BC1722">
        <v>1</v>
      </c>
      <c r="BE1722">
        <v>0</v>
      </c>
      <c r="BF1722">
        <v>0</v>
      </c>
      <c r="BG1722">
        <v>0</v>
      </c>
      <c r="BH1722">
        <v>1025</v>
      </c>
      <c r="BI1722">
        <v>1</v>
      </c>
      <c r="BJ1722">
        <v>0</v>
      </c>
      <c r="BK1722">
        <v>0</v>
      </c>
      <c r="BL1722">
        <v>0</v>
      </c>
      <c r="BO1722">
        <v>0</v>
      </c>
      <c r="BP1722">
        <v>0</v>
      </c>
      <c r="BW1722" t="str">
        <f>"21:57:46.393"</f>
        <v>21:57:46.393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3</v>
      </c>
      <c r="CP1722" t="s">
        <v>119</v>
      </c>
      <c r="CQ1722">
        <v>259</v>
      </c>
      <c r="CR1722">
        <v>0</v>
      </c>
      <c r="CW1722">
        <v>3081169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"08/10/2022 21:57:46.604"</f>
        <v>08/10/2022 21:57:46.604</v>
      </c>
      <c r="C1723" t="str">
        <f t="shared" si="473"/>
        <v>FFDFD3C0</v>
      </c>
      <c r="D1723" t="s">
        <v>611</v>
      </c>
      <c r="E1723">
        <v>10</v>
      </c>
      <c r="H1723">
        <v>37</v>
      </c>
      <c r="I1723" t="s">
        <v>612</v>
      </c>
      <c r="J1723" t="s">
        <v>613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493"/>
        <v>21:57:46.195</v>
      </c>
      <c r="T1723" t="str">
        <f t="shared" si="493"/>
        <v>21:57:46.195</v>
      </c>
      <c r="U1723" t="str">
        <f t="shared" si="472"/>
        <v>A4558D</v>
      </c>
      <c r="V1723">
        <v>0</v>
      </c>
      <c r="W1723">
        <v>0</v>
      </c>
      <c r="X1723">
        <v>2</v>
      </c>
      <c r="Z1723">
        <v>1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0</v>
      </c>
      <c r="AI1723" t="s">
        <v>1388</v>
      </c>
      <c r="AJ1723">
        <v>48.060358000000001</v>
      </c>
      <c r="AK1723" t="s">
        <v>1387</v>
      </c>
      <c r="AL1723">
        <v>-122.977695</v>
      </c>
      <c r="AM1723">
        <v>25</v>
      </c>
      <c r="AN1723">
        <v>1100</v>
      </c>
      <c r="AO1723" t="s">
        <v>118</v>
      </c>
      <c r="AP1723">
        <v>4</v>
      </c>
      <c r="AQ1723">
        <v>-130</v>
      </c>
      <c r="AR1723">
        <v>0</v>
      </c>
      <c r="AZ1723">
        <v>1200</v>
      </c>
      <c r="BA1723">
        <v>1</v>
      </c>
      <c r="BB1723" t="str">
        <f t="shared" si="474"/>
        <v xml:space="preserve">N379DH  </v>
      </c>
      <c r="BC1723">
        <v>1</v>
      </c>
      <c r="BE1723">
        <v>0</v>
      </c>
      <c r="BF1723">
        <v>0</v>
      </c>
      <c r="BG1723">
        <v>0</v>
      </c>
      <c r="BH1723">
        <v>1025</v>
      </c>
      <c r="BI1723">
        <v>1</v>
      </c>
      <c r="BJ1723">
        <v>0</v>
      </c>
      <c r="BK1723">
        <v>0</v>
      </c>
      <c r="BL1723">
        <v>0</v>
      </c>
      <c r="BO1723">
        <v>0</v>
      </c>
      <c r="BP1723">
        <v>0</v>
      </c>
      <c r="BW1723" t="str">
        <f>"21:57:46.393"</f>
        <v>21:57:46.393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3</v>
      </c>
      <c r="CP1723" t="s">
        <v>119</v>
      </c>
      <c r="CQ1723">
        <v>259</v>
      </c>
      <c r="CR1723">
        <v>0</v>
      </c>
      <c r="CW1723">
        <v>3081169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"08/10/2022 21:57:46.620"</f>
        <v>08/10/2022 21:57:46.620</v>
      </c>
      <c r="C1724" t="str">
        <f t="shared" si="473"/>
        <v>FFDFD3C0</v>
      </c>
      <c r="D1724" t="s">
        <v>113</v>
      </c>
      <c r="E1724">
        <v>6</v>
      </c>
      <c r="H1724">
        <v>174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si="493"/>
        <v>21:57:46.195</v>
      </c>
      <c r="T1724" t="str">
        <f t="shared" si="493"/>
        <v>21:57:46.195</v>
      </c>
      <c r="U1724" t="str">
        <f t="shared" si="472"/>
        <v>A4558D</v>
      </c>
      <c r="V1724">
        <v>0</v>
      </c>
      <c r="W1724">
        <v>0</v>
      </c>
      <c r="X1724">
        <v>2</v>
      </c>
      <c r="Z1724">
        <v>1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0</v>
      </c>
      <c r="AI1724" t="s">
        <v>1388</v>
      </c>
      <c r="AJ1724">
        <v>48.060358000000001</v>
      </c>
      <c r="AK1724" t="s">
        <v>1387</v>
      </c>
      <c r="AL1724">
        <v>-122.977695</v>
      </c>
      <c r="AM1724">
        <v>25</v>
      </c>
      <c r="AN1724">
        <v>1100</v>
      </c>
      <c r="AO1724" t="s">
        <v>118</v>
      </c>
      <c r="AP1724">
        <v>4</v>
      </c>
      <c r="AQ1724">
        <v>-130</v>
      </c>
      <c r="AR1724">
        <v>0</v>
      </c>
      <c r="AZ1724">
        <v>1200</v>
      </c>
      <c r="BA1724">
        <v>1</v>
      </c>
      <c r="BB1724" t="str">
        <f t="shared" si="474"/>
        <v xml:space="preserve">N379DH  </v>
      </c>
      <c r="BC1724">
        <v>1</v>
      </c>
      <c r="BE1724">
        <v>0</v>
      </c>
      <c r="BF1724">
        <v>0</v>
      </c>
      <c r="BG1724">
        <v>0</v>
      </c>
      <c r="BH1724">
        <v>1025</v>
      </c>
      <c r="BI1724">
        <v>1</v>
      </c>
      <c r="BJ1724">
        <v>0</v>
      </c>
      <c r="BK1724">
        <v>0</v>
      </c>
      <c r="BL1724">
        <v>0</v>
      </c>
      <c r="BO1724">
        <v>0</v>
      </c>
      <c r="BP1724">
        <v>0</v>
      </c>
      <c r="BW1724" t="str">
        <f>"21:57:46.393"</f>
        <v>21:57:46.393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3</v>
      </c>
      <c r="CP1724" t="s">
        <v>119</v>
      </c>
      <c r="CQ1724">
        <v>259</v>
      </c>
      <c r="CR1724">
        <v>0</v>
      </c>
      <c r="CW1724">
        <v>3081169</v>
      </c>
      <c r="CY1724">
        <v>0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"08/10/2022 21:57:47.854"</f>
        <v>08/10/2022 21:57:47.854</v>
      </c>
      <c r="C1725" t="str">
        <f t="shared" si="473"/>
        <v>FFDFD3C0</v>
      </c>
      <c r="D1725" t="s">
        <v>611</v>
      </c>
      <c r="E1725">
        <v>10</v>
      </c>
      <c r="H1725">
        <v>37</v>
      </c>
      <c r="I1725" t="s">
        <v>612</v>
      </c>
      <c r="J1725" t="s">
        <v>613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ref="S1725:T1727" si="494">"21:57:47.594"</f>
        <v>21:57:47.594</v>
      </c>
      <c r="T1725" t="str">
        <f t="shared" si="494"/>
        <v>21:57:47.594</v>
      </c>
      <c r="U1725" t="str">
        <f t="shared" si="472"/>
        <v>A4558D</v>
      </c>
      <c r="V1725">
        <v>0</v>
      </c>
      <c r="W1725">
        <v>0</v>
      </c>
      <c r="X1725">
        <v>2</v>
      </c>
      <c r="Z1725">
        <v>1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0</v>
      </c>
      <c r="AI1725" t="s">
        <v>1389</v>
      </c>
      <c r="AJ1725">
        <v>48.059520999999997</v>
      </c>
      <c r="AK1725" t="s">
        <v>1390</v>
      </c>
      <c r="AL1725">
        <v>-122.977653</v>
      </c>
      <c r="AM1725">
        <v>25</v>
      </c>
      <c r="AN1725">
        <v>1100</v>
      </c>
      <c r="AO1725" t="s">
        <v>118</v>
      </c>
      <c r="AP1725">
        <v>4</v>
      </c>
      <c r="AQ1725">
        <v>-130</v>
      </c>
      <c r="AR1725">
        <v>0</v>
      </c>
      <c r="AZ1725">
        <v>1200</v>
      </c>
      <c r="BA1725">
        <v>1</v>
      </c>
      <c r="BB1725" t="str">
        <f t="shared" si="474"/>
        <v xml:space="preserve">N379DH  </v>
      </c>
      <c r="BC1725">
        <v>1</v>
      </c>
      <c r="BE1725">
        <v>0</v>
      </c>
      <c r="BF1725">
        <v>0</v>
      </c>
      <c r="BG1725">
        <v>0</v>
      </c>
      <c r="BH1725">
        <v>1025</v>
      </c>
      <c r="BI1725">
        <v>1</v>
      </c>
      <c r="BJ1725">
        <v>0</v>
      </c>
      <c r="BK1725">
        <v>0</v>
      </c>
      <c r="BL1725">
        <v>0</v>
      </c>
      <c r="BO1725">
        <v>0</v>
      </c>
      <c r="BP1725">
        <v>0</v>
      </c>
      <c r="BW1725" t="str">
        <f>"21:57:47.634"</f>
        <v>21:57:47.634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3</v>
      </c>
      <c r="CP1725" t="s">
        <v>119</v>
      </c>
      <c r="CQ1725">
        <v>259</v>
      </c>
      <c r="CR1725">
        <v>0</v>
      </c>
      <c r="CW1725">
        <v>3081265</v>
      </c>
      <c r="CY1725">
        <v>0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"08/10/2022 21:57:47.854"</f>
        <v>08/10/2022 21:57:47.854</v>
      </c>
      <c r="C1726" t="str">
        <f t="shared" si="473"/>
        <v>FFDFD3C0</v>
      </c>
      <c r="D1726" t="s">
        <v>130</v>
      </c>
      <c r="E1726">
        <v>18</v>
      </c>
      <c r="F1726">
        <v>1018</v>
      </c>
      <c r="G1726" t="s">
        <v>114</v>
      </c>
      <c r="J1726" t="s">
        <v>131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494"/>
        <v>21:57:47.594</v>
      </c>
      <c r="T1726" t="str">
        <f t="shared" si="494"/>
        <v>21:57:47.594</v>
      </c>
      <c r="U1726" t="str">
        <f t="shared" si="472"/>
        <v>A4558D</v>
      </c>
      <c r="V1726">
        <v>0</v>
      </c>
      <c r="W1726">
        <v>0</v>
      </c>
      <c r="X1726">
        <v>2</v>
      </c>
      <c r="Z1726">
        <v>1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0</v>
      </c>
      <c r="AI1726" t="s">
        <v>1389</v>
      </c>
      <c r="AJ1726">
        <v>48.059520999999997</v>
      </c>
      <c r="AK1726" t="s">
        <v>1390</v>
      </c>
      <c r="AL1726">
        <v>-122.977653</v>
      </c>
      <c r="AM1726">
        <v>25</v>
      </c>
      <c r="AN1726">
        <v>1100</v>
      </c>
      <c r="AO1726" t="s">
        <v>118</v>
      </c>
      <c r="AP1726">
        <v>4</v>
      </c>
      <c r="AQ1726">
        <v>-130</v>
      </c>
      <c r="AR1726">
        <v>0</v>
      </c>
      <c r="AZ1726">
        <v>1200</v>
      </c>
      <c r="BA1726">
        <v>1</v>
      </c>
      <c r="BB1726" t="str">
        <f t="shared" si="474"/>
        <v xml:space="preserve">N379DH  </v>
      </c>
      <c r="BC1726">
        <v>1</v>
      </c>
      <c r="BE1726">
        <v>0</v>
      </c>
      <c r="BF1726">
        <v>0</v>
      </c>
      <c r="BG1726">
        <v>0</v>
      </c>
      <c r="BH1726">
        <v>1025</v>
      </c>
      <c r="BI1726">
        <v>1</v>
      </c>
      <c r="BJ1726">
        <v>0</v>
      </c>
      <c r="BK1726">
        <v>0</v>
      </c>
      <c r="BL1726">
        <v>0</v>
      </c>
      <c r="BO1726">
        <v>0</v>
      </c>
      <c r="BP1726">
        <v>0</v>
      </c>
      <c r="BW1726" t="str">
        <f>"21:57:47.634"</f>
        <v>21:57:47.634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3</v>
      </c>
      <c r="CP1726" t="s">
        <v>119</v>
      </c>
      <c r="CQ1726">
        <v>259</v>
      </c>
      <c r="CR1726">
        <v>0</v>
      </c>
      <c r="CW1726">
        <v>3081265</v>
      </c>
      <c r="CY1726">
        <v>0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"08/10/2022 21:57:47.854"</f>
        <v>08/10/2022 21:57:47.854</v>
      </c>
      <c r="C1727" t="str">
        <f t="shared" si="473"/>
        <v>FFDFD3C0</v>
      </c>
      <c r="D1727" t="s">
        <v>113</v>
      </c>
      <c r="E1727">
        <v>6</v>
      </c>
      <c r="H1727">
        <v>174</v>
      </c>
      <c r="I1727" t="s">
        <v>114</v>
      </c>
      <c r="J1727" t="s">
        <v>115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si="494"/>
        <v>21:57:47.594</v>
      </c>
      <c r="T1727" t="str">
        <f t="shared" si="494"/>
        <v>21:57:47.594</v>
      </c>
      <c r="U1727" t="str">
        <f t="shared" si="472"/>
        <v>A4558D</v>
      </c>
      <c r="V1727">
        <v>0</v>
      </c>
      <c r="W1727">
        <v>0</v>
      </c>
      <c r="X1727">
        <v>2</v>
      </c>
      <c r="Z1727">
        <v>1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0</v>
      </c>
      <c r="AI1727" t="s">
        <v>1389</v>
      </c>
      <c r="AJ1727">
        <v>48.059520999999997</v>
      </c>
      <c r="AK1727" t="s">
        <v>1390</v>
      </c>
      <c r="AL1727">
        <v>-122.977653</v>
      </c>
      <c r="AM1727">
        <v>25</v>
      </c>
      <c r="AN1727">
        <v>1100</v>
      </c>
      <c r="AO1727" t="s">
        <v>118</v>
      </c>
      <c r="AP1727">
        <v>4</v>
      </c>
      <c r="AQ1727">
        <v>-130</v>
      </c>
      <c r="AR1727">
        <v>0</v>
      </c>
      <c r="AZ1727">
        <v>1200</v>
      </c>
      <c r="BA1727">
        <v>1</v>
      </c>
      <c r="BB1727" t="str">
        <f t="shared" si="474"/>
        <v xml:space="preserve">N379DH  </v>
      </c>
      <c r="BC1727">
        <v>1</v>
      </c>
      <c r="BE1727">
        <v>0</v>
      </c>
      <c r="BF1727">
        <v>0</v>
      </c>
      <c r="BG1727">
        <v>0</v>
      </c>
      <c r="BH1727">
        <v>1025</v>
      </c>
      <c r="BI1727">
        <v>1</v>
      </c>
      <c r="BJ1727">
        <v>0</v>
      </c>
      <c r="BK1727">
        <v>0</v>
      </c>
      <c r="BL1727">
        <v>0</v>
      </c>
      <c r="BO1727">
        <v>0</v>
      </c>
      <c r="BP1727">
        <v>0</v>
      </c>
      <c r="BW1727" t="str">
        <f>"21:57:47.634"</f>
        <v>21:57:47.634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3</v>
      </c>
      <c r="CP1727" t="s">
        <v>119</v>
      </c>
      <c r="CQ1727">
        <v>259</v>
      </c>
      <c r="CR1727">
        <v>0</v>
      </c>
      <c r="CW1727">
        <v>3081265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"08/10/2022 21:57:49.021"</f>
        <v>08/10/2022 21:57:49.021</v>
      </c>
      <c r="C1728" t="str">
        <f t="shared" si="473"/>
        <v>FFDFD3C0</v>
      </c>
      <c r="D1728" t="s">
        <v>130</v>
      </c>
      <c r="E1728">
        <v>18</v>
      </c>
      <c r="F1728">
        <v>1018</v>
      </c>
      <c r="G1728" t="s">
        <v>114</v>
      </c>
      <c r="J1728" t="s">
        <v>131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ref="S1728:T1730" si="495">"21:57:48.797"</f>
        <v>21:57:48.797</v>
      </c>
      <c r="T1728" t="str">
        <f t="shared" si="495"/>
        <v>21:57:48.797</v>
      </c>
      <c r="U1728" t="str">
        <f t="shared" si="472"/>
        <v>A4558D</v>
      </c>
      <c r="V1728">
        <v>0</v>
      </c>
      <c r="W1728">
        <v>0</v>
      </c>
      <c r="X1728">
        <v>2</v>
      </c>
      <c r="Z1728">
        <v>1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0</v>
      </c>
      <c r="AI1728" t="s">
        <v>1391</v>
      </c>
      <c r="AJ1728">
        <v>48.058790999999999</v>
      </c>
      <c r="AK1728" t="s">
        <v>1069</v>
      </c>
      <c r="AL1728">
        <v>-122.977631</v>
      </c>
      <c r="AM1728">
        <v>25</v>
      </c>
      <c r="AN1728">
        <v>1100</v>
      </c>
      <c r="AO1728" t="s">
        <v>118</v>
      </c>
      <c r="AP1728">
        <v>4</v>
      </c>
      <c r="AQ1728">
        <v>-130</v>
      </c>
      <c r="AR1728">
        <v>64</v>
      </c>
      <c r="AZ1728">
        <v>1200</v>
      </c>
      <c r="BA1728">
        <v>1</v>
      </c>
      <c r="BB1728" t="str">
        <f t="shared" si="474"/>
        <v xml:space="preserve">N379DH  </v>
      </c>
      <c r="BC1728">
        <v>1</v>
      </c>
      <c r="BE1728">
        <v>0</v>
      </c>
      <c r="BF1728">
        <v>0</v>
      </c>
      <c r="BG1728">
        <v>0</v>
      </c>
      <c r="BH1728">
        <v>1025</v>
      </c>
      <c r="BI1728">
        <v>1</v>
      </c>
      <c r="BJ1728">
        <v>0</v>
      </c>
      <c r="BK1728">
        <v>0</v>
      </c>
      <c r="BL1728">
        <v>0</v>
      </c>
      <c r="BO1728">
        <v>0</v>
      </c>
      <c r="BP1728">
        <v>0</v>
      </c>
      <c r="BW1728" t="str">
        <f>"21:57:48.841"</f>
        <v>21:57:48.841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3</v>
      </c>
      <c r="CP1728" t="s">
        <v>119</v>
      </c>
      <c r="CQ1728">
        <v>259</v>
      </c>
      <c r="CR1728">
        <v>0</v>
      </c>
      <c r="CW1728">
        <v>3081364</v>
      </c>
      <c r="CY1728">
        <v>0</v>
      </c>
      <c r="CZ1728">
        <v>0</v>
      </c>
      <c r="DA1728">
        <v>0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"08/10/2022 21:57:49.056"</f>
        <v>08/10/2022 21:57:49.056</v>
      </c>
      <c r="C1729" t="str">
        <f t="shared" si="473"/>
        <v>FFDFD3C0</v>
      </c>
      <c r="D1729" t="s">
        <v>611</v>
      </c>
      <c r="E1729">
        <v>10</v>
      </c>
      <c r="H1729">
        <v>37</v>
      </c>
      <c r="I1729" t="s">
        <v>612</v>
      </c>
      <c r="J1729" t="s">
        <v>613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495"/>
        <v>21:57:48.797</v>
      </c>
      <c r="T1729" t="str">
        <f t="shared" si="495"/>
        <v>21:57:48.797</v>
      </c>
      <c r="U1729" t="str">
        <f t="shared" si="472"/>
        <v>A4558D</v>
      </c>
      <c r="V1729">
        <v>0</v>
      </c>
      <c r="W1729">
        <v>0</v>
      </c>
      <c r="X1729">
        <v>2</v>
      </c>
      <c r="Z1729">
        <v>1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0</v>
      </c>
      <c r="AI1729" t="s">
        <v>1391</v>
      </c>
      <c r="AJ1729">
        <v>48.058790999999999</v>
      </c>
      <c r="AK1729" t="s">
        <v>1069</v>
      </c>
      <c r="AL1729">
        <v>-122.977631</v>
      </c>
      <c r="AM1729">
        <v>25</v>
      </c>
      <c r="AN1729">
        <v>1100</v>
      </c>
      <c r="AO1729" t="s">
        <v>118</v>
      </c>
      <c r="AP1729">
        <v>4</v>
      </c>
      <c r="AQ1729">
        <v>-130</v>
      </c>
      <c r="AR1729">
        <v>64</v>
      </c>
      <c r="AZ1729">
        <v>1200</v>
      </c>
      <c r="BA1729">
        <v>1</v>
      </c>
      <c r="BB1729" t="str">
        <f t="shared" si="474"/>
        <v xml:space="preserve">N379DH  </v>
      </c>
      <c r="BC1729">
        <v>1</v>
      </c>
      <c r="BE1729">
        <v>0</v>
      </c>
      <c r="BF1729">
        <v>0</v>
      </c>
      <c r="BG1729">
        <v>0</v>
      </c>
      <c r="BH1729">
        <v>1025</v>
      </c>
      <c r="BI1729">
        <v>1</v>
      </c>
      <c r="BJ1729">
        <v>0</v>
      </c>
      <c r="BK1729">
        <v>0</v>
      </c>
      <c r="BL1729">
        <v>0</v>
      </c>
      <c r="BO1729">
        <v>0</v>
      </c>
      <c r="BP1729">
        <v>0</v>
      </c>
      <c r="BW1729" t="str">
        <f>"21:57:48.841"</f>
        <v>21:57:48.841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3</v>
      </c>
      <c r="CP1729" t="s">
        <v>119</v>
      </c>
      <c r="CQ1729">
        <v>259</v>
      </c>
      <c r="CR1729">
        <v>0</v>
      </c>
      <c r="CW1729">
        <v>3081364</v>
      </c>
      <c r="CY1729">
        <v>0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"08/10/2022 21:57:49.056"</f>
        <v>08/10/2022 21:57:49.056</v>
      </c>
      <c r="C1730" t="str">
        <f t="shared" si="473"/>
        <v>FFDFD3C0</v>
      </c>
      <c r="D1730" t="s">
        <v>113</v>
      </c>
      <c r="E1730">
        <v>6</v>
      </c>
      <c r="H1730">
        <v>174</v>
      </c>
      <c r="I1730" t="s">
        <v>114</v>
      </c>
      <c r="J1730" t="s">
        <v>115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si="495"/>
        <v>21:57:48.797</v>
      </c>
      <c r="T1730" t="str">
        <f t="shared" si="495"/>
        <v>21:57:48.797</v>
      </c>
      <c r="U1730" t="str">
        <f t="shared" ref="U1730:U1793" si="496">"A4558D"</f>
        <v>A4558D</v>
      </c>
      <c r="V1730">
        <v>0</v>
      </c>
      <c r="W1730">
        <v>0</v>
      </c>
      <c r="X1730">
        <v>2</v>
      </c>
      <c r="Z1730">
        <v>1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1391</v>
      </c>
      <c r="AJ1730">
        <v>48.058790999999999</v>
      </c>
      <c r="AK1730" t="s">
        <v>1069</v>
      </c>
      <c r="AL1730">
        <v>-122.977631</v>
      </c>
      <c r="AM1730">
        <v>25</v>
      </c>
      <c r="AN1730">
        <v>1100</v>
      </c>
      <c r="AO1730" t="s">
        <v>118</v>
      </c>
      <c r="AP1730">
        <v>4</v>
      </c>
      <c r="AQ1730">
        <v>-130</v>
      </c>
      <c r="AR1730">
        <v>64</v>
      </c>
      <c r="AZ1730">
        <v>1200</v>
      </c>
      <c r="BA1730">
        <v>1</v>
      </c>
      <c r="BB1730" t="str">
        <f t="shared" si="474"/>
        <v xml:space="preserve">N379DH  </v>
      </c>
      <c r="BC1730">
        <v>1</v>
      </c>
      <c r="BE1730">
        <v>0</v>
      </c>
      <c r="BF1730">
        <v>0</v>
      </c>
      <c r="BG1730">
        <v>0</v>
      </c>
      <c r="BH1730">
        <v>1025</v>
      </c>
      <c r="BI1730">
        <v>1</v>
      </c>
      <c r="BJ1730">
        <v>0</v>
      </c>
      <c r="BK1730">
        <v>0</v>
      </c>
      <c r="BL1730">
        <v>0</v>
      </c>
      <c r="BO1730">
        <v>0</v>
      </c>
      <c r="BP1730">
        <v>0</v>
      </c>
      <c r="BW1730" t="str">
        <f>"21:57:48.841"</f>
        <v>21:57:48.841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3</v>
      </c>
      <c r="CP1730" t="s">
        <v>119</v>
      </c>
      <c r="CQ1730">
        <v>259</v>
      </c>
      <c r="CR1730">
        <v>0</v>
      </c>
      <c r="CW1730">
        <v>3081364</v>
      </c>
      <c r="CY1730">
        <v>0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"08/10/2022 21:57:49.729"</f>
        <v>08/10/2022 21:57:49.729</v>
      </c>
      <c r="C1731" t="str">
        <f t="shared" ref="C1731:C1794" si="497">"FFDFD3C0"</f>
        <v>FFDFD3C0</v>
      </c>
      <c r="D1731" t="s">
        <v>130</v>
      </c>
      <c r="E1731">
        <v>18</v>
      </c>
      <c r="F1731">
        <v>1018</v>
      </c>
      <c r="G1731" t="s">
        <v>114</v>
      </c>
      <c r="J1731" t="s">
        <v>131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ref="S1731:T1733" si="498">"21:57:49.398"</f>
        <v>21:57:49.398</v>
      </c>
      <c r="T1731" t="str">
        <f t="shared" si="498"/>
        <v>21:57:49.398</v>
      </c>
      <c r="U1731" t="str">
        <f t="shared" si="496"/>
        <v>A4558D</v>
      </c>
      <c r="V1731">
        <v>0</v>
      </c>
      <c r="W1731">
        <v>0</v>
      </c>
      <c r="X1731">
        <v>2</v>
      </c>
      <c r="Z1731">
        <v>1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1392</v>
      </c>
      <c r="AJ1731">
        <v>48.058425999999997</v>
      </c>
      <c r="AK1731" t="s">
        <v>1216</v>
      </c>
      <c r="AL1731">
        <v>-122.97761</v>
      </c>
      <c r="AM1731">
        <v>25</v>
      </c>
      <c r="AN1731">
        <v>1100</v>
      </c>
      <c r="AO1731" t="s">
        <v>118</v>
      </c>
      <c r="AP1731">
        <v>4</v>
      </c>
      <c r="AQ1731">
        <v>-130</v>
      </c>
      <c r="AR1731">
        <v>0</v>
      </c>
      <c r="AZ1731">
        <v>1200</v>
      </c>
      <c r="BA1731">
        <v>1</v>
      </c>
      <c r="BB1731" t="str">
        <f t="shared" ref="BB1731:BB1794" si="499">"N379DH  "</f>
        <v xml:space="preserve">N379DH  </v>
      </c>
      <c r="BC1731">
        <v>1</v>
      </c>
      <c r="BE1731">
        <v>0</v>
      </c>
      <c r="BF1731">
        <v>0</v>
      </c>
      <c r="BG1731">
        <v>0</v>
      </c>
      <c r="BH1731">
        <v>1025</v>
      </c>
      <c r="BI1731">
        <v>1</v>
      </c>
      <c r="BJ1731">
        <v>0</v>
      </c>
      <c r="BK1731">
        <v>0</v>
      </c>
      <c r="BL1731">
        <v>0</v>
      </c>
      <c r="BO1731">
        <v>0</v>
      </c>
      <c r="BP1731">
        <v>0</v>
      </c>
      <c r="BW1731" t="str">
        <f>"21:57:49.468"</f>
        <v>21:57:49.468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3</v>
      </c>
      <c r="CP1731" t="s">
        <v>119</v>
      </c>
      <c r="CQ1731">
        <v>259</v>
      </c>
      <c r="CR1731">
        <v>0</v>
      </c>
      <c r="CW1731">
        <v>3081420</v>
      </c>
      <c r="CY1731">
        <v>0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"08/10/2022 21:57:49.729"</f>
        <v>08/10/2022 21:57:49.729</v>
      </c>
      <c r="C1732" t="str">
        <f t="shared" si="497"/>
        <v>FFDFD3C0</v>
      </c>
      <c r="D1732" t="s">
        <v>113</v>
      </c>
      <c r="E1732">
        <v>6</v>
      </c>
      <c r="H1732">
        <v>174</v>
      </c>
      <c r="I1732" t="s">
        <v>114</v>
      </c>
      <c r="J1732" t="s">
        <v>115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si="498"/>
        <v>21:57:49.398</v>
      </c>
      <c r="T1732" t="str">
        <f t="shared" si="498"/>
        <v>21:57:49.398</v>
      </c>
      <c r="U1732" t="str">
        <f t="shared" si="496"/>
        <v>A4558D</v>
      </c>
      <c r="V1732">
        <v>0</v>
      </c>
      <c r="W1732">
        <v>0</v>
      </c>
      <c r="X1732">
        <v>2</v>
      </c>
      <c r="Z1732">
        <v>1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1392</v>
      </c>
      <c r="AJ1732">
        <v>48.058425999999997</v>
      </c>
      <c r="AK1732" t="s">
        <v>1216</v>
      </c>
      <c r="AL1732">
        <v>-122.97761</v>
      </c>
      <c r="AM1732">
        <v>25</v>
      </c>
      <c r="AN1732">
        <v>1100</v>
      </c>
      <c r="AO1732" t="s">
        <v>118</v>
      </c>
      <c r="AP1732">
        <v>4</v>
      </c>
      <c r="AQ1732">
        <v>-130</v>
      </c>
      <c r="AR1732">
        <v>0</v>
      </c>
      <c r="AZ1732">
        <v>1200</v>
      </c>
      <c r="BA1732">
        <v>1</v>
      </c>
      <c r="BB1732" t="str">
        <f t="shared" si="499"/>
        <v xml:space="preserve">N379DH  </v>
      </c>
      <c r="BC1732">
        <v>1</v>
      </c>
      <c r="BE1732">
        <v>0</v>
      </c>
      <c r="BF1732">
        <v>0</v>
      </c>
      <c r="BG1732">
        <v>0</v>
      </c>
      <c r="BH1732">
        <v>1025</v>
      </c>
      <c r="BI1732">
        <v>1</v>
      </c>
      <c r="BJ1732">
        <v>0</v>
      </c>
      <c r="BK1732">
        <v>0</v>
      </c>
      <c r="BL1732">
        <v>0</v>
      </c>
      <c r="BO1732">
        <v>0</v>
      </c>
      <c r="BP1732">
        <v>0</v>
      </c>
      <c r="BW1732" t="str">
        <f>"21:57:49.468"</f>
        <v>21:57:49.468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3</v>
      </c>
      <c r="CP1732" t="s">
        <v>119</v>
      </c>
      <c r="CQ1732">
        <v>259</v>
      </c>
      <c r="CR1732">
        <v>0</v>
      </c>
      <c r="CW1732">
        <v>3081420</v>
      </c>
      <c r="CY1732">
        <v>0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"08/10/2022 21:57:49.729"</f>
        <v>08/10/2022 21:57:49.729</v>
      </c>
      <c r="C1733" t="str">
        <f t="shared" si="497"/>
        <v>FFDFD3C0</v>
      </c>
      <c r="D1733" t="s">
        <v>611</v>
      </c>
      <c r="E1733">
        <v>10</v>
      </c>
      <c r="H1733">
        <v>37</v>
      </c>
      <c r="I1733" t="s">
        <v>612</v>
      </c>
      <c r="J1733" t="s">
        <v>613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498"/>
        <v>21:57:49.398</v>
      </c>
      <c r="T1733" t="str">
        <f t="shared" si="498"/>
        <v>21:57:49.398</v>
      </c>
      <c r="U1733" t="str">
        <f t="shared" si="496"/>
        <v>A4558D</v>
      </c>
      <c r="V1733">
        <v>0</v>
      </c>
      <c r="W1733">
        <v>0</v>
      </c>
      <c r="X1733">
        <v>2</v>
      </c>
      <c r="Z1733">
        <v>1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1392</v>
      </c>
      <c r="AJ1733">
        <v>48.058425999999997</v>
      </c>
      <c r="AK1733" t="s">
        <v>1216</v>
      </c>
      <c r="AL1733">
        <v>-122.97761</v>
      </c>
      <c r="AM1733">
        <v>25</v>
      </c>
      <c r="AN1733">
        <v>1100</v>
      </c>
      <c r="AO1733" t="s">
        <v>118</v>
      </c>
      <c r="AP1733">
        <v>4</v>
      </c>
      <c r="AQ1733">
        <v>-130</v>
      </c>
      <c r="AR1733">
        <v>0</v>
      </c>
      <c r="AZ1733">
        <v>1200</v>
      </c>
      <c r="BA1733">
        <v>1</v>
      </c>
      <c r="BB1733" t="str">
        <f t="shared" si="499"/>
        <v xml:space="preserve">N379DH  </v>
      </c>
      <c r="BC1733">
        <v>1</v>
      </c>
      <c r="BE1733">
        <v>0</v>
      </c>
      <c r="BF1733">
        <v>0</v>
      </c>
      <c r="BG1733">
        <v>0</v>
      </c>
      <c r="BH1733">
        <v>1025</v>
      </c>
      <c r="BI1733">
        <v>1</v>
      </c>
      <c r="BJ1733">
        <v>0</v>
      </c>
      <c r="BK1733">
        <v>0</v>
      </c>
      <c r="BL1733">
        <v>0</v>
      </c>
      <c r="BO1733">
        <v>0</v>
      </c>
      <c r="BP1733">
        <v>0</v>
      </c>
      <c r="BW1733" t="str">
        <f>"21:57:49.468"</f>
        <v>21:57:49.468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3</v>
      </c>
      <c r="CP1733" t="s">
        <v>119</v>
      </c>
      <c r="CQ1733">
        <v>259</v>
      </c>
      <c r="CR1733">
        <v>0</v>
      </c>
      <c r="CW1733">
        <v>3081420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"08/10/2022 21:57:51.135"</f>
        <v>08/10/2022 21:57:51.135</v>
      </c>
      <c r="C1734" t="str">
        <f t="shared" si="497"/>
        <v>FFDFD3C0</v>
      </c>
      <c r="D1734" t="s">
        <v>130</v>
      </c>
      <c r="E1734">
        <v>18</v>
      </c>
      <c r="F1734">
        <v>1018</v>
      </c>
      <c r="G1734" t="s">
        <v>114</v>
      </c>
      <c r="J1734" t="s">
        <v>131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ref="S1734:T1736" si="500">"21:57:50.797"</f>
        <v>21:57:50.797</v>
      </c>
      <c r="T1734" t="str">
        <f t="shared" si="500"/>
        <v>21:57:50.797</v>
      </c>
      <c r="U1734" t="str">
        <f t="shared" si="496"/>
        <v>A4558D</v>
      </c>
      <c r="V1734">
        <v>0</v>
      </c>
      <c r="W1734">
        <v>0</v>
      </c>
      <c r="X1734">
        <v>2</v>
      </c>
      <c r="Z1734">
        <v>1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0</v>
      </c>
      <c r="AI1734" t="s">
        <v>1393</v>
      </c>
      <c r="AJ1734">
        <v>48.057589999999998</v>
      </c>
      <c r="AK1734" t="s">
        <v>1394</v>
      </c>
      <c r="AL1734">
        <v>-122.97756699999999</v>
      </c>
      <c r="AM1734">
        <v>25</v>
      </c>
      <c r="AN1734">
        <v>1100</v>
      </c>
      <c r="AO1734" t="s">
        <v>118</v>
      </c>
      <c r="AP1734">
        <v>4</v>
      </c>
      <c r="AQ1734">
        <v>-130</v>
      </c>
      <c r="AR1734">
        <v>0</v>
      </c>
      <c r="AZ1734">
        <v>1200</v>
      </c>
      <c r="BA1734">
        <v>1</v>
      </c>
      <c r="BB1734" t="str">
        <f t="shared" si="499"/>
        <v xml:space="preserve">N379DH  </v>
      </c>
      <c r="BC1734">
        <v>1</v>
      </c>
      <c r="BE1734">
        <v>0</v>
      </c>
      <c r="BF1734">
        <v>0</v>
      </c>
      <c r="BG1734">
        <v>0</v>
      </c>
      <c r="BH1734">
        <v>1025</v>
      </c>
      <c r="BI1734">
        <v>1</v>
      </c>
      <c r="BJ1734">
        <v>0</v>
      </c>
      <c r="BK1734">
        <v>0</v>
      </c>
      <c r="BL1734">
        <v>0</v>
      </c>
      <c r="BO1734">
        <v>0</v>
      </c>
      <c r="BP1734">
        <v>0</v>
      </c>
      <c r="BW1734" t="str">
        <f>"21:57:50.875"</f>
        <v>21:57:50.875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4</v>
      </c>
      <c r="CP1734" t="s">
        <v>119</v>
      </c>
      <c r="CQ1734">
        <v>259</v>
      </c>
      <c r="CR1734">
        <v>0</v>
      </c>
      <c r="CW1734">
        <v>3081530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"08/10/2022 21:57:51.135"</f>
        <v>08/10/2022 21:57:51.135</v>
      </c>
      <c r="C1735" t="str">
        <f t="shared" si="497"/>
        <v>FFDFD3C0</v>
      </c>
      <c r="D1735" t="s">
        <v>113</v>
      </c>
      <c r="E1735">
        <v>6</v>
      </c>
      <c r="H1735">
        <v>174</v>
      </c>
      <c r="I1735" t="s">
        <v>114</v>
      </c>
      <c r="J1735" t="s">
        <v>115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500"/>
        <v>21:57:50.797</v>
      </c>
      <c r="T1735" t="str">
        <f t="shared" si="500"/>
        <v>21:57:50.797</v>
      </c>
      <c r="U1735" t="str">
        <f t="shared" si="496"/>
        <v>A4558D</v>
      </c>
      <c r="V1735">
        <v>0</v>
      </c>
      <c r="W1735">
        <v>0</v>
      </c>
      <c r="X1735">
        <v>2</v>
      </c>
      <c r="Z1735">
        <v>1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0</v>
      </c>
      <c r="AI1735" t="s">
        <v>1393</v>
      </c>
      <c r="AJ1735">
        <v>48.057589999999998</v>
      </c>
      <c r="AK1735" t="s">
        <v>1394</v>
      </c>
      <c r="AL1735">
        <v>-122.97756699999999</v>
      </c>
      <c r="AM1735">
        <v>25</v>
      </c>
      <c r="AN1735">
        <v>1100</v>
      </c>
      <c r="AO1735" t="s">
        <v>118</v>
      </c>
      <c r="AP1735">
        <v>4</v>
      </c>
      <c r="AQ1735">
        <v>-130</v>
      </c>
      <c r="AR1735">
        <v>0</v>
      </c>
      <c r="AZ1735">
        <v>1200</v>
      </c>
      <c r="BA1735">
        <v>1</v>
      </c>
      <c r="BB1735" t="str">
        <f t="shared" si="499"/>
        <v xml:space="preserve">N379DH  </v>
      </c>
      <c r="BC1735">
        <v>1</v>
      </c>
      <c r="BE1735">
        <v>0</v>
      </c>
      <c r="BF1735">
        <v>0</v>
      </c>
      <c r="BG1735">
        <v>0</v>
      </c>
      <c r="BH1735">
        <v>1025</v>
      </c>
      <c r="BI1735">
        <v>1</v>
      </c>
      <c r="BJ1735">
        <v>0</v>
      </c>
      <c r="BK1735">
        <v>0</v>
      </c>
      <c r="BL1735">
        <v>0</v>
      </c>
      <c r="BO1735">
        <v>0</v>
      </c>
      <c r="BP1735">
        <v>0</v>
      </c>
      <c r="BW1735" t="str">
        <f>"21:57:50.875"</f>
        <v>21:57:50.875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4</v>
      </c>
      <c r="CP1735" t="s">
        <v>119</v>
      </c>
      <c r="CQ1735">
        <v>259</v>
      </c>
      <c r="CR1735">
        <v>0</v>
      </c>
      <c r="CW1735">
        <v>3081530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"08/10/2022 21:57:51.135"</f>
        <v>08/10/2022 21:57:51.135</v>
      </c>
      <c r="C1736" t="str">
        <f t="shared" si="497"/>
        <v>FFDFD3C0</v>
      </c>
      <c r="D1736" t="s">
        <v>611</v>
      </c>
      <c r="E1736">
        <v>10</v>
      </c>
      <c r="H1736">
        <v>37</v>
      </c>
      <c r="I1736" t="s">
        <v>612</v>
      </c>
      <c r="J1736" t="s">
        <v>613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si="500"/>
        <v>21:57:50.797</v>
      </c>
      <c r="T1736" t="str">
        <f t="shared" si="500"/>
        <v>21:57:50.797</v>
      </c>
      <c r="U1736" t="str">
        <f t="shared" si="496"/>
        <v>A4558D</v>
      </c>
      <c r="V1736">
        <v>0</v>
      </c>
      <c r="W1736">
        <v>0</v>
      </c>
      <c r="X1736">
        <v>2</v>
      </c>
      <c r="Z1736">
        <v>1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0</v>
      </c>
      <c r="AI1736" t="s">
        <v>1393</v>
      </c>
      <c r="AJ1736">
        <v>48.057589999999998</v>
      </c>
      <c r="AK1736" t="s">
        <v>1394</v>
      </c>
      <c r="AL1736">
        <v>-122.97756699999999</v>
      </c>
      <c r="AM1736">
        <v>25</v>
      </c>
      <c r="AN1736">
        <v>1100</v>
      </c>
      <c r="AO1736" t="s">
        <v>118</v>
      </c>
      <c r="AP1736">
        <v>4</v>
      </c>
      <c r="AQ1736">
        <v>-130</v>
      </c>
      <c r="AR1736">
        <v>0</v>
      </c>
      <c r="AZ1736">
        <v>1200</v>
      </c>
      <c r="BA1736">
        <v>1</v>
      </c>
      <c r="BB1736" t="str">
        <f t="shared" si="499"/>
        <v xml:space="preserve">N379DH  </v>
      </c>
      <c r="BC1736">
        <v>1</v>
      </c>
      <c r="BE1736">
        <v>0</v>
      </c>
      <c r="BF1736">
        <v>0</v>
      </c>
      <c r="BG1736">
        <v>0</v>
      </c>
      <c r="BH1736">
        <v>1025</v>
      </c>
      <c r="BI1736">
        <v>1</v>
      </c>
      <c r="BJ1736">
        <v>0</v>
      </c>
      <c r="BK1736">
        <v>0</v>
      </c>
      <c r="BL1736">
        <v>0</v>
      </c>
      <c r="BO1736">
        <v>0</v>
      </c>
      <c r="BP1736">
        <v>0</v>
      </c>
      <c r="BW1736" t="str">
        <f>"21:57:50.875"</f>
        <v>21:57:50.875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4</v>
      </c>
      <c r="CP1736" t="s">
        <v>119</v>
      </c>
      <c r="CQ1736">
        <v>259</v>
      </c>
      <c r="CR1736">
        <v>0</v>
      </c>
      <c r="CW1736">
        <v>3081530</v>
      </c>
      <c r="CY1736">
        <v>0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"08/10/2022 21:57:51.745"</f>
        <v>08/10/2022 21:57:51.745</v>
      </c>
      <c r="C1737" t="str">
        <f t="shared" si="497"/>
        <v>FFDFD3C0</v>
      </c>
      <c r="D1737" t="s">
        <v>611</v>
      </c>
      <c r="E1737">
        <v>10</v>
      </c>
      <c r="H1737">
        <v>37</v>
      </c>
      <c r="I1737" t="s">
        <v>612</v>
      </c>
      <c r="J1737" t="s">
        <v>613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ref="S1737:T1739" si="501">"21:57:51.398"</f>
        <v>21:57:51.398</v>
      </c>
      <c r="T1737" t="str">
        <f t="shared" si="501"/>
        <v>21:57:51.398</v>
      </c>
      <c r="U1737" t="str">
        <f t="shared" si="496"/>
        <v>A4558D</v>
      </c>
      <c r="V1737">
        <v>0</v>
      </c>
      <c r="W1737">
        <v>0</v>
      </c>
      <c r="X1737">
        <v>2</v>
      </c>
      <c r="Z1737">
        <v>1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0</v>
      </c>
      <c r="AI1737" t="s">
        <v>1395</v>
      </c>
      <c r="AJ1737">
        <v>48.057225000000003</v>
      </c>
      <c r="AK1737" t="s">
        <v>1396</v>
      </c>
      <c r="AL1737">
        <v>-122.97754500000001</v>
      </c>
      <c r="AM1737">
        <v>25</v>
      </c>
      <c r="AN1737">
        <v>1100</v>
      </c>
      <c r="AO1737" t="s">
        <v>118</v>
      </c>
      <c r="AP1737">
        <v>4</v>
      </c>
      <c r="AQ1737">
        <v>-130</v>
      </c>
      <c r="AR1737">
        <v>0</v>
      </c>
      <c r="AZ1737">
        <v>1200</v>
      </c>
      <c r="BA1737">
        <v>1</v>
      </c>
      <c r="BB1737" t="str">
        <f t="shared" si="499"/>
        <v xml:space="preserve">N379DH  </v>
      </c>
      <c r="BC1737">
        <v>1</v>
      </c>
      <c r="BE1737">
        <v>0</v>
      </c>
      <c r="BF1737">
        <v>0</v>
      </c>
      <c r="BG1737">
        <v>0</v>
      </c>
      <c r="BH1737">
        <v>1025</v>
      </c>
      <c r="BI1737">
        <v>1</v>
      </c>
      <c r="BJ1737">
        <v>0</v>
      </c>
      <c r="BK1737">
        <v>0</v>
      </c>
      <c r="BL1737">
        <v>0</v>
      </c>
      <c r="BO1737">
        <v>0</v>
      </c>
      <c r="BP1737">
        <v>0</v>
      </c>
      <c r="BW1737" t="str">
        <f>"21:57:51.488"</f>
        <v>21:57:51.488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3</v>
      </c>
      <c r="CP1737" t="s">
        <v>119</v>
      </c>
      <c r="CQ1737">
        <v>259</v>
      </c>
      <c r="CR1737">
        <v>0</v>
      </c>
      <c r="CW1737">
        <v>3081573</v>
      </c>
      <c r="CY1737">
        <v>0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"08/10/2022 21:57:51.745"</f>
        <v>08/10/2022 21:57:51.745</v>
      </c>
      <c r="C1738" t="str">
        <f t="shared" si="497"/>
        <v>FFDFD3C0</v>
      </c>
      <c r="D1738" t="s">
        <v>130</v>
      </c>
      <c r="E1738">
        <v>18</v>
      </c>
      <c r="F1738">
        <v>1018</v>
      </c>
      <c r="G1738" t="s">
        <v>114</v>
      </c>
      <c r="J1738" t="s">
        <v>131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501"/>
        <v>21:57:51.398</v>
      </c>
      <c r="T1738" t="str">
        <f t="shared" si="501"/>
        <v>21:57:51.398</v>
      </c>
      <c r="U1738" t="str">
        <f t="shared" si="496"/>
        <v>A4558D</v>
      </c>
      <c r="V1738">
        <v>0</v>
      </c>
      <c r="W1738">
        <v>0</v>
      </c>
      <c r="X1738">
        <v>2</v>
      </c>
      <c r="Z1738">
        <v>1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0</v>
      </c>
      <c r="AI1738" t="s">
        <v>1395</v>
      </c>
      <c r="AJ1738">
        <v>48.057225000000003</v>
      </c>
      <c r="AK1738" t="s">
        <v>1396</v>
      </c>
      <c r="AL1738">
        <v>-122.97754500000001</v>
      </c>
      <c r="AM1738">
        <v>25</v>
      </c>
      <c r="AN1738">
        <v>1100</v>
      </c>
      <c r="AO1738" t="s">
        <v>118</v>
      </c>
      <c r="AP1738">
        <v>4</v>
      </c>
      <c r="AQ1738">
        <v>-130</v>
      </c>
      <c r="AR1738">
        <v>0</v>
      </c>
      <c r="AZ1738">
        <v>1200</v>
      </c>
      <c r="BA1738">
        <v>1</v>
      </c>
      <c r="BB1738" t="str">
        <f t="shared" si="499"/>
        <v xml:space="preserve">N379DH  </v>
      </c>
      <c r="BC1738">
        <v>1</v>
      </c>
      <c r="BE1738">
        <v>0</v>
      </c>
      <c r="BF1738">
        <v>0</v>
      </c>
      <c r="BG1738">
        <v>0</v>
      </c>
      <c r="BH1738">
        <v>1025</v>
      </c>
      <c r="BI1738">
        <v>1</v>
      </c>
      <c r="BJ1738">
        <v>0</v>
      </c>
      <c r="BK1738">
        <v>0</v>
      </c>
      <c r="BL1738">
        <v>0</v>
      </c>
      <c r="BO1738">
        <v>0</v>
      </c>
      <c r="BP1738">
        <v>0</v>
      </c>
      <c r="BW1738" t="str">
        <f>"21:57:51.488"</f>
        <v>21:57:51.488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3</v>
      </c>
      <c r="CP1738" t="s">
        <v>119</v>
      </c>
      <c r="CQ1738">
        <v>259</v>
      </c>
      <c r="CR1738">
        <v>0</v>
      </c>
      <c r="CW1738">
        <v>3081573</v>
      </c>
      <c r="CY1738">
        <v>0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"08/10/2022 21:57:51.745"</f>
        <v>08/10/2022 21:57:51.745</v>
      </c>
      <c r="C1739" t="str">
        <f t="shared" si="497"/>
        <v>FFDFD3C0</v>
      </c>
      <c r="D1739" t="s">
        <v>113</v>
      </c>
      <c r="E1739">
        <v>6</v>
      </c>
      <c r="H1739">
        <v>174</v>
      </c>
      <c r="I1739" t="s">
        <v>114</v>
      </c>
      <c r="J1739" t="s">
        <v>115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501"/>
        <v>21:57:51.398</v>
      </c>
      <c r="T1739" t="str">
        <f t="shared" si="501"/>
        <v>21:57:51.398</v>
      </c>
      <c r="U1739" t="str">
        <f t="shared" si="496"/>
        <v>A4558D</v>
      </c>
      <c r="V1739">
        <v>0</v>
      </c>
      <c r="W1739">
        <v>0</v>
      </c>
      <c r="X1739">
        <v>2</v>
      </c>
      <c r="Z1739">
        <v>1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0</v>
      </c>
      <c r="AI1739" t="s">
        <v>1395</v>
      </c>
      <c r="AJ1739">
        <v>48.057225000000003</v>
      </c>
      <c r="AK1739" t="s">
        <v>1396</v>
      </c>
      <c r="AL1739">
        <v>-122.97754500000001</v>
      </c>
      <c r="AM1739">
        <v>25</v>
      </c>
      <c r="AN1739">
        <v>1100</v>
      </c>
      <c r="AO1739" t="s">
        <v>118</v>
      </c>
      <c r="AP1739">
        <v>4</v>
      </c>
      <c r="AQ1739">
        <v>-130</v>
      </c>
      <c r="AR1739">
        <v>0</v>
      </c>
      <c r="AZ1739">
        <v>1200</v>
      </c>
      <c r="BA1739">
        <v>1</v>
      </c>
      <c r="BB1739" t="str">
        <f t="shared" si="499"/>
        <v xml:space="preserve">N379DH  </v>
      </c>
      <c r="BC1739">
        <v>1</v>
      </c>
      <c r="BE1739">
        <v>0</v>
      </c>
      <c r="BF1739">
        <v>0</v>
      </c>
      <c r="BG1739">
        <v>0</v>
      </c>
      <c r="BH1739">
        <v>1025</v>
      </c>
      <c r="BI1739">
        <v>1</v>
      </c>
      <c r="BJ1739">
        <v>0</v>
      </c>
      <c r="BK1739">
        <v>0</v>
      </c>
      <c r="BL1739">
        <v>0</v>
      </c>
      <c r="BO1739">
        <v>0</v>
      </c>
      <c r="BP1739">
        <v>0</v>
      </c>
      <c r="BW1739" t="str">
        <f>"21:57:51.488"</f>
        <v>21:57:51.488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3</v>
      </c>
      <c r="CP1739" t="s">
        <v>119</v>
      </c>
      <c r="CQ1739">
        <v>259</v>
      </c>
      <c r="CR1739">
        <v>0</v>
      </c>
      <c r="CW1739">
        <v>3081573</v>
      </c>
      <c r="CY1739">
        <v>0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"08/10/2022 21:57:52.479"</f>
        <v>08/10/2022 21:57:52.479</v>
      </c>
      <c r="C1740" t="str">
        <f t="shared" si="497"/>
        <v>FFDFD3C0</v>
      </c>
      <c r="D1740" t="s">
        <v>130</v>
      </c>
      <c r="E1740">
        <v>18</v>
      </c>
      <c r="F1740">
        <v>1018</v>
      </c>
      <c r="G1740" t="s">
        <v>114</v>
      </c>
      <c r="J1740" t="s">
        <v>131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ref="S1740:T1742" si="502">"21:57:52.195"</f>
        <v>21:57:52.195</v>
      </c>
      <c r="T1740" t="str">
        <f t="shared" si="502"/>
        <v>21:57:52.195</v>
      </c>
      <c r="U1740" t="str">
        <f t="shared" si="496"/>
        <v>A4558D</v>
      </c>
      <c r="V1740">
        <v>0</v>
      </c>
      <c r="W1740">
        <v>0</v>
      </c>
      <c r="X1740">
        <v>2</v>
      </c>
      <c r="Z1740">
        <v>1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0</v>
      </c>
      <c r="AI1740" t="s">
        <v>1397</v>
      </c>
      <c r="AJ1740">
        <v>48.056753</v>
      </c>
      <c r="AK1740" t="s">
        <v>1398</v>
      </c>
      <c r="AL1740">
        <v>-122.977524</v>
      </c>
      <c r="AM1740">
        <v>25</v>
      </c>
      <c r="AN1740">
        <v>1100</v>
      </c>
      <c r="AO1740" t="s">
        <v>118</v>
      </c>
      <c r="AP1740">
        <v>4</v>
      </c>
      <c r="AQ1740">
        <v>-129</v>
      </c>
      <c r="AR1740">
        <v>0</v>
      </c>
      <c r="AZ1740">
        <v>1200</v>
      </c>
      <c r="BA1740">
        <v>1</v>
      </c>
      <c r="BB1740" t="str">
        <f t="shared" si="499"/>
        <v xml:space="preserve">N379DH  </v>
      </c>
      <c r="BC1740">
        <v>1</v>
      </c>
      <c r="BE1740">
        <v>0</v>
      </c>
      <c r="BF1740">
        <v>0</v>
      </c>
      <c r="BG1740">
        <v>0</v>
      </c>
      <c r="BH1740">
        <v>1025</v>
      </c>
      <c r="BI1740">
        <v>1</v>
      </c>
      <c r="BJ1740">
        <v>0</v>
      </c>
      <c r="BK1740">
        <v>0</v>
      </c>
      <c r="BL1740">
        <v>0</v>
      </c>
      <c r="BO1740">
        <v>0</v>
      </c>
      <c r="BP1740">
        <v>0</v>
      </c>
      <c r="BW1740" t="str">
        <f>"21:57:52.295"</f>
        <v>21:57:52.295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4</v>
      </c>
      <c r="CP1740" t="s">
        <v>119</v>
      </c>
      <c r="CQ1740">
        <v>259</v>
      </c>
      <c r="CR1740">
        <v>0</v>
      </c>
      <c r="CW1740">
        <v>3081640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"08/10/2022 21:57:52.526"</f>
        <v>08/10/2022 21:57:52.526</v>
      </c>
      <c r="C1741" t="str">
        <f t="shared" si="497"/>
        <v>FFDFD3C0</v>
      </c>
      <c r="D1741" t="s">
        <v>113</v>
      </c>
      <c r="E1741">
        <v>6</v>
      </c>
      <c r="H1741">
        <v>174</v>
      </c>
      <c r="I1741" t="s">
        <v>114</v>
      </c>
      <c r="J1741" t="s">
        <v>115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502"/>
        <v>21:57:52.195</v>
      </c>
      <c r="T1741" t="str">
        <f t="shared" si="502"/>
        <v>21:57:52.195</v>
      </c>
      <c r="U1741" t="str">
        <f t="shared" si="496"/>
        <v>A4558D</v>
      </c>
      <c r="V1741">
        <v>0</v>
      </c>
      <c r="W1741">
        <v>0</v>
      </c>
      <c r="X1741">
        <v>2</v>
      </c>
      <c r="Z1741">
        <v>1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0</v>
      </c>
      <c r="AI1741" t="s">
        <v>1397</v>
      </c>
      <c r="AJ1741">
        <v>48.056753</v>
      </c>
      <c r="AK1741" t="s">
        <v>1398</v>
      </c>
      <c r="AL1741">
        <v>-122.977524</v>
      </c>
      <c r="AM1741">
        <v>25</v>
      </c>
      <c r="AN1741">
        <v>1100</v>
      </c>
      <c r="AO1741" t="s">
        <v>118</v>
      </c>
      <c r="AP1741">
        <v>4</v>
      </c>
      <c r="AQ1741">
        <v>-129</v>
      </c>
      <c r="AR1741">
        <v>0</v>
      </c>
      <c r="AZ1741">
        <v>1200</v>
      </c>
      <c r="BA1741">
        <v>1</v>
      </c>
      <c r="BB1741" t="str">
        <f t="shared" si="499"/>
        <v xml:space="preserve">N379DH  </v>
      </c>
      <c r="BC1741">
        <v>1</v>
      </c>
      <c r="BE1741">
        <v>0</v>
      </c>
      <c r="BF1741">
        <v>0</v>
      </c>
      <c r="BG1741">
        <v>0</v>
      </c>
      <c r="BH1741">
        <v>1025</v>
      </c>
      <c r="BI1741">
        <v>1</v>
      </c>
      <c r="BJ1741">
        <v>0</v>
      </c>
      <c r="BK1741">
        <v>0</v>
      </c>
      <c r="BL1741">
        <v>0</v>
      </c>
      <c r="BO1741">
        <v>0</v>
      </c>
      <c r="BP1741">
        <v>0</v>
      </c>
      <c r="BW1741" t="str">
        <f>"21:57:52.295"</f>
        <v>21:57:52.295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4</v>
      </c>
      <c r="CP1741" t="s">
        <v>119</v>
      </c>
      <c r="CQ1741">
        <v>259</v>
      </c>
      <c r="CR1741">
        <v>0</v>
      </c>
      <c r="CW1741">
        <v>3081640</v>
      </c>
      <c r="CY1741">
        <v>0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"08/10/2022 21:57:52.526"</f>
        <v>08/10/2022 21:57:52.526</v>
      </c>
      <c r="C1742" t="str">
        <f t="shared" si="497"/>
        <v>FFDFD3C0</v>
      </c>
      <c r="D1742" t="s">
        <v>611</v>
      </c>
      <c r="E1742">
        <v>10</v>
      </c>
      <c r="H1742">
        <v>37</v>
      </c>
      <c r="I1742" t="s">
        <v>612</v>
      </c>
      <c r="J1742" t="s">
        <v>613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si="502"/>
        <v>21:57:52.195</v>
      </c>
      <c r="T1742" t="str">
        <f t="shared" si="502"/>
        <v>21:57:52.195</v>
      </c>
      <c r="U1742" t="str">
        <f t="shared" si="496"/>
        <v>A4558D</v>
      </c>
      <c r="V1742">
        <v>0</v>
      </c>
      <c r="W1742">
        <v>0</v>
      </c>
      <c r="X1742">
        <v>2</v>
      </c>
      <c r="Z1742">
        <v>1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0</v>
      </c>
      <c r="AI1742" t="s">
        <v>1397</v>
      </c>
      <c r="AJ1742">
        <v>48.056753</v>
      </c>
      <c r="AK1742" t="s">
        <v>1398</v>
      </c>
      <c r="AL1742">
        <v>-122.977524</v>
      </c>
      <c r="AM1742">
        <v>25</v>
      </c>
      <c r="AN1742">
        <v>1100</v>
      </c>
      <c r="AO1742" t="s">
        <v>118</v>
      </c>
      <c r="AP1742">
        <v>4</v>
      </c>
      <c r="AQ1742">
        <v>-129</v>
      </c>
      <c r="AR1742">
        <v>0</v>
      </c>
      <c r="AZ1742">
        <v>1200</v>
      </c>
      <c r="BA1742">
        <v>1</v>
      </c>
      <c r="BB1742" t="str">
        <f t="shared" si="499"/>
        <v xml:space="preserve">N379DH  </v>
      </c>
      <c r="BC1742">
        <v>1</v>
      </c>
      <c r="BE1742">
        <v>0</v>
      </c>
      <c r="BF1742">
        <v>0</v>
      </c>
      <c r="BG1742">
        <v>0</v>
      </c>
      <c r="BH1742">
        <v>1025</v>
      </c>
      <c r="BI1742">
        <v>1</v>
      </c>
      <c r="BJ1742">
        <v>0</v>
      </c>
      <c r="BK1742">
        <v>0</v>
      </c>
      <c r="BL1742">
        <v>0</v>
      </c>
      <c r="BO1742">
        <v>0</v>
      </c>
      <c r="BP1742">
        <v>0</v>
      </c>
      <c r="BW1742" t="str">
        <f>"21:57:52.295"</f>
        <v>21:57:52.295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4</v>
      </c>
      <c r="CP1742" t="s">
        <v>119</v>
      </c>
      <c r="CQ1742">
        <v>259</v>
      </c>
      <c r="CR1742">
        <v>0</v>
      </c>
      <c r="CW1742">
        <v>3081640</v>
      </c>
      <c r="CY1742">
        <v>0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"08/10/2022 21:57:53.746"</f>
        <v>08/10/2022 21:57:53.746</v>
      </c>
      <c r="C1743" t="str">
        <f t="shared" si="497"/>
        <v>FFDFD3C0</v>
      </c>
      <c r="D1743" t="s">
        <v>113</v>
      </c>
      <c r="E1743">
        <v>6</v>
      </c>
      <c r="H1743">
        <v>174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ref="S1743:T1745" si="503">"21:57:53.398"</f>
        <v>21:57:53.398</v>
      </c>
      <c r="T1743" t="str">
        <f t="shared" si="503"/>
        <v>21:57:53.398</v>
      </c>
      <c r="U1743" t="str">
        <f t="shared" si="496"/>
        <v>A4558D</v>
      </c>
      <c r="V1743">
        <v>0</v>
      </c>
      <c r="W1743">
        <v>0</v>
      </c>
      <c r="X1743">
        <v>2</v>
      </c>
      <c r="Z1743">
        <v>1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0</v>
      </c>
      <c r="AI1743" t="s">
        <v>1399</v>
      </c>
      <c r="AJ1743">
        <v>48.056044999999997</v>
      </c>
      <c r="AK1743" t="s">
        <v>1400</v>
      </c>
      <c r="AL1743">
        <v>-122.977502</v>
      </c>
      <c r="AM1743">
        <v>25</v>
      </c>
      <c r="AN1743">
        <v>1100</v>
      </c>
      <c r="AO1743" t="s">
        <v>118</v>
      </c>
      <c r="AP1743">
        <v>4</v>
      </c>
      <c r="AQ1743">
        <v>-129</v>
      </c>
      <c r="AR1743">
        <v>0</v>
      </c>
      <c r="AZ1743">
        <v>1200</v>
      </c>
      <c r="BA1743">
        <v>1</v>
      </c>
      <c r="BB1743" t="str">
        <f t="shared" si="499"/>
        <v xml:space="preserve">N379DH  </v>
      </c>
      <c r="BC1743">
        <v>1</v>
      </c>
      <c r="BE1743">
        <v>0</v>
      </c>
      <c r="BF1743">
        <v>0</v>
      </c>
      <c r="BG1743">
        <v>0</v>
      </c>
      <c r="BH1743">
        <v>1025</v>
      </c>
      <c r="BI1743">
        <v>1</v>
      </c>
      <c r="BJ1743">
        <v>0</v>
      </c>
      <c r="BK1743">
        <v>0</v>
      </c>
      <c r="BL1743">
        <v>0</v>
      </c>
      <c r="BO1743">
        <v>0</v>
      </c>
      <c r="BP1743">
        <v>0</v>
      </c>
      <c r="BW1743" t="str">
        <f>"21:57:53.495"</f>
        <v>21:57:53.495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3</v>
      </c>
      <c r="CP1743" t="s">
        <v>119</v>
      </c>
      <c r="CQ1743">
        <v>259</v>
      </c>
      <c r="CR1743">
        <v>0</v>
      </c>
      <c r="CW1743">
        <v>3081724</v>
      </c>
      <c r="CY1743">
        <v>0</v>
      </c>
      <c r="CZ1743">
        <v>0</v>
      </c>
      <c r="DA1743">
        <v>0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"08/10/2022 21:57:53.746"</f>
        <v>08/10/2022 21:57:53.746</v>
      </c>
      <c r="C1744" t="str">
        <f t="shared" si="497"/>
        <v>FFDFD3C0</v>
      </c>
      <c r="D1744" t="s">
        <v>611</v>
      </c>
      <c r="E1744">
        <v>10</v>
      </c>
      <c r="H1744">
        <v>37</v>
      </c>
      <c r="I1744" t="s">
        <v>612</v>
      </c>
      <c r="J1744" t="s">
        <v>613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503"/>
        <v>21:57:53.398</v>
      </c>
      <c r="T1744" t="str">
        <f t="shared" si="503"/>
        <v>21:57:53.398</v>
      </c>
      <c r="U1744" t="str">
        <f t="shared" si="496"/>
        <v>A4558D</v>
      </c>
      <c r="V1744">
        <v>0</v>
      </c>
      <c r="W1744">
        <v>0</v>
      </c>
      <c r="X1744">
        <v>2</v>
      </c>
      <c r="Z1744">
        <v>1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0</v>
      </c>
      <c r="AI1744" t="s">
        <v>1399</v>
      </c>
      <c r="AJ1744">
        <v>48.056044999999997</v>
      </c>
      <c r="AK1744" t="s">
        <v>1400</v>
      </c>
      <c r="AL1744">
        <v>-122.977502</v>
      </c>
      <c r="AM1744">
        <v>25</v>
      </c>
      <c r="AN1744">
        <v>1100</v>
      </c>
      <c r="AO1744" t="s">
        <v>118</v>
      </c>
      <c r="AP1744">
        <v>4</v>
      </c>
      <c r="AQ1744">
        <v>-129</v>
      </c>
      <c r="AR1744">
        <v>0</v>
      </c>
      <c r="AZ1744">
        <v>1200</v>
      </c>
      <c r="BA1744">
        <v>1</v>
      </c>
      <c r="BB1744" t="str">
        <f t="shared" si="499"/>
        <v xml:space="preserve">N379DH  </v>
      </c>
      <c r="BC1744">
        <v>1</v>
      </c>
      <c r="BE1744">
        <v>0</v>
      </c>
      <c r="BF1744">
        <v>0</v>
      </c>
      <c r="BG1744">
        <v>0</v>
      </c>
      <c r="BH1744">
        <v>1025</v>
      </c>
      <c r="BI1744">
        <v>1</v>
      </c>
      <c r="BJ1744">
        <v>0</v>
      </c>
      <c r="BK1744">
        <v>0</v>
      </c>
      <c r="BL1744">
        <v>0</v>
      </c>
      <c r="BO1744">
        <v>0</v>
      </c>
      <c r="BP1744">
        <v>0</v>
      </c>
      <c r="BW1744" t="str">
        <f>"21:57:53.495"</f>
        <v>21:57:53.495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3</v>
      </c>
      <c r="CP1744" t="s">
        <v>119</v>
      </c>
      <c r="CQ1744">
        <v>259</v>
      </c>
      <c r="CR1744">
        <v>0</v>
      </c>
      <c r="CW1744">
        <v>3081724</v>
      </c>
      <c r="CY1744">
        <v>0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"08/10/2022 21:57:53.777"</f>
        <v>08/10/2022 21:57:53.777</v>
      </c>
      <c r="C1745" t="str">
        <f t="shared" si="497"/>
        <v>FFDFD3C0</v>
      </c>
      <c r="D1745" t="s">
        <v>130</v>
      </c>
      <c r="E1745">
        <v>18</v>
      </c>
      <c r="F1745">
        <v>1018</v>
      </c>
      <c r="G1745" t="s">
        <v>114</v>
      </c>
      <c r="J1745" t="s">
        <v>131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503"/>
        <v>21:57:53.398</v>
      </c>
      <c r="T1745" t="str">
        <f t="shared" si="503"/>
        <v>21:57:53.398</v>
      </c>
      <c r="U1745" t="str">
        <f t="shared" si="496"/>
        <v>A4558D</v>
      </c>
      <c r="V1745">
        <v>0</v>
      </c>
      <c r="W1745">
        <v>0</v>
      </c>
      <c r="X1745">
        <v>2</v>
      </c>
      <c r="Z1745">
        <v>1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0</v>
      </c>
      <c r="AI1745" t="s">
        <v>1399</v>
      </c>
      <c r="AJ1745">
        <v>48.056044999999997</v>
      </c>
      <c r="AK1745" t="s">
        <v>1400</v>
      </c>
      <c r="AL1745">
        <v>-122.977502</v>
      </c>
      <c r="AM1745">
        <v>25</v>
      </c>
      <c r="AN1745">
        <v>1100</v>
      </c>
      <c r="AO1745" t="s">
        <v>118</v>
      </c>
      <c r="AP1745">
        <v>4</v>
      </c>
      <c r="AQ1745">
        <v>-129</v>
      </c>
      <c r="AR1745">
        <v>0</v>
      </c>
      <c r="AZ1745">
        <v>1200</v>
      </c>
      <c r="BA1745">
        <v>1</v>
      </c>
      <c r="BB1745" t="str">
        <f t="shared" si="499"/>
        <v xml:space="preserve">N379DH  </v>
      </c>
      <c r="BC1745">
        <v>1</v>
      </c>
      <c r="BE1745">
        <v>0</v>
      </c>
      <c r="BF1745">
        <v>0</v>
      </c>
      <c r="BG1745">
        <v>0</v>
      </c>
      <c r="BH1745">
        <v>1025</v>
      </c>
      <c r="BI1745">
        <v>1</v>
      </c>
      <c r="BJ1745">
        <v>0</v>
      </c>
      <c r="BK1745">
        <v>0</v>
      </c>
      <c r="BL1745">
        <v>0</v>
      </c>
      <c r="BO1745">
        <v>0</v>
      </c>
      <c r="BP1745">
        <v>0</v>
      </c>
      <c r="BW1745" t="str">
        <f>"21:57:53.495"</f>
        <v>21:57:53.495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3</v>
      </c>
      <c r="CP1745" t="s">
        <v>119</v>
      </c>
      <c r="CQ1745">
        <v>259</v>
      </c>
      <c r="CR1745">
        <v>0</v>
      </c>
      <c r="CW1745">
        <v>3081724</v>
      </c>
      <c r="CY1745">
        <v>0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"08/10/2022 21:57:55.135"</f>
        <v>08/10/2022 21:57:55.135</v>
      </c>
      <c r="C1746" t="str">
        <f t="shared" si="497"/>
        <v>FFDFD3C0</v>
      </c>
      <c r="D1746" t="s">
        <v>611</v>
      </c>
      <c r="E1746">
        <v>10</v>
      </c>
      <c r="H1746">
        <v>37</v>
      </c>
      <c r="I1746" t="s">
        <v>612</v>
      </c>
      <c r="J1746" t="s">
        <v>613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ref="S1746:T1748" si="504">"21:57:54.797"</f>
        <v>21:57:54.797</v>
      </c>
      <c r="T1746" t="str">
        <f t="shared" si="504"/>
        <v>21:57:54.797</v>
      </c>
      <c r="U1746" t="str">
        <f t="shared" si="496"/>
        <v>A4558D</v>
      </c>
      <c r="V1746">
        <v>0</v>
      </c>
      <c r="W1746">
        <v>0</v>
      </c>
      <c r="X1746">
        <v>2</v>
      </c>
      <c r="Z1746">
        <v>1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0</v>
      </c>
      <c r="AI1746" t="s">
        <v>1401</v>
      </c>
      <c r="AJ1746">
        <v>48.055185999999999</v>
      </c>
      <c r="AK1746" t="s">
        <v>1402</v>
      </c>
      <c r="AL1746">
        <v>-122.977459</v>
      </c>
      <c r="AM1746">
        <v>25</v>
      </c>
      <c r="AN1746">
        <v>1100</v>
      </c>
      <c r="AO1746" t="s">
        <v>118</v>
      </c>
      <c r="AP1746">
        <v>4</v>
      </c>
      <c r="AQ1746">
        <v>-130</v>
      </c>
      <c r="AR1746">
        <v>-64</v>
      </c>
      <c r="AZ1746">
        <v>1200</v>
      </c>
      <c r="BA1746">
        <v>1</v>
      </c>
      <c r="BB1746" t="str">
        <f t="shared" si="499"/>
        <v xml:space="preserve">N379DH  </v>
      </c>
      <c r="BC1746">
        <v>1</v>
      </c>
      <c r="BE1746">
        <v>0</v>
      </c>
      <c r="BF1746">
        <v>0</v>
      </c>
      <c r="BG1746">
        <v>0</v>
      </c>
      <c r="BH1746">
        <v>1025</v>
      </c>
      <c r="BI1746">
        <v>1</v>
      </c>
      <c r="BJ1746">
        <v>0</v>
      </c>
      <c r="BK1746">
        <v>0</v>
      </c>
      <c r="BL1746">
        <v>0</v>
      </c>
      <c r="BO1746">
        <v>0</v>
      </c>
      <c r="BP1746">
        <v>0</v>
      </c>
      <c r="BW1746" t="str">
        <f>"21:57:54.903"</f>
        <v>21:57:54.903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4</v>
      </c>
      <c r="CP1746" t="s">
        <v>119</v>
      </c>
      <c r="CQ1746">
        <v>259</v>
      </c>
      <c r="CR1746">
        <v>0</v>
      </c>
      <c r="CW1746">
        <v>3081857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"08/10/2022 21:57:55.167"</f>
        <v>08/10/2022 21:57:55.167</v>
      </c>
      <c r="C1747" t="str">
        <f t="shared" si="497"/>
        <v>FFDFD3C0</v>
      </c>
      <c r="D1747" t="s">
        <v>130</v>
      </c>
      <c r="E1747">
        <v>18</v>
      </c>
      <c r="F1747">
        <v>1018</v>
      </c>
      <c r="G1747" t="s">
        <v>114</v>
      </c>
      <c r="J1747" t="s">
        <v>131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si="504"/>
        <v>21:57:54.797</v>
      </c>
      <c r="T1747" t="str">
        <f t="shared" si="504"/>
        <v>21:57:54.797</v>
      </c>
      <c r="U1747" t="str">
        <f t="shared" si="496"/>
        <v>A4558D</v>
      </c>
      <c r="V1747">
        <v>0</v>
      </c>
      <c r="W1747">
        <v>0</v>
      </c>
      <c r="X1747">
        <v>2</v>
      </c>
      <c r="Z1747">
        <v>1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0</v>
      </c>
      <c r="AI1747" t="s">
        <v>1401</v>
      </c>
      <c r="AJ1747">
        <v>48.055185999999999</v>
      </c>
      <c r="AK1747" t="s">
        <v>1402</v>
      </c>
      <c r="AL1747">
        <v>-122.977459</v>
      </c>
      <c r="AM1747">
        <v>25</v>
      </c>
      <c r="AN1747">
        <v>1100</v>
      </c>
      <c r="AO1747" t="s">
        <v>118</v>
      </c>
      <c r="AP1747">
        <v>4</v>
      </c>
      <c r="AQ1747">
        <v>-130</v>
      </c>
      <c r="AR1747">
        <v>-64</v>
      </c>
      <c r="AZ1747">
        <v>1200</v>
      </c>
      <c r="BA1747">
        <v>1</v>
      </c>
      <c r="BB1747" t="str">
        <f t="shared" si="499"/>
        <v xml:space="preserve">N379DH  </v>
      </c>
      <c r="BC1747">
        <v>1</v>
      </c>
      <c r="BE1747">
        <v>0</v>
      </c>
      <c r="BF1747">
        <v>0</v>
      </c>
      <c r="BG1747">
        <v>0</v>
      </c>
      <c r="BH1747">
        <v>1025</v>
      </c>
      <c r="BI1747">
        <v>1</v>
      </c>
      <c r="BJ1747">
        <v>0</v>
      </c>
      <c r="BK1747">
        <v>0</v>
      </c>
      <c r="BL1747">
        <v>0</v>
      </c>
      <c r="BO1747">
        <v>0</v>
      </c>
      <c r="BP1747">
        <v>0</v>
      </c>
      <c r="BW1747" t="str">
        <f>"21:57:54.903"</f>
        <v>21:57:54.903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4</v>
      </c>
      <c r="CP1747" t="s">
        <v>119</v>
      </c>
      <c r="CQ1747">
        <v>259</v>
      </c>
      <c r="CR1747">
        <v>0</v>
      </c>
      <c r="CW1747">
        <v>3081857</v>
      </c>
      <c r="CY1747">
        <v>0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"08/10/2022 21:57:55.198"</f>
        <v>08/10/2022 21:57:55.198</v>
      </c>
      <c r="C1748" t="str">
        <f t="shared" si="497"/>
        <v>FFDFD3C0</v>
      </c>
      <c r="D1748" t="s">
        <v>113</v>
      </c>
      <c r="E1748">
        <v>6</v>
      </c>
      <c r="H1748">
        <v>174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si="504"/>
        <v>21:57:54.797</v>
      </c>
      <c r="T1748" t="str">
        <f t="shared" si="504"/>
        <v>21:57:54.797</v>
      </c>
      <c r="U1748" t="str">
        <f t="shared" si="496"/>
        <v>A4558D</v>
      </c>
      <c r="V1748">
        <v>0</v>
      </c>
      <c r="W1748">
        <v>0</v>
      </c>
      <c r="X1748">
        <v>2</v>
      </c>
      <c r="Z1748">
        <v>1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0</v>
      </c>
      <c r="AI1748" t="s">
        <v>1401</v>
      </c>
      <c r="AJ1748">
        <v>48.055185999999999</v>
      </c>
      <c r="AK1748" t="s">
        <v>1402</v>
      </c>
      <c r="AL1748">
        <v>-122.977459</v>
      </c>
      <c r="AM1748">
        <v>25</v>
      </c>
      <c r="AN1748">
        <v>1100</v>
      </c>
      <c r="AO1748" t="s">
        <v>118</v>
      </c>
      <c r="AP1748">
        <v>4</v>
      </c>
      <c r="AQ1748">
        <v>-130</v>
      </c>
      <c r="AR1748">
        <v>-64</v>
      </c>
      <c r="AZ1748">
        <v>1200</v>
      </c>
      <c r="BA1748">
        <v>1</v>
      </c>
      <c r="BB1748" t="str">
        <f t="shared" si="499"/>
        <v xml:space="preserve">N379DH  </v>
      </c>
      <c r="BC1748">
        <v>1</v>
      </c>
      <c r="BE1748">
        <v>0</v>
      </c>
      <c r="BF1748">
        <v>0</v>
      </c>
      <c r="BG1748">
        <v>0</v>
      </c>
      <c r="BH1748">
        <v>1025</v>
      </c>
      <c r="BI1748">
        <v>1</v>
      </c>
      <c r="BJ1748">
        <v>0</v>
      </c>
      <c r="BK1748">
        <v>0</v>
      </c>
      <c r="BL1748">
        <v>0</v>
      </c>
      <c r="BO1748">
        <v>0</v>
      </c>
      <c r="BP1748">
        <v>0</v>
      </c>
      <c r="BW1748" t="str">
        <f>"21:57:54.903"</f>
        <v>21:57:54.903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4</v>
      </c>
      <c r="CP1748" t="s">
        <v>119</v>
      </c>
      <c r="CQ1748">
        <v>259</v>
      </c>
      <c r="CR1748">
        <v>0</v>
      </c>
      <c r="CW1748">
        <v>3081857</v>
      </c>
      <c r="CY1748">
        <v>0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"08/10/2022 21:57:56.948"</f>
        <v>08/10/2022 21:57:56.948</v>
      </c>
      <c r="C1749" t="str">
        <f t="shared" si="497"/>
        <v>FFDFD3C0</v>
      </c>
      <c r="D1749" t="s">
        <v>113</v>
      </c>
      <c r="E1749">
        <v>6</v>
      </c>
      <c r="H1749">
        <v>174</v>
      </c>
      <c r="I1749" t="s">
        <v>114</v>
      </c>
      <c r="J1749" t="s">
        <v>115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ref="S1749:T1751" si="505">"21:57:56.594"</f>
        <v>21:57:56.594</v>
      </c>
      <c r="T1749" t="str">
        <f t="shared" si="505"/>
        <v>21:57:56.594</v>
      </c>
      <c r="U1749" t="str">
        <f t="shared" si="496"/>
        <v>A4558D</v>
      </c>
      <c r="V1749">
        <v>0</v>
      </c>
      <c r="W1749">
        <v>0</v>
      </c>
      <c r="X1749">
        <v>2</v>
      </c>
      <c r="Z1749">
        <v>1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0</v>
      </c>
      <c r="AI1749" t="s">
        <v>1403</v>
      </c>
      <c r="AJ1749">
        <v>48.054113000000001</v>
      </c>
      <c r="AK1749" t="s">
        <v>1404</v>
      </c>
      <c r="AL1749">
        <v>-122.977417</v>
      </c>
      <c r="AM1749">
        <v>25</v>
      </c>
      <c r="AN1749">
        <v>1100</v>
      </c>
      <c r="AO1749" t="s">
        <v>118</v>
      </c>
      <c r="AP1749">
        <v>4</v>
      </c>
      <c r="AQ1749">
        <v>-130</v>
      </c>
      <c r="AR1749">
        <v>-64</v>
      </c>
      <c r="AZ1749">
        <v>1200</v>
      </c>
      <c r="BA1749">
        <v>1</v>
      </c>
      <c r="BB1749" t="str">
        <f t="shared" si="499"/>
        <v xml:space="preserve">N379DH  </v>
      </c>
      <c r="BC1749">
        <v>1</v>
      </c>
      <c r="BE1749">
        <v>0</v>
      </c>
      <c r="BF1749">
        <v>0</v>
      </c>
      <c r="BG1749">
        <v>0</v>
      </c>
      <c r="BH1749">
        <v>1025</v>
      </c>
      <c r="BI1749">
        <v>1</v>
      </c>
      <c r="BJ1749">
        <v>0</v>
      </c>
      <c r="BK1749">
        <v>0</v>
      </c>
      <c r="BL1749">
        <v>0</v>
      </c>
      <c r="BO1749">
        <v>0</v>
      </c>
      <c r="BP1749">
        <v>0</v>
      </c>
      <c r="BW1749" t="str">
        <f>"21:57:56.697"</f>
        <v>21:57:56.697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3</v>
      </c>
      <c r="CP1749" t="s">
        <v>119</v>
      </c>
      <c r="CQ1749">
        <v>259</v>
      </c>
      <c r="CR1749">
        <v>0</v>
      </c>
      <c r="CW1749">
        <v>3081991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"08/10/2022 21:57:56.979"</f>
        <v>08/10/2022 21:57:56.979</v>
      </c>
      <c r="C1750" t="str">
        <f t="shared" si="497"/>
        <v>FFDFD3C0</v>
      </c>
      <c r="D1750" t="s">
        <v>130</v>
      </c>
      <c r="E1750">
        <v>18</v>
      </c>
      <c r="F1750">
        <v>1018</v>
      </c>
      <c r="G1750" t="s">
        <v>114</v>
      </c>
      <c r="J1750" t="s">
        <v>131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si="505"/>
        <v>21:57:56.594</v>
      </c>
      <c r="T1750" t="str">
        <f t="shared" si="505"/>
        <v>21:57:56.594</v>
      </c>
      <c r="U1750" t="str">
        <f t="shared" si="496"/>
        <v>A4558D</v>
      </c>
      <c r="V1750">
        <v>0</v>
      </c>
      <c r="W1750">
        <v>0</v>
      </c>
      <c r="X1750">
        <v>2</v>
      </c>
      <c r="Z1750">
        <v>1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0</v>
      </c>
      <c r="AI1750" t="s">
        <v>1403</v>
      </c>
      <c r="AJ1750">
        <v>48.054113000000001</v>
      </c>
      <c r="AK1750" t="s">
        <v>1404</v>
      </c>
      <c r="AL1750">
        <v>-122.977417</v>
      </c>
      <c r="AM1750">
        <v>25</v>
      </c>
      <c r="AN1750">
        <v>1100</v>
      </c>
      <c r="AO1750" t="s">
        <v>118</v>
      </c>
      <c r="AP1750">
        <v>4</v>
      </c>
      <c r="AQ1750">
        <v>-130</v>
      </c>
      <c r="AR1750">
        <v>-64</v>
      </c>
      <c r="AZ1750">
        <v>1200</v>
      </c>
      <c r="BA1750">
        <v>1</v>
      </c>
      <c r="BB1750" t="str">
        <f t="shared" si="499"/>
        <v xml:space="preserve">N379DH  </v>
      </c>
      <c r="BC1750">
        <v>1</v>
      </c>
      <c r="BE1750">
        <v>0</v>
      </c>
      <c r="BF1750">
        <v>0</v>
      </c>
      <c r="BG1750">
        <v>0</v>
      </c>
      <c r="BH1750">
        <v>1025</v>
      </c>
      <c r="BI1750">
        <v>1</v>
      </c>
      <c r="BJ1750">
        <v>0</v>
      </c>
      <c r="BK1750">
        <v>0</v>
      </c>
      <c r="BL1750">
        <v>0</v>
      </c>
      <c r="BO1750">
        <v>0</v>
      </c>
      <c r="BP1750">
        <v>0</v>
      </c>
      <c r="BW1750" t="str">
        <f>"21:57:56.697"</f>
        <v>21:57:56.697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3</v>
      </c>
      <c r="CP1750" t="s">
        <v>119</v>
      </c>
      <c r="CQ1750">
        <v>259</v>
      </c>
      <c r="CR1750">
        <v>0</v>
      </c>
      <c r="CW1750">
        <v>3081991</v>
      </c>
      <c r="CY1750">
        <v>0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"08/10/2022 21:57:56.979"</f>
        <v>08/10/2022 21:57:56.979</v>
      </c>
      <c r="C1751" t="str">
        <f t="shared" si="497"/>
        <v>FFDFD3C0</v>
      </c>
      <c r="D1751" t="s">
        <v>611</v>
      </c>
      <c r="E1751">
        <v>10</v>
      </c>
      <c r="H1751">
        <v>37</v>
      </c>
      <c r="I1751" t="s">
        <v>612</v>
      </c>
      <c r="J1751" t="s">
        <v>613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505"/>
        <v>21:57:56.594</v>
      </c>
      <c r="T1751" t="str">
        <f t="shared" si="505"/>
        <v>21:57:56.594</v>
      </c>
      <c r="U1751" t="str">
        <f t="shared" si="496"/>
        <v>A4558D</v>
      </c>
      <c r="V1751">
        <v>0</v>
      </c>
      <c r="W1751">
        <v>0</v>
      </c>
      <c r="X1751">
        <v>2</v>
      </c>
      <c r="Z1751">
        <v>1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0</v>
      </c>
      <c r="AI1751" t="s">
        <v>1403</v>
      </c>
      <c r="AJ1751">
        <v>48.054113000000001</v>
      </c>
      <c r="AK1751" t="s">
        <v>1404</v>
      </c>
      <c r="AL1751">
        <v>-122.977417</v>
      </c>
      <c r="AM1751">
        <v>25</v>
      </c>
      <c r="AN1751">
        <v>1100</v>
      </c>
      <c r="AO1751" t="s">
        <v>118</v>
      </c>
      <c r="AP1751">
        <v>4</v>
      </c>
      <c r="AQ1751">
        <v>-130</v>
      </c>
      <c r="AR1751">
        <v>-64</v>
      </c>
      <c r="AZ1751">
        <v>1200</v>
      </c>
      <c r="BA1751">
        <v>1</v>
      </c>
      <c r="BB1751" t="str">
        <f t="shared" si="499"/>
        <v xml:space="preserve">N379DH  </v>
      </c>
      <c r="BC1751">
        <v>1</v>
      </c>
      <c r="BE1751">
        <v>0</v>
      </c>
      <c r="BF1751">
        <v>0</v>
      </c>
      <c r="BG1751">
        <v>0</v>
      </c>
      <c r="BH1751">
        <v>1025</v>
      </c>
      <c r="BI1751">
        <v>1</v>
      </c>
      <c r="BJ1751">
        <v>0</v>
      </c>
      <c r="BK1751">
        <v>0</v>
      </c>
      <c r="BL1751">
        <v>0</v>
      </c>
      <c r="BO1751">
        <v>0</v>
      </c>
      <c r="BP1751">
        <v>0</v>
      </c>
      <c r="BW1751" t="str">
        <f>"21:57:56.697"</f>
        <v>21:57:56.697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3</v>
      </c>
      <c r="CP1751" t="s">
        <v>119</v>
      </c>
      <c r="CQ1751">
        <v>259</v>
      </c>
      <c r="CR1751">
        <v>0</v>
      </c>
      <c r="CW1751">
        <v>3081991</v>
      </c>
      <c r="CY1751">
        <v>0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"08/10/2022 21:57:57.698"</f>
        <v>08/10/2022 21:57:57.698</v>
      </c>
      <c r="C1752" t="str">
        <f t="shared" si="497"/>
        <v>FFDFD3C0</v>
      </c>
      <c r="D1752" t="s">
        <v>130</v>
      </c>
      <c r="E1752">
        <v>18</v>
      </c>
      <c r="F1752">
        <v>1018</v>
      </c>
      <c r="G1752" t="s">
        <v>114</v>
      </c>
      <c r="J1752" t="s">
        <v>131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ref="S1752:T1754" si="506">"21:57:57.398"</f>
        <v>21:57:57.398</v>
      </c>
      <c r="T1752" t="str">
        <f t="shared" si="506"/>
        <v>21:57:57.398</v>
      </c>
      <c r="U1752" t="str">
        <f t="shared" si="496"/>
        <v>A4558D</v>
      </c>
      <c r="V1752">
        <v>0</v>
      </c>
      <c r="W1752">
        <v>0</v>
      </c>
      <c r="X1752">
        <v>2</v>
      </c>
      <c r="Z1752">
        <v>1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0</v>
      </c>
      <c r="AI1752" t="s">
        <v>1405</v>
      </c>
      <c r="AJ1752">
        <v>48.053640999999999</v>
      </c>
      <c r="AK1752" t="s">
        <v>1406</v>
      </c>
      <c r="AL1752">
        <v>-122.977395</v>
      </c>
      <c r="AM1752">
        <v>25</v>
      </c>
      <c r="AN1752">
        <v>1000</v>
      </c>
      <c r="AO1752" t="s">
        <v>118</v>
      </c>
      <c r="AP1752">
        <v>4</v>
      </c>
      <c r="AQ1752">
        <v>-130</v>
      </c>
      <c r="AR1752">
        <v>-64</v>
      </c>
      <c r="AZ1752">
        <v>1200</v>
      </c>
      <c r="BA1752">
        <v>1</v>
      </c>
      <c r="BB1752" t="str">
        <f t="shared" si="499"/>
        <v xml:space="preserve">N379DH  </v>
      </c>
      <c r="BC1752">
        <v>1</v>
      </c>
      <c r="BE1752">
        <v>0</v>
      </c>
      <c r="BF1752">
        <v>0</v>
      </c>
      <c r="BG1752">
        <v>0</v>
      </c>
      <c r="BH1752">
        <v>1025</v>
      </c>
      <c r="BI1752">
        <v>1</v>
      </c>
      <c r="BJ1752">
        <v>0</v>
      </c>
      <c r="BK1752">
        <v>0</v>
      </c>
      <c r="BL1752">
        <v>0</v>
      </c>
      <c r="BO1752">
        <v>0</v>
      </c>
      <c r="BP1752">
        <v>0</v>
      </c>
      <c r="BW1752" t="str">
        <f>"21:57:57.468"</f>
        <v>21:57:57.468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4</v>
      </c>
      <c r="CP1752" t="s">
        <v>119</v>
      </c>
      <c r="CQ1752">
        <v>259</v>
      </c>
      <c r="CR1752">
        <v>0</v>
      </c>
      <c r="CW1752">
        <v>3082045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"08/10/2022 21:57:57.698"</f>
        <v>08/10/2022 21:57:57.698</v>
      </c>
      <c r="C1753" t="str">
        <f t="shared" si="497"/>
        <v>FFDFD3C0</v>
      </c>
      <c r="D1753" t="s">
        <v>611</v>
      </c>
      <c r="E1753">
        <v>10</v>
      </c>
      <c r="H1753">
        <v>37</v>
      </c>
      <c r="I1753" t="s">
        <v>612</v>
      </c>
      <c r="J1753" t="s">
        <v>613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506"/>
        <v>21:57:57.398</v>
      </c>
      <c r="T1753" t="str">
        <f t="shared" si="506"/>
        <v>21:57:57.398</v>
      </c>
      <c r="U1753" t="str">
        <f t="shared" si="496"/>
        <v>A4558D</v>
      </c>
      <c r="V1753">
        <v>0</v>
      </c>
      <c r="W1753">
        <v>0</v>
      </c>
      <c r="X1753">
        <v>2</v>
      </c>
      <c r="Z1753">
        <v>1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0</v>
      </c>
      <c r="AI1753" t="s">
        <v>1405</v>
      </c>
      <c r="AJ1753">
        <v>48.053640999999999</v>
      </c>
      <c r="AK1753" t="s">
        <v>1406</v>
      </c>
      <c r="AL1753">
        <v>-122.977395</v>
      </c>
      <c r="AM1753">
        <v>25</v>
      </c>
      <c r="AN1753">
        <v>1000</v>
      </c>
      <c r="AO1753" t="s">
        <v>118</v>
      </c>
      <c r="AP1753">
        <v>4</v>
      </c>
      <c r="AQ1753">
        <v>-130</v>
      </c>
      <c r="AR1753">
        <v>-64</v>
      </c>
      <c r="AZ1753">
        <v>1200</v>
      </c>
      <c r="BA1753">
        <v>1</v>
      </c>
      <c r="BB1753" t="str">
        <f t="shared" si="499"/>
        <v xml:space="preserve">N379DH  </v>
      </c>
      <c r="BC1753">
        <v>1</v>
      </c>
      <c r="BE1753">
        <v>0</v>
      </c>
      <c r="BF1753">
        <v>0</v>
      </c>
      <c r="BG1753">
        <v>0</v>
      </c>
      <c r="BH1753">
        <v>1025</v>
      </c>
      <c r="BI1753">
        <v>1</v>
      </c>
      <c r="BJ1753">
        <v>0</v>
      </c>
      <c r="BK1753">
        <v>0</v>
      </c>
      <c r="BL1753">
        <v>0</v>
      </c>
      <c r="BO1753">
        <v>0</v>
      </c>
      <c r="BP1753">
        <v>0</v>
      </c>
      <c r="BW1753" t="str">
        <f>"21:57:57.468"</f>
        <v>21:57:57.468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4</v>
      </c>
      <c r="CP1753" t="s">
        <v>119</v>
      </c>
      <c r="CQ1753">
        <v>259</v>
      </c>
      <c r="CR1753">
        <v>0</v>
      </c>
      <c r="CW1753">
        <v>3082045</v>
      </c>
      <c r="CY1753">
        <v>0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"08/10/2022 21:57:57.698"</f>
        <v>08/10/2022 21:57:57.698</v>
      </c>
      <c r="C1754" t="str">
        <f t="shared" si="497"/>
        <v>FFDFD3C0</v>
      </c>
      <c r="D1754" t="s">
        <v>113</v>
      </c>
      <c r="E1754">
        <v>6</v>
      </c>
      <c r="H1754">
        <v>174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si="506"/>
        <v>21:57:57.398</v>
      </c>
      <c r="T1754" t="str">
        <f t="shared" si="506"/>
        <v>21:57:57.398</v>
      </c>
      <c r="U1754" t="str">
        <f t="shared" si="496"/>
        <v>A4558D</v>
      </c>
      <c r="V1754">
        <v>0</v>
      </c>
      <c r="W1754">
        <v>0</v>
      </c>
      <c r="X1754">
        <v>2</v>
      </c>
      <c r="Z1754">
        <v>1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0</v>
      </c>
      <c r="AI1754" t="s">
        <v>1405</v>
      </c>
      <c r="AJ1754">
        <v>48.053640999999999</v>
      </c>
      <c r="AK1754" t="s">
        <v>1406</v>
      </c>
      <c r="AL1754">
        <v>-122.977395</v>
      </c>
      <c r="AM1754">
        <v>25</v>
      </c>
      <c r="AN1754">
        <v>1000</v>
      </c>
      <c r="AO1754" t="s">
        <v>118</v>
      </c>
      <c r="AP1754">
        <v>4</v>
      </c>
      <c r="AQ1754">
        <v>-130</v>
      </c>
      <c r="AR1754">
        <v>-64</v>
      </c>
      <c r="AZ1754">
        <v>1200</v>
      </c>
      <c r="BA1754">
        <v>1</v>
      </c>
      <c r="BB1754" t="str">
        <f t="shared" si="499"/>
        <v xml:space="preserve">N379DH  </v>
      </c>
      <c r="BC1754">
        <v>1</v>
      </c>
      <c r="BE1754">
        <v>0</v>
      </c>
      <c r="BF1754">
        <v>0</v>
      </c>
      <c r="BG1754">
        <v>0</v>
      </c>
      <c r="BH1754">
        <v>1025</v>
      </c>
      <c r="BI1754">
        <v>1</v>
      </c>
      <c r="BJ1754">
        <v>0</v>
      </c>
      <c r="BK1754">
        <v>0</v>
      </c>
      <c r="BL1754">
        <v>0</v>
      </c>
      <c r="BO1754">
        <v>0</v>
      </c>
      <c r="BP1754">
        <v>0</v>
      </c>
      <c r="BW1754" t="str">
        <f>"21:57:57.468"</f>
        <v>21:57:57.468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4</v>
      </c>
      <c r="CP1754" t="s">
        <v>119</v>
      </c>
      <c r="CQ1754">
        <v>259</v>
      </c>
      <c r="CR1754">
        <v>0</v>
      </c>
      <c r="CW1754">
        <v>3082045</v>
      </c>
      <c r="CY1754">
        <v>0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"08/10/2022 21:58:00.057"</f>
        <v>08/10/2022 21:58:00.057</v>
      </c>
      <c r="C1755" t="str">
        <f t="shared" si="497"/>
        <v>FFDFD3C0</v>
      </c>
      <c r="D1755" t="s">
        <v>113</v>
      </c>
      <c r="E1755">
        <v>6</v>
      </c>
      <c r="H1755">
        <v>174</v>
      </c>
      <c r="I1755" t="s">
        <v>114</v>
      </c>
      <c r="J1755" t="s">
        <v>115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ref="S1755:T1757" si="507">"21:57:59.797"</f>
        <v>21:57:59.797</v>
      </c>
      <c r="T1755" t="str">
        <f t="shared" si="507"/>
        <v>21:57:59.797</v>
      </c>
      <c r="U1755" t="str">
        <f t="shared" si="496"/>
        <v>A4558D</v>
      </c>
      <c r="V1755">
        <v>0</v>
      </c>
      <c r="W1755">
        <v>0</v>
      </c>
      <c r="X1755">
        <v>2</v>
      </c>
      <c r="Z1755">
        <v>1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0</v>
      </c>
      <c r="AI1755" t="s">
        <v>1407</v>
      </c>
      <c r="AJ1755">
        <v>48.052204000000003</v>
      </c>
      <c r="AK1755" t="s">
        <v>1408</v>
      </c>
      <c r="AL1755">
        <v>-122.97733100000001</v>
      </c>
      <c r="AM1755">
        <v>25</v>
      </c>
      <c r="AN1755">
        <v>1100</v>
      </c>
      <c r="AO1755" t="s">
        <v>118</v>
      </c>
      <c r="AP1755">
        <v>3</v>
      </c>
      <c r="AQ1755">
        <v>-130</v>
      </c>
      <c r="AR1755">
        <v>-128</v>
      </c>
      <c r="AZ1755">
        <v>1200</v>
      </c>
      <c r="BA1755">
        <v>1</v>
      </c>
      <c r="BB1755" t="str">
        <f t="shared" si="499"/>
        <v xml:space="preserve">N379DH  </v>
      </c>
      <c r="BC1755">
        <v>1</v>
      </c>
      <c r="BE1755">
        <v>0</v>
      </c>
      <c r="BF1755">
        <v>0</v>
      </c>
      <c r="BG1755">
        <v>0</v>
      </c>
      <c r="BH1755">
        <v>1025</v>
      </c>
      <c r="BI1755">
        <v>1</v>
      </c>
      <c r="BJ1755">
        <v>0</v>
      </c>
      <c r="BK1755">
        <v>0</v>
      </c>
      <c r="BL1755">
        <v>0</v>
      </c>
      <c r="BO1755">
        <v>0</v>
      </c>
      <c r="BP1755">
        <v>0</v>
      </c>
      <c r="BW1755" t="str">
        <f>"21:57:59.835"</f>
        <v>21:57:59.835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4</v>
      </c>
      <c r="CP1755" t="s">
        <v>119</v>
      </c>
      <c r="CQ1755">
        <v>259</v>
      </c>
      <c r="CR1755">
        <v>0</v>
      </c>
      <c r="CW1755">
        <v>3082230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"08/10/2022 21:58:00.089"</f>
        <v>08/10/2022 21:58:00.089</v>
      </c>
      <c r="C1756" t="str">
        <f t="shared" si="497"/>
        <v>FFDFD3C0</v>
      </c>
      <c r="D1756" t="s">
        <v>130</v>
      </c>
      <c r="E1756">
        <v>18</v>
      </c>
      <c r="F1756">
        <v>1018</v>
      </c>
      <c r="G1756" t="s">
        <v>114</v>
      </c>
      <c r="J1756" t="s">
        <v>131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507"/>
        <v>21:57:59.797</v>
      </c>
      <c r="T1756" t="str">
        <f t="shared" si="507"/>
        <v>21:57:59.797</v>
      </c>
      <c r="U1756" t="str">
        <f t="shared" si="496"/>
        <v>A4558D</v>
      </c>
      <c r="V1756">
        <v>0</v>
      </c>
      <c r="W1756">
        <v>0</v>
      </c>
      <c r="X1756">
        <v>2</v>
      </c>
      <c r="Z1756">
        <v>1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0</v>
      </c>
      <c r="AI1756" t="s">
        <v>1407</v>
      </c>
      <c r="AJ1756">
        <v>48.052204000000003</v>
      </c>
      <c r="AK1756" t="s">
        <v>1408</v>
      </c>
      <c r="AL1756">
        <v>-122.97733100000001</v>
      </c>
      <c r="AM1756">
        <v>25</v>
      </c>
      <c r="AN1756">
        <v>1100</v>
      </c>
      <c r="AO1756" t="s">
        <v>118</v>
      </c>
      <c r="AP1756">
        <v>3</v>
      </c>
      <c r="AQ1756">
        <v>-130</v>
      </c>
      <c r="AR1756">
        <v>-128</v>
      </c>
      <c r="AZ1756">
        <v>1200</v>
      </c>
      <c r="BA1756">
        <v>1</v>
      </c>
      <c r="BB1756" t="str">
        <f t="shared" si="499"/>
        <v xml:space="preserve">N379DH  </v>
      </c>
      <c r="BC1756">
        <v>1</v>
      </c>
      <c r="BE1756">
        <v>0</v>
      </c>
      <c r="BF1756">
        <v>0</v>
      </c>
      <c r="BG1756">
        <v>0</v>
      </c>
      <c r="BH1756">
        <v>1025</v>
      </c>
      <c r="BI1756">
        <v>1</v>
      </c>
      <c r="BJ1756">
        <v>0</v>
      </c>
      <c r="BK1756">
        <v>0</v>
      </c>
      <c r="BL1756">
        <v>0</v>
      </c>
      <c r="BO1756">
        <v>0</v>
      </c>
      <c r="BP1756">
        <v>0</v>
      </c>
      <c r="BW1756" t="str">
        <f>"21:57:59.835"</f>
        <v>21:57:59.835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4</v>
      </c>
      <c r="CP1756" t="s">
        <v>119</v>
      </c>
      <c r="CQ1756">
        <v>259</v>
      </c>
      <c r="CR1756">
        <v>0</v>
      </c>
      <c r="CW1756">
        <v>3082230</v>
      </c>
      <c r="CY1756">
        <v>0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"08/10/2022 21:58:00.089"</f>
        <v>08/10/2022 21:58:00.089</v>
      </c>
      <c r="C1757" t="str">
        <f t="shared" si="497"/>
        <v>FFDFD3C0</v>
      </c>
      <c r="D1757" t="s">
        <v>611</v>
      </c>
      <c r="E1757">
        <v>10</v>
      </c>
      <c r="H1757">
        <v>37</v>
      </c>
      <c r="I1757" t="s">
        <v>612</v>
      </c>
      <c r="J1757" t="s">
        <v>613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si="507"/>
        <v>21:57:59.797</v>
      </c>
      <c r="T1757" t="str">
        <f t="shared" si="507"/>
        <v>21:57:59.797</v>
      </c>
      <c r="U1757" t="str">
        <f t="shared" si="496"/>
        <v>A4558D</v>
      </c>
      <c r="V1757">
        <v>0</v>
      </c>
      <c r="W1757">
        <v>0</v>
      </c>
      <c r="X1757">
        <v>2</v>
      </c>
      <c r="Z1757">
        <v>1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0</v>
      </c>
      <c r="AI1757" t="s">
        <v>1407</v>
      </c>
      <c r="AJ1757">
        <v>48.052204000000003</v>
      </c>
      <c r="AK1757" t="s">
        <v>1408</v>
      </c>
      <c r="AL1757">
        <v>-122.97733100000001</v>
      </c>
      <c r="AM1757">
        <v>25</v>
      </c>
      <c r="AN1757">
        <v>1100</v>
      </c>
      <c r="AO1757" t="s">
        <v>118</v>
      </c>
      <c r="AP1757">
        <v>3</v>
      </c>
      <c r="AQ1757">
        <v>-130</v>
      </c>
      <c r="AR1757">
        <v>-128</v>
      </c>
      <c r="AZ1757">
        <v>1200</v>
      </c>
      <c r="BA1757">
        <v>1</v>
      </c>
      <c r="BB1757" t="str">
        <f t="shared" si="499"/>
        <v xml:space="preserve">N379DH  </v>
      </c>
      <c r="BC1757">
        <v>1</v>
      </c>
      <c r="BE1757">
        <v>0</v>
      </c>
      <c r="BF1757">
        <v>0</v>
      </c>
      <c r="BG1757">
        <v>0</v>
      </c>
      <c r="BH1757">
        <v>1025</v>
      </c>
      <c r="BI1757">
        <v>1</v>
      </c>
      <c r="BJ1757">
        <v>0</v>
      </c>
      <c r="BK1757">
        <v>0</v>
      </c>
      <c r="BL1757">
        <v>0</v>
      </c>
      <c r="BO1757">
        <v>0</v>
      </c>
      <c r="BP1757">
        <v>0</v>
      </c>
      <c r="BW1757" t="str">
        <f>"21:57:59.835"</f>
        <v>21:57:59.835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4</v>
      </c>
      <c r="CP1757" t="s">
        <v>119</v>
      </c>
      <c r="CQ1757">
        <v>259</v>
      </c>
      <c r="CR1757">
        <v>0</v>
      </c>
      <c r="CW1757">
        <v>3082230</v>
      </c>
      <c r="CY1757">
        <v>0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"08/10/2022 21:58:00.869"</f>
        <v>08/10/2022 21:58:00.869</v>
      </c>
      <c r="C1758" t="str">
        <f t="shared" si="497"/>
        <v>FFDFD3C0</v>
      </c>
      <c r="D1758" t="s">
        <v>611</v>
      </c>
      <c r="E1758">
        <v>10</v>
      </c>
      <c r="H1758">
        <v>37</v>
      </c>
      <c r="I1758" t="s">
        <v>612</v>
      </c>
      <c r="J1758" t="s">
        <v>613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ref="S1758:T1760" si="508">"21:58:00.594"</f>
        <v>21:58:00.594</v>
      </c>
      <c r="T1758" t="str">
        <f t="shared" si="508"/>
        <v>21:58:00.594</v>
      </c>
      <c r="U1758" t="str">
        <f t="shared" si="496"/>
        <v>A4558D</v>
      </c>
      <c r="V1758">
        <v>0</v>
      </c>
      <c r="W1758">
        <v>0</v>
      </c>
      <c r="X1758">
        <v>2</v>
      </c>
      <c r="Z1758">
        <v>1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0</v>
      </c>
      <c r="AI1758" t="s">
        <v>1409</v>
      </c>
      <c r="AJ1758">
        <v>48.05171</v>
      </c>
      <c r="AK1758" t="s">
        <v>1408</v>
      </c>
      <c r="AL1758">
        <v>-122.97733100000001</v>
      </c>
      <c r="AM1758">
        <v>25</v>
      </c>
      <c r="AN1758">
        <v>1100</v>
      </c>
      <c r="AO1758" t="s">
        <v>118</v>
      </c>
      <c r="AP1758">
        <v>3</v>
      </c>
      <c r="AQ1758">
        <v>-130</v>
      </c>
      <c r="AR1758">
        <v>-128</v>
      </c>
      <c r="AZ1758">
        <v>1200</v>
      </c>
      <c r="BA1758">
        <v>1</v>
      </c>
      <c r="BB1758" t="str">
        <f t="shared" si="499"/>
        <v xml:space="preserve">N379DH  </v>
      </c>
      <c r="BC1758">
        <v>1</v>
      </c>
      <c r="BE1758">
        <v>0</v>
      </c>
      <c r="BF1758">
        <v>0</v>
      </c>
      <c r="BG1758">
        <v>0</v>
      </c>
      <c r="BH1758">
        <v>1025</v>
      </c>
      <c r="BI1758">
        <v>1</v>
      </c>
      <c r="BJ1758">
        <v>0</v>
      </c>
      <c r="BK1758">
        <v>0</v>
      </c>
      <c r="BL1758">
        <v>0</v>
      </c>
      <c r="BO1758">
        <v>0</v>
      </c>
      <c r="BP1758">
        <v>0</v>
      </c>
      <c r="BW1758" t="str">
        <f>"21:58:00.645"</f>
        <v>21:58:00.645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4</v>
      </c>
      <c r="CP1758" t="s">
        <v>119</v>
      </c>
      <c r="CQ1758">
        <v>259</v>
      </c>
      <c r="CR1758">
        <v>0</v>
      </c>
      <c r="CW1758">
        <v>3082284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"08/10/2022 21:58:00.870"</f>
        <v>08/10/2022 21:58:00.870</v>
      </c>
      <c r="C1759" t="str">
        <f t="shared" si="497"/>
        <v>FFDFD3C0</v>
      </c>
      <c r="D1759" t="s">
        <v>113</v>
      </c>
      <c r="E1759">
        <v>6</v>
      </c>
      <c r="H1759">
        <v>174</v>
      </c>
      <c r="I1759" t="s">
        <v>114</v>
      </c>
      <c r="J1759" t="s">
        <v>115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508"/>
        <v>21:58:00.594</v>
      </c>
      <c r="T1759" t="str">
        <f t="shared" si="508"/>
        <v>21:58:00.594</v>
      </c>
      <c r="U1759" t="str">
        <f t="shared" si="496"/>
        <v>A4558D</v>
      </c>
      <c r="V1759">
        <v>0</v>
      </c>
      <c r="W1759">
        <v>0</v>
      </c>
      <c r="X1759">
        <v>2</v>
      </c>
      <c r="Z1759">
        <v>1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0</v>
      </c>
      <c r="AI1759" t="s">
        <v>1409</v>
      </c>
      <c r="AJ1759">
        <v>48.05171</v>
      </c>
      <c r="AK1759" t="s">
        <v>1408</v>
      </c>
      <c r="AL1759">
        <v>-122.97733100000001</v>
      </c>
      <c r="AM1759">
        <v>25</v>
      </c>
      <c r="AN1759">
        <v>1100</v>
      </c>
      <c r="AO1759" t="s">
        <v>118</v>
      </c>
      <c r="AP1759">
        <v>3</v>
      </c>
      <c r="AQ1759">
        <v>-130</v>
      </c>
      <c r="AR1759">
        <v>-128</v>
      </c>
      <c r="AZ1759">
        <v>1200</v>
      </c>
      <c r="BA1759">
        <v>1</v>
      </c>
      <c r="BB1759" t="str">
        <f t="shared" si="499"/>
        <v xml:space="preserve">N379DH  </v>
      </c>
      <c r="BC1759">
        <v>1</v>
      </c>
      <c r="BE1759">
        <v>0</v>
      </c>
      <c r="BF1759">
        <v>0</v>
      </c>
      <c r="BG1759">
        <v>0</v>
      </c>
      <c r="BH1759">
        <v>1025</v>
      </c>
      <c r="BI1759">
        <v>1</v>
      </c>
      <c r="BJ1759">
        <v>0</v>
      </c>
      <c r="BK1759">
        <v>0</v>
      </c>
      <c r="BL1759">
        <v>0</v>
      </c>
      <c r="BO1759">
        <v>0</v>
      </c>
      <c r="BP1759">
        <v>0</v>
      </c>
      <c r="BW1759" t="str">
        <f>"21:58:00.645"</f>
        <v>21:58:00.645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4</v>
      </c>
      <c r="CP1759" t="s">
        <v>119</v>
      </c>
      <c r="CQ1759">
        <v>259</v>
      </c>
      <c r="CR1759">
        <v>0</v>
      </c>
      <c r="CW1759">
        <v>3082284</v>
      </c>
      <c r="CY1759">
        <v>0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"08/10/2022 21:58:00.872"</f>
        <v>08/10/2022 21:58:00.872</v>
      </c>
      <c r="C1760" t="str">
        <f t="shared" si="497"/>
        <v>FFDFD3C0</v>
      </c>
      <c r="D1760" t="s">
        <v>130</v>
      </c>
      <c r="E1760">
        <v>18</v>
      </c>
      <c r="F1760">
        <v>1018</v>
      </c>
      <c r="G1760" t="s">
        <v>114</v>
      </c>
      <c r="J1760" t="s">
        <v>131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508"/>
        <v>21:58:00.594</v>
      </c>
      <c r="T1760" t="str">
        <f t="shared" si="508"/>
        <v>21:58:00.594</v>
      </c>
      <c r="U1760" t="str">
        <f t="shared" si="496"/>
        <v>A4558D</v>
      </c>
      <c r="V1760">
        <v>0</v>
      </c>
      <c r="W1760">
        <v>0</v>
      </c>
      <c r="X1760">
        <v>2</v>
      </c>
      <c r="Z1760">
        <v>1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0</v>
      </c>
      <c r="AI1760" t="s">
        <v>1409</v>
      </c>
      <c r="AJ1760">
        <v>48.05171</v>
      </c>
      <c r="AK1760" t="s">
        <v>1408</v>
      </c>
      <c r="AL1760">
        <v>-122.97733100000001</v>
      </c>
      <c r="AM1760">
        <v>25</v>
      </c>
      <c r="AN1760">
        <v>1100</v>
      </c>
      <c r="AO1760" t="s">
        <v>118</v>
      </c>
      <c r="AP1760">
        <v>3</v>
      </c>
      <c r="AQ1760">
        <v>-130</v>
      </c>
      <c r="AR1760">
        <v>-128</v>
      </c>
      <c r="AZ1760">
        <v>1200</v>
      </c>
      <c r="BA1760">
        <v>1</v>
      </c>
      <c r="BB1760" t="str">
        <f t="shared" si="499"/>
        <v xml:space="preserve">N379DH  </v>
      </c>
      <c r="BC1760">
        <v>1</v>
      </c>
      <c r="BE1760">
        <v>0</v>
      </c>
      <c r="BF1760">
        <v>0</v>
      </c>
      <c r="BG1760">
        <v>0</v>
      </c>
      <c r="BH1760">
        <v>1025</v>
      </c>
      <c r="BI1760">
        <v>1</v>
      </c>
      <c r="BJ1760">
        <v>0</v>
      </c>
      <c r="BK1760">
        <v>0</v>
      </c>
      <c r="BL1760">
        <v>0</v>
      </c>
      <c r="BO1760">
        <v>0</v>
      </c>
      <c r="BP1760">
        <v>0</v>
      </c>
      <c r="BW1760" t="str">
        <f>"21:58:00.645"</f>
        <v>21:58:00.645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4</v>
      </c>
      <c r="CP1760" t="s">
        <v>119</v>
      </c>
      <c r="CQ1760">
        <v>259</v>
      </c>
      <c r="CR1760">
        <v>0</v>
      </c>
      <c r="CW1760">
        <v>3082284</v>
      </c>
      <c r="CY1760">
        <v>0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"08/10/2022 21:58:01.573"</f>
        <v>08/10/2022 21:58:01.573</v>
      </c>
      <c r="C1761" t="str">
        <f t="shared" si="497"/>
        <v>FFDFD3C0</v>
      </c>
      <c r="D1761" t="s">
        <v>113</v>
      </c>
      <c r="E1761">
        <v>6</v>
      </c>
      <c r="H1761">
        <v>174</v>
      </c>
      <c r="I1761" t="s">
        <v>114</v>
      </c>
      <c r="J1761" t="s">
        <v>115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ref="S1761:T1763" si="509">"21:58:01.195"</f>
        <v>21:58:01.195</v>
      </c>
      <c r="T1761" t="str">
        <f t="shared" si="509"/>
        <v>21:58:01.195</v>
      </c>
      <c r="U1761" t="str">
        <f t="shared" si="496"/>
        <v>A4558D</v>
      </c>
      <c r="V1761">
        <v>0</v>
      </c>
      <c r="W1761">
        <v>0</v>
      </c>
      <c r="X1761">
        <v>2</v>
      </c>
      <c r="Z1761">
        <v>1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0</v>
      </c>
      <c r="AI1761" t="s">
        <v>1410</v>
      </c>
      <c r="AJ1761">
        <v>48.051344999999998</v>
      </c>
      <c r="AK1761" t="s">
        <v>1411</v>
      </c>
      <c r="AL1761">
        <v>-122.97730900000001</v>
      </c>
      <c r="AM1761">
        <v>25</v>
      </c>
      <c r="AN1761">
        <v>1000</v>
      </c>
      <c r="AO1761" t="s">
        <v>118</v>
      </c>
      <c r="AP1761">
        <v>3</v>
      </c>
      <c r="AQ1761">
        <v>-131</v>
      </c>
      <c r="AR1761">
        <v>-128</v>
      </c>
      <c r="AZ1761">
        <v>1200</v>
      </c>
      <c r="BA1761">
        <v>1</v>
      </c>
      <c r="BB1761" t="str">
        <f t="shared" si="499"/>
        <v xml:space="preserve">N379DH  </v>
      </c>
      <c r="BC1761">
        <v>1</v>
      </c>
      <c r="BE1761">
        <v>0</v>
      </c>
      <c r="BF1761">
        <v>0</v>
      </c>
      <c r="BG1761">
        <v>0</v>
      </c>
      <c r="BH1761">
        <v>1025</v>
      </c>
      <c r="BI1761">
        <v>1</v>
      </c>
      <c r="BJ1761">
        <v>0</v>
      </c>
      <c r="BK1761">
        <v>0</v>
      </c>
      <c r="BL1761">
        <v>0</v>
      </c>
      <c r="BO1761">
        <v>0</v>
      </c>
      <c r="BP1761">
        <v>0</v>
      </c>
      <c r="BW1761" t="str">
        <f>"21:58:01.388"</f>
        <v>21:58:01.388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4</v>
      </c>
      <c r="CP1761" t="s">
        <v>119</v>
      </c>
      <c r="CQ1761">
        <v>259</v>
      </c>
      <c r="CR1761">
        <v>0</v>
      </c>
      <c r="CW1761">
        <v>3082346</v>
      </c>
      <c r="CY1761">
        <v>0</v>
      </c>
      <c r="CZ1761">
        <v>0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"08/10/2022 21:58:01.573"</f>
        <v>08/10/2022 21:58:01.573</v>
      </c>
      <c r="C1762" t="str">
        <f t="shared" si="497"/>
        <v>FFDFD3C0</v>
      </c>
      <c r="D1762" t="s">
        <v>130</v>
      </c>
      <c r="E1762">
        <v>18</v>
      </c>
      <c r="F1762">
        <v>1018</v>
      </c>
      <c r="G1762" t="s">
        <v>114</v>
      </c>
      <c r="J1762" t="s">
        <v>131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si="509"/>
        <v>21:58:01.195</v>
      </c>
      <c r="T1762" t="str">
        <f t="shared" si="509"/>
        <v>21:58:01.195</v>
      </c>
      <c r="U1762" t="str">
        <f t="shared" si="496"/>
        <v>A4558D</v>
      </c>
      <c r="V1762">
        <v>0</v>
      </c>
      <c r="W1762">
        <v>0</v>
      </c>
      <c r="X1762">
        <v>2</v>
      </c>
      <c r="Z1762">
        <v>1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0</v>
      </c>
      <c r="AI1762" t="s">
        <v>1410</v>
      </c>
      <c r="AJ1762">
        <v>48.051344999999998</v>
      </c>
      <c r="AK1762" t="s">
        <v>1411</v>
      </c>
      <c r="AL1762">
        <v>-122.97730900000001</v>
      </c>
      <c r="AM1762">
        <v>25</v>
      </c>
      <c r="AN1762">
        <v>1000</v>
      </c>
      <c r="AO1762" t="s">
        <v>118</v>
      </c>
      <c r="AP1762">
        <v>3</v>
      </c>
      <c r="AQ1762">
        <v>-131</v>
      </c>
      <c r="AR1762">
        <v>-128</v>
      </c>
      <c r="AZ1762">
        <v>1200</v>
      </c>
      <c r="BA1762">
        <v>1</v>
      </c>
      <c r="BB1762" t="str">
        <f t="shared" si="499"/>
        <v xml:space="preserve">N379DH  </v>
      </c>
      <c r="BC1762">
        <v>1</v>
      </c>
      <c r="BE1762">
        <v>0</v>
      </c>
      <c r="BF1762">
        <v>0</v>
      </c>
      <c r="BG1762">
        <v>0</v>
      </c>
      <c r="BH1762">
        <v>1025</v>
      </c>
      <c r="BI1762">
        <v>1</v>
      </c>
      <c r="BJ1762">
        <v>0</v>
      </c>
      <c r="BK1762">
        <v>0</v>
      </c>
      <c r="BL1762">
        <v>0</v>
      </c>
      <c r="BO1762">
        <v>0</v>
      </c>
      <c r="BP1762">
        <v>0</v>
      </c>
      <c r="BW1762" t="str">
        <f>"21:58:01.388"</f>
        <v>21:58:01.388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4</v>
      </c>
      <c r="CP1762" t="s">
        <v>119</v>
      </c>
      <c r="CQ1762">
        <v>259</v>
      </c>
      <c r="CR1762">
        <v>0</v>
      </c>
      <c r="CW1762">
        <v>3082346</v>
      </c>
      <c r="CY1762">
        <v>0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"08/10/2022 21:58:01.682"</f>
        <v>08/10/2022 21:58:01.682</v>
      </c>
      <c r="C1763" t="str">
        <f t="shared" si="497"/>
        <v>FFDFD3C0</v>
      </c>
      <c r="D1763" t="s">
        <v>611</v>
      </c>
      <c r="E1763">
        <v>10</v>
      </c>
      <c r="H1763">
        <v>37</v>
      </c>
      <c r="I1763" t="s">
        <v>612</v>
      </c>
      <c r="J1763" t="s">
        <v>613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509"/>
        <v>21:58:01.195</v>
      </c>
      <c r="T1763" t="str">
        <f t="shared" si="509"/>
        <v>21:58:01.195</v>
      </c>
      <c r="U1763" t="str">
        <f t="shared" si="496"/>
        <v>A4558D</v>
      </c>
      <c r="V1763">
        <v>0</v>
      </c>
      <c r="W1763">
        <v>0</v>
      </c>
      <c r="X1763">
        <v>2</v>
      </c>
      <c r="Z1763">
        <v>1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0</v>
      </c>
      <c r="AI1763" t="s">
        <v>1410</v>
      </c>
      <c r="AJ1763">
        <v>48.051344999999998</v>
      </c>
      <c r="AK1763" t="s">
        <v>1411</v>
      </c>
      <c r="AL1763">
        <v>-122.97730900000001</v>
      </c>
      <c r="AM1763">
        <v>25</v>
      </c>
      <c r="AN1763">
        <v>1000</v>
      </c>
      <c r="AO1763" t="s">
        <v>118</v>
      </c>
      <c r="AP1763">
        <v>3</v>
      </c>
      <c r="AQ1763">
        <v>-131</v>
      </c>
      <c r="AR1763">
        <v>-128</v>
      </c>
      <c r="AZ1763">
        <v>1200</v>
      </c>
      <c r="BA1763">
        <v>1</v>
      </c>
      <c r="BB1763" t="str">
        <f t="shared" si="499"/>
        <v xml:space="preserve">N379DH  </v>
      </c>
      <c r="BC1763">
        <v>1</v>
      </c>
      <c r="BE1763">
        <v>0</v>
      </c>
      <c r="BF1763">
        <v>0</v>
      </c>
      <c r="BG1763">
        <v>0</v>
      </c>
      <c r="BH1763">
        <v>1025</v>
      </c>
      <c r="BI1763">
        <v>1</v>
      </c>
      <c r="BJ1763">
        <v>0</v>
      </c>
      <c r="BK1763">
        <v>0</v>
      </c>
      <c r="BL1763">
        <v>0</v>
      </c>
      <c r="BO1763">
        <v>0</v>
      </c>
      <c r="BP1763">
        <v>0</v>
      </c>
      <c r="BW1763" t="str">
        <f>"21:58:01.388"</f>
        <v>21:58:01.388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4</v>
      </c>
      <c r="CP1763" t="s">
        <v>119</v>
      </c>
      <c r="CQ1763">
        <v>259</v>
      </c>
      <c r="CR1763">
        <v>0</v>
      </c>
      <c r="CW1763">
        <v>3082346</v>
      </c>
      <c r="CY1763">
        <v>0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"08/10/2022 21:58:02.729"</f>
        <v>08/10/2022 21:58:02.729</v>
      </c>
      <c r="C1764" t="str">
        <f t="shared" si="497"/>
        <v>FFDFD3C0</v>
      </c>
      <c r="D1764" t="s">
        <v>611</v>
      </c>
      <c r="E1764">
        <v>10</v>
      </c>
      <c r="H1764">
        <v>37</v>
      </c>
      <c r="I1764" t="s">
        <v>612</v>
      </c>
      <c r="J1764" t="s">
        <v>613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ref="S1764:T1766" si="510">"21:58:02.195"</f>
        <v>21:58:02.195</v>
      </c>
      <c r="T1764" t="str">
        <f t="shared" si="510"/>
        <v>21:58:02.195</v>
      </c>
      <c r="U1764" t="str">
        <f t="shared" si="496"/>
        <v>A4558D</v>
      </c>
      <c r="V1764">
        <v>0</v>
      </c>
      <c r="W1764">
        <v>0</v>
      </c>
      <c r="X1764">
        <v>2</v>
      </c>
      <c r="Z1764">
        <v>1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0</v>
      </c>
      <c r="AI1764" t="s">
        <v>1412</v>
      </c>
      <c r="AJ1764">
        <v>48.050744999999999</v>
      </c>
      <c r="AK1764" t="s">
        <v>1413</v>
      </c>
      <c r="AL1764">
        <v>-122.977288</v>
      </c>
      <c r="AM1764">
        <v>25</v>
      </c>
      <c r="AN1764">
        <v>1000</v>
      </c>
      <c r="AO1764" t="s">
        <v>118</v>
      </c>
      <c r="AP1764">
        <v>3</v>
      </c>
      <c r="AQ1764">
        <v>-131</v>
      </c>
      <c r="AR1764">
        <v>-128</v>
      </c>
      <c r="AZ1764">
        <v>1200</v>
      </c>
      <c r="BA1764">
        <v>1</v>
      </c>
      <c r="BB1764" t="str">
        <f t="shared" si="499"/>
        <v xml:space="preserve">N379DH  </v>
      </c>
      <c r="BC1764">
        <v>1</v>
      </c>
      <c r="BE1764">
        <v>0</v>
      </c>
      <c r="BF1764">
        <v>0</v>
      </c>
      <c r="BG1764">
        <v>0</v>
      </c>
      <c r="BH1764">
        <v>1025</v>
      </c>
      <c r="BI1764">
        <v>1</v>
      </c>
      <c r="BJ1764">
        <v>0</v>
      </c>
      <c r="BK1764">
        <v>0</v>
      </c>
      <c r="BL1764">
        <v>0</v>
      </c>
      <c r="BO1764">
        <v>0</v>
      </c>
      <c r="BP1764">
        <v>0</v>
      </c>
      <c r="BW1764" t="str">
        <f>"21:58:02.399"</f>
        <v>21:58:02.399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3</v>
      </c>
      <c r="CP1764" t="s">
        <v>119</v>
      </c>
      <c r="CQ1764">
        <v>259</v>
      </c>
      <c r="CR1764">
        <v>0</v>
      </c>
      <c r="CW1764">
        <v>3082425</v>
      </c>
      <c r="CY1764">
        <v>0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"08/10/2022 21:58:02.776"</f>
        <v>08/10/2022 21:58:02.776</v>
      </c>
      <c r="C1765" t="str">
        <f t="shared" si="497"/>
        <v>FFDFD3C0</v>
      </c>
      <c r="D1765" t="s">
        <v>113</v>
      </c>
      <c r="E1765">
        <v>6</v>
      </c>
      <c r="H1765">
        <v>174</v>
      </c>
      <c r="I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510"/>
        <v>21:58:02.195</v>
      </c>
      <c r="T1765" t="str">
        <f t="shared" si="510"/>
        <v>21:58:02.195</v>
      </c>
      <c r="U1765" t="str">
        <f t="shared" si="496"/>
        <v>A4558D</v>
      </c>
      <c r="V1765">
        <v>0</v>
      </c>
      <c r="W1765">
        <v>0</v>
      </c>
      <c r="X1765">
        <v>2</v>
      </c>
      <c r="Z1765">
        <v>1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0</v>
      </c>
      <c r="AI1765" t="s">
        <v>1412</v>
      </c>
      <c r="AJ1765">
        <v>48.050744999999999</v>
      </c>
      <c r="AK1765" t="s">
        <v>1413</v>
      </c>
      <c r="AL1765">
        <v>-122.977288</v>
      </c>
      <c r="AM1765">
        <v>25</v>
      </c>
      <c r="AN1765">
        <v>1000</v>
      </c>
      <c r="AO1765" t="s">
        <v>118</v>
      </c>
      <c r="AP1765">
        <v>3</v>
      </c>
      <c r="AQ1765">
        <v>-131</v>
      </c>
      <c r="AR1765">
        <v>-128</v>
      </c>
      <c r="AZ1765">
        <v>1200</v>
      </c>
      <c r="BA1765">
        <v>1</v>
      </c>
      <c r="BB1765" t="str">
        <f t="shared" si="499"/>
        <v xml:space="preserve">N379DH  </v>
      </c>
      <c r="BC1765">
        <v>1</v>
      </c>
      <c r="BE1765">
        <v>0</v>
      </c>
      <c r="BF1765">
        <v>0</v>
      </c>
      <c r="BG1765">
        <v>0</v>
      </c>
      <c r="BH1765">
        <v>1025</v>
      </c>
      <c r="BI1765">
        <v>1</v>
      </c>
      <c r="BJ1765">
        <v>0</v>
      </c>
      <c r="BK1765">
        <v>0</v>
      </c>
      <c r="BL1765">
        <v>0</v>
      </c>
      <c r="BO1765">
        <v>0</v>
      </c>
      <c r="BP1765">
        <v>0</v>
      </c>
      <c r="BW1765" t="str">
        <f>"21:58:02.399"</f>
        <v>21:58:02.399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3</v>
      </c>
      <c r="CP1765" t="s">
        <v>119</v>
      </c>
      <c r="CQ1765">
        <v>259</v>
      </c>
      <c r="CR1765">
        <v>0</v>
      </c>
      <c r="CW1765">
        <v>3082425</v>
      </c>
      <c r="CY1765">
        <v>0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"08/10/2022 21:58:02.776"</f>
        <v>08/10/2022 21:58:02.776</v>
      </c>
      <c r="C1766" t="str">
        <f t="shared" si="497"/>
        <v>FFDFD3C0</v>
      </c>
      <c r="D1766" t="s">
        <v>130</v>
      </c>
      <c r="E1766">
        <v>18</v>
      </c>
      <c r="F1766">
        <v>1018</v>
      </c>
      <c r="G1766" t="s">
        <v>114</v>
      </c>
      <c r="J1766" t="s">
        <v>131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si="510"/>
        <v>21:58:02.195</v>
      </c>
      <c r="T1766" t="str">
        <f t="shared" si="510"/>
        <v>21:58:02.195</v>
      </c>
      <c r="U1766" t="str">
        <f t="shared" si="496"/>
        <v>A4558D</v>
      </c>
      <c r="V1766">
        <v>0</v>
      </c>
      <c r="W1766">
        <v>0</v>
      </c>
      <c r="X1766">
        <v>2</v>
      </c>
      <c r="Z1766">
        <v>1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0</v>
      </c>
      <c r="AI1766" t="s">
        <v>1412</v>
      </c>
      <c r="AJ1766">
        <v>48.050744999999999</v>
      </c>
      <c r="AK1766" t="s">
        <v>1413</v>
      </c>
      <c r="AL1766">
        <v>-122.977288</v>
      </c>
      <c r="AM1766">
        <v>25</v>
      </c>
      <c r="AN1766">
        <v>1000</v>
      </c>
      <c r="AO1766" t="s">
        <v>118</v>
      </c>
      <c r="AP1766">
        <v>3</v>
      </c>
      <c r="AQ1766">
        <v>-131</v>
      </c>
      <c r="AR1766">
        <v>-128</v>
      </c>
      <c r="AZ1766">
        <v>1200</v>
      </c>
      <c r="BA1766">
        <v>1</v>
      </c>
      <c r="BB1766" t="str">
        <f t="shared" si="499"/>
        <v xml:space="preserve">N379DH  </v>
      </c>
      <c r="BC1766">
        <v>1</v>
      </c>
      <c r="BE1766">
        <v>0</v>
      </c>
      <c r="BF1766">
        <v>0</v>
      </c>
      <c r="BG1766">
        <v>0</v>
      </c>
      <c r="BH1766">
        <v>1025</v>
      </c>
      <c r="BI1766">
        <v>1</v>
      </c>
      <c r="BJ1766">
        <v>0</v>
      </c>
      <c r="BK1766">
        <v>0</v>
      </c>
      <c r="BL1766">
        <v>0</v>
      </c>
      <c r="BO1766">
        <v>0</v>
      </c>
      <c r="BP1766">
        <v>0</v>
      </c>
      <c r="BW1766" t="str">
        <f>"21:58:02.399"</f>
        <v>21:58:02.399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3</v>
      </c>
      <c r="CP1766" t="s">
        <v>119</v>
      </c>
      <c r="CQ1766">
        <v>259</v>
      </c>
      <c r="CR1766">
        <v>0</v>
      </c>
      <c r="CW1766">
        <v>3082425</v>
      </c>
      <c r="CY1766">
        <v>0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"08/10/2022 21:58:04.037"</f>
        <v>08/10/2022 21:58:04.037</v>
      </c>
      <c r="C1767" t="str">
        <f t="shared" si="497"/>
        <v>FFDFD3C0</v>
      </c>
      <c r="D1767" t="s">
        <v>611</v>
      </c>
      <c r="E1767">
        <v>10</v>
      </c>
      <c r="H1767">
        <v>37</v>
      </c>
      <c r="I1767" t="s">
        <v>612</v>
      </c>
      <c r="J1767" t="s">
        <v>613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ref="S1767:T1769" si="511">"21:58:03.594"</f>
        <v>21:58:03.594</v>
      </c>
      <c r="T1767" t="str">
        <f t="shared" si="511"/>
        <v>21:58:03.594</v>
      </c>
      <c r="U1767" t="str">
        <f t="shared" si="496"/>
        <v>A4558D</v>
      </c>
      <c r="V1767">
        <v>0</v>
      </c>
      <c r="W1767">
        <v>0</v>
      </c>
      <c r="X1767">
        <v>2</v>
      </c>
      <c r="Z1767">
        <v>1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0</v>
      </c>
      <c r="AI1767" t="s">
        <v>1414</v>
      </c>
      <c r="AJ1767">
        <v>48.049886000000001</v>
      </c>
      <c r="AK1767" t="s">
        <v>1415</v>
      </c>
      <c r="AL1767">
        <v>-122.977266</v>
      </c>
      <c r="AM1767">
        <v>25</v>
      </c>
      <c r="AN1767">
        <v>1000</v>
      </c>
      <c r="AO1767" t="s">
        <v>118</v>
      </c>
      <c r="AP1767">
        <v>3</v>
      </c>
      <c r="AQ1767">
        <v>-132</v>
      </c>
      <c r="AR1767">
        <v>-64</v>
      </c>
      <c r="AZ1767">
        <v>1200</v>
      </c>
      <c r="BA1767">
        <v>1</v>
      </c>
      <c r="BB1767" t="str">
        <f t="shared" si="499"/>
        <v xml:space="preserve">N379DH  </v>
      </c>
      <c r="BC1767">
        <v>1</v>
      </c>
      <c r="BE1767">
        <v>0</v>
      </c>
      <c r="BF1767">
        <v>0</v>
      </c>
      <c r="BG1767">
        <v>0</v>
      </c>
      <c r="BH1767">
        <v>1025</v>
      </c>
      <c r="BI1767">
        <v>1</v>
      </c>
      <c r="BJ1767">
        <v>0</v>
      </c>
      <c r="BK1767">
        <v>0</v>
      </c>
      <c r="BL1767">
        <v>0</v>
      </c>
      <c r="BO1767">
        <v>0</v>
      </c>
      <c r="BP1767">
        <v>0</v>
      </c>
      <c r="BW1767" t="str">
        <f>"21:58:03.728"</f>
        <v>21:58:03.728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4</v>
      </c>
      <c r="CP1767" t="s">
        <v>119</v>
      </c>
      <c r="CQ1767">
        <v>259</v>
      </c>
      <c r="CR1767">
        <v>0</v>
      </c>
      <c r="CW1767">
        <v>3082524</v>
      </c>
      <c r="CY1767">
        <v>0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"08/10/2022 21:58:04.037"</f>
        <v>08/10/2022 21:58:04.037</v>
      </c>
      <c r="C1768" t="str">
        <f t="shared" si="497"/>
        <v>FFDFD3C0</v>
      </c>
      <c r="D1768" t="s">
        <v>113</v>
      </c>
      <c r="E1768">
        <v>6</v>
      </c>
      <c r="H1768">
        <v>174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511"/>
        <v>21:58:03.594</v>
      </c>
      <c r="T1768" t="str">
        <f t="shared" si="511"/>
        <v>21:58:03.594</v>
      </c>
      <c r="U1768" t="str">
        <f t="shared" si="496"/>
        <v>A4558D</v>
      </c>
      <c r="V1768">
        <v>0</v>
      </c>
      <c r="W1768">
        <v>0</v>
      </c>
      <c r="X1768">
        <v>2</v>
      </c>
      <c r="Z1768">
        <v>1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0</v>
      </c>
      <c r="AI1768" t="s">
        <v>1414</v>
      </c>
      <c r="AJ1768">
        <v>48.049886000000001</v>
      </c>
      <c r="AK1768" t="s">
        <v>1415</v>
      </c>
      <c r="AL1768">
        <v>-122.977266</v>
      </c>
      <c r="AM1768">
        <v>25</v>
      </c>
      <c r="AN1768">
        <v>1000</v>
      </c>
      <c r="AO1768" t="s">
        <v>118</v>
      </c>
      <c r="AP1768">
        <v>3</v>
      </c>
      <c r="AQ1768">
        <v>-132</v>
      </c>
      <c r="AR1768">
        <v>-64</v>
      </c>
      <c r="AZ1768">
        <v>1200</v>
      </c>
      <c r="BA1768">
        <v>1</v>
      </c>
      <c r="BB1768" t="str">
        <f t="shared" si="499"/>
        <v xml:space="preserve">N379DH  </v>
      </c>
      <c r="BC1768">
        <v>1</v>
      </c>
      <c r="BE1768">
        <v>0</v>
      </c>
      <c r="BF1768">
        <v>0</v>
      </c>
      <c r="BG1768">
        <v>0</v>
      </c>
      <c r="BH1768">
        <v>1025</v>
      </c>
      <c r="BI1768">
        <v>1</v>
      </c>
      <c r="BJ1768">
        <v>0</v>
      </c>
      <c r="BK1768">
        <v>0</v>
      </c>
      <c r="BL1768">
        <v>0</v>
      </c>
      <c r="BO1768">
        <v>0</v>
      </c>
      <c r="BP1768">
        <v>0</v>
      </c>
      <c r="BW1768" t="str">
        <f>"21:58:03.728"</f>
        <v>21:58:03.728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4</v>
      </c>
      <c r="CP1768" t="s">
        <v>119</v>
      </c>
      <c r="CQ1768">
        <v>259</v>
      </c>
      <c r="CR1768">
        <v>0</v>
      </c>
      <c r="CW1768">
        <v>3082524</v>
      </c>
      <c r="CY1768">
        <v>0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"08/10/2022 21:58:04.037"</f>
        <v>08/10/2022 21:58:04.037</v>
      </c>
      <c r="C1769" t="str">
        <f t="shared" si="497"/>
        <v>FFDFD3C0</v>
      </c>
      <c r="D1769" t="s">
        <v>130</v>
      </c>
      <c r="E1769">
        <v>18</v>
      </c>
      <c r="F1769">
        <v>1018</v>
      </c>
      <c r="G1769" t="s">
        <v>114</v>
      </c>
      <c r="J1769" t="s">
        <v>131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511"/>
        <v>21:58:03.594</v>
      </c>
      <c r="T1769" t="str">
        <f t="shared" si="511"/>
        <v>21:58:03.594</v>
      </c>
      <c r="U1769" t="str">
        <f t="shared" si="496"/>
        <v>A4558D</v>
      </c>
      <c r="V1769">
        <v>0</v>
      </c>
      <c r="W1769">
        <v>0</v>
      </c>
      <c r="X1769">
        <v>2</v>
      </c>
      <c r="Z1769">
        <v>1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0</v>
      </c>
      <c r="AI1769" t="s">
        <v>1414</v>
      </c>
      <c r="AJ1769">
        <v>48.049886000000001</v>
      </c>
      <c r="AK1769" t="s">
        <v>1415</v>
      </c>
      <c r="AL1769">
        <v>-122.977266</v>
      </c>
      <c r="AM1769">
        <v>25</v>
      </c>
      <c r="AN1769">
        <v>1000</v>
      </c>
      <c r="AO1769" t="s">
        <v>118</v>
      </c>
      <c r="AP1769">
        <v>3</v>
      </c>
      <c r="AQ1769">
        <v>-132</v>
      </c>
      <c r="AR1769">
        <v>-64</v>
      </c>
      <c r="AZ1769">
        <v>1200</v>
      </c>
      <c r="BA1769">
        <v>1</v>
      </c>
      <c r="BB1769" t="str">
        <f t="shared" si="499"/>
        <v xml:space="preserve">N379DH  </v>
      </c>
      <c r="BC1769">
        <v>1</v>
      </c>
      <c r="BE1769">
        <v>0</v>
      </c>
      <c r="BF1769">
        <v>0</v>
      </c>
      <c r="BG1769">
        <v>0</v>
      </c>
      <c r="BH1769">
        <v>1025</v>
      </c>
      <c r="BI1769">
        <v>1</v>
      </c>
      <c r="BJ1769">
        <v>0</v>
      </c>
      <c r="BK1769">
        <v>0</v>
      </c>
      <c r="BL1769">
        <v>0</v>
      </c>
      <c r="BO1769">
        <v>0</v>
      </c>
      <c r="BP1769">
        <v>0</v>
      </c>
      <c r="BW1769" t="str">
        <f>"21:58:03.728"</f>
        <v>21:58:03.728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4</v>
      </c>
      <c r="CP1769" t="s">
        <v>119</v>
      </c>
      <c r="CQ1769">
        <v>259</v>
      </c>
      <c r="CR1769">
        <v>0</v>
      </c>
      <c r="CW1769">
        <v>3082524</v>
      </c>
      <c r="CY1769">
        <v>0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"08/10/2022 21:58:04.822"</f>
        <v>08/10/2022 21:58:04.822</v>
      </c>
      <c r="C1770" t="str">
        <f t="shared" si="497"/>
        <v>FFDFD3C0</v>
      </c>
      <c r="D1770" t="s">
        <v>611</v>
      </c>
      <c r="E1770">
        <v>10</v>
      </c>
      <c r="H1770">
        <v>37</v>
      </c>
      <c r="I1770" t="s">
        <v>612</v>
      </c>
      <c r="J1770" t="s">
        <v>613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ref="S1770:T1772" si="512">"21:58:04.398"</f>
        <v>21:58:04.398</v>
      </c>
      <c r="T1770" t="str">
        <f t="shared" si="512"/>
        <v>21:58:04.398</v>
      </c>
      <c r="U1770" t="str">
        <f t="shared" si="496"/>
        <v>A4558D</v>
      </c>
      <c r="V1770">
        <v>0</v>
      </c>
      <c r="W1770">
        <v>0</v>
      </c>
      <c r="X1770">
        <v>2</v>
      </c>
      <c r="Z1770">
        <v>1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0</v>
      </c>
      <c r="AI1770" t="s">
        <v>1416</v>
      </c>
      <c r="AJ1770">
        <v>48.049413999999999</v>
      </c>
      <c r="AK1770" t="s">
        <v>1417</v>
      </c>
      <c r="AL1770">
        <v>-122.977245</v>
      </c>
      <c r="AM1770">
        <v>25</v>
      </c>
      <c r="AN1770">
        <v>1000</v>
      </c>
      <c r="AO1770" t="s">
        <v>118</v>
      </c>
      <c r="AP1770">
        <v>4</v>
      </c>
      <c r="AQ1770">
        <v>-132</v>
      </c>
      <c r="AR1770">
        <v>0</v>
      </c>
      <c r="AZ1770">
        <v>1200</v>
      </c>
      <c r="BA1770">
        <v>1</v>
      </c>
      <c r="BB1770" t="str">
        <f t="shared" si="499"/>
        <v xml:space="preserve">N379DH  </v>
      </c>
      <c r="BC1770">
        <v>1</v>
      </c>
      <c r="BE1770">
        <v>0</v>
      </c>
      <c r="BF1770">
        <v>0</v>
      </c>
      <c r="BG1770">
        <v>0</v>
      </c>
      <c r="BH1770">
        <v>1025</v>
      </c>
      <c r="BI1770">
        <v>1</v>
      </c>
      <c r="BJ1770">
        <v>0</v>
      </c>
      <c r="BK1770">
        <v>0</v>
      </c>
      <c r="BL1770">
        <v>0</v>
      </c>
      <c r="BO1770">
        <v>0</v>
      </c>
      <c r="BP1770">
        <v>0</v>
      </c>
      <c r="BW1770" t="str">
        <f>"21:58:04.539"</f>
        <v>21:58:04.539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4</v>
      </c>
      <c r="CP1770" t="s">
        <v>119</v>
      </c>
      <c r="CQ1770">
        <v>259</v>
      </c>
      <c r="CR1770">
        <v>0</v>
      </c>
      <c r="CW1770">
        <v>3082591</v>
      </c>
      <c r="CY1770">
        <v>0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"08/10/2022 21:58:04.822"</f>
        <v>08/10/2022 21:58:04.822</v>
      </c>
      <c r="C1771" t="str">
        <f t="shared" si="497"/>
        <v>FFDFD3C0</v>
      </c>
      <c r="D1771" t="s">
        <v>130</v>
      </c>
      <c r="E1771">
        <v>18</v>
      </c>
      <c r="F1771">
        <v>1018</v>
      </c>
      <c r="G1771" t="s">
        <v>114</v>
      </c>
      <c r="J1771" t="s">
        <v>131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512"/>
        <v>21:58:04.398</v>
      </c>
      <c r="T1771" t="str">
        <f t="shared" si="512"/>
        <v>21:58:04.398</v>
      </c>
      <c r="U1771" t="str">
        <f t="shared" si="496"/>
        <v>A4558D</v>
      </c>
      <c r="V1771">
        <v>0</v>
      </c>
      <c r="W1771">
        <v>0</v>
      </c>
      <c r="X1771">
        <v>2</v>
      </c>
      <c r="Z1771">
        <v>1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0</v>
      </c>
      <c r="AI1771" t="s">
        <v>1416</v>
      </c>
      <c r="AJ1771">
        <v>48.049413999999999</v>
      </c>
      <c r="AK1771" t="s">
        <v>1417</v>
      </c>
      <c r="AL1771">
        <v>-122.977245</v>
      </c>
      <c r="AM1771">
        <v>25</v>
      </c>
      <c r="AN1771">
        <v>1000</v>
      </c>
      <c r="AO1771" t="s">
        <v>118</v>
      </c>
      <c r="AP1771">
        <v>4</v>
      </c>
      <c r="AQ1771">
        <v>-132</v>
      </c>
      <c r="AR1771">
        <v>0</v>
      </c>
      <c r="AZ1771">
        <v>1200</v>
      </c>
      <c r="BA1771">
        <v>1</v>
      </c>
      <c r="BB1771" t="str">
        <f t="shared" si="499"/>
        <v xml:space="preserve">N379DH  </v>
      </c>
      <c r="BC1771">
        <v>1</v>
      </c>
      <c r="BE1771">
        <v>0</v>
      </c>
      <c r="BF1771">
        <v>0</v>
      </c>
      <c r="BG1771">
        <v>0</v>
      </c>
      <c r="BH1771">
        <v>1025</v>
      </c>
      <c r="BI1771">
        <v>1</v>
      </c>
      <c r="BJ1771">
        <v>0</v>
      </c>
      <c r="BK1771">
        <v>0</v>
      </c>
      <c r="BL1771">
        <v>0</v>
      </c>
      <c r="BO1771">
        <v>0</v>
      </c>
      <c r="BP1771">
        <v>0</v>
      </c>
      <c r="BW1771" t="str">
        <f>"21:58:04.539"</f>
        <v>21:58:04.539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4</v>
      </c>
      <c r="CP1771" t="s">
        <v>119</v>
      </c>
      <c r="CQ1771">
        <v>259</v>
      </c>
      <c r="CR1771">
        <v>0</v>
      </c>
      <c r="CW1771">
        <v>3082591</v>
      </c>
      <c r="CY1771">
        <v>0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"08/10/2022 21:58:04.822"</f>
        <v>08/10/2022 21:58:04.822</v>
      </c>
      <c r="C1772" t="str">
        <f t="shared" si="497"/>
        <v>FFDFD3C0</v>
      </c>
      <c r="D1772" t="s">
        <v>113</v>
      </c>
      <c r="E1772">
        <v>6</v>
      </c>
      <c r="H1772">
        <v>174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si="512"/>
        <v>21:58:04.398</v>
      </c>
      <c r="T1772" t="str">
        <f t="shared" si="512"/>
        <v>21:58:04.398</v>
      </c>
      <c r="U1772" t="str">
        <f t="shared" si="496"/>
        <v>A4558D</v>
      </c>
      <c r="V1772">
        <v>0</v>
      </c>
      <c r="W1772">
        <v>0</v>
      </c>
      <c r="X1772">
        <v>2</v>
      </c>
      <c r="Z1772">
        <v>1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0</v>
      </c>
      <c r="AI1772" t="s">
        <v>1416</v>
      </c>
      <c r="AJ1772">
        <v>48.049413999999999</v>
      </c>
      <c r="AK1772" t="s">
        <v>1417</v>
      </c>
      <c r="AL1772">
        <v>-122.977245</v>
      </c>
      <c r="AM1772">
        <v>25</v>
      </c>
      <c r="AN1772">
        <v>1000</v>
      </c>
      <c r="AO1772" t="s">
        <v>118</v>
      </c>
      <c r="AP1772">
        <v>4</v>
      </c>
      <c r="AQ1772">
        <v>-132</v>
      </c>
      <c r="AR1772">
        <v>0</v>
      </c>
      <c r="AZ1772">
        <v>1200</v>
      </c>
      <c r="BA1772">
        <v>1</v>
      </c>
      <c r="BB1772" t="str">
        <f t="shared" si="499"/>
        <v xml:space="preserve">N379DH  </v>
      </c>
      <c r="BC1772">
        <v>1</v>
      </c>
      <c r="BE1772">
        <v>0</v>
      </c>
      <c r="BF1772">
        <v>0</v>
      </c>
      <c r="BG1772">
        <v>0</v>
      </c>
      <c r="BH1772">
        <v>1025</v>
      </c>
      <c r="BI1772">
        <v>1</v>
      </c>
      <c r="BJ1772">
        <v>0</v>
      </c>
      <c r="BK1772">
        <v>0</v>
      </c>
      <c r="BL1772">
        <v>0</v>
      </c>
      <c r="BO1772">
        <v>0</v>
      </c>
      <c r="BP1772">
        <v>0</v>
      </c>
      <c r="BW1772" t="str">
        <f>"21:58:04.539"</f>
        <v>21:58:04.539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4</v>
      </c>
      <c r="CP1772" t="s">
        <v>119</v>
      </c>
      <c r="CQ1772">
        <v>259</v>
      </c>
      <c r="CR1772">
        <v>0</v>
      </c>
      <c r="CW1772">
        <v>3082591</v>
      </c>
      <c r="CY1772">
        <v>0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"08/10/2022 21:58:05.557"</f>
        <v>08/10/2022 21:58:05.557</v>
      </c>
      <c r="C1773" t="str">
        <f t="shared" si="497"/>
        <v>FFDFD3C0</v>
      </c>
      <c r="D1773" t="s">
        <v>611</v>
      </c>
      <c r="E1773">
        <v>10</v>
      </c>
      <c r="H1773">
        <v>37</v>
      </c>
      <c r="I1773" t="s">
        <v>612</v>
      </c>
      <c r="J1773" t="s">
        <v>613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ref="S1773:T1775" si="513">"21:58:05.195"</f>
        <v>21:58:05.195</v>
      </c>
      <c r="T1773" t="str">
        <f t="shared" si="513"/>
        <v>21:58:05.195</v>
      </c>
      <c r="U1773" t="str">
        <f t="shared" si="496"/>
        <v>A4558D</v>
      </c>
      <c r="V1773">
        <v>0</v>
      </c>
      <c r="W1773">
        <v>0</v>
      </c>
      <c r="X1773">
        <v>2</v>
      </c>
      <c r="Z1773">
        <v>1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0</v>
      </c>
      <c r="AI1773" t="s">
        <v>1418</v>
      </c>
      <c r="AJ1773">
        <v>48.048921</v>
      </c>
      <c r="AK1773" t="s">
        <v>1419</v>
      </c>
      <c r="AL1773">
        <v>-122.977223</v>
      </c>
      <c r="AM1773">
        <v>25</v>
      </c>
      <c r="AN1773">
        <v>1000</v>
      </c>
      <c r="AO1773" t="s">
        <v>118</v>
      </c>
      <c r="AP1773">
        <v>4</v>
      </c>
      <c r="AQ1773">
        <v>-132</v>
      </c>
      <c r="AR1773">
        <v>0</v>
      </c>
      <c r="AZ1773">
        <v>1200</v>
      </c>
      <c r="BA1773">
        <v>1</v>
      </c>
      <c r="BB1773" t="str">
        <f t="shared" si="499"/>
        <v xml:space="preserve">N379DH  </v>
      </c>
      <c r="BC1773">
        <v>1</v>
      </c>
      <c r="BE1773">
        <v>0</v>
      </c>
      <c r="BF1773">
        <v>0</v>
      </c>
      <c r="BG1773">
        <v>0</v>
      </c>
      <c r="BH1773">
        <v>1025</v>
      </c>
      <c r="BI1773">
        <v>1</v>
      </c>
      <c r="BJ1773">
        <v>0</v>
      </c>
      <c r="BK1773">
        <v>0</v>
      </c>
      <c r="BL1773">
        <v>0</v>
      </c>
      <c r="BO1773">
        <v>0</v>
      </c>
      <c r="BP1773">
        <v>0</v>
      </c>
      <c r="BW1773" t="str">
        <f>"21:58:05.254"</f>
        <v>21:58:05.254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3</v>
      </c>
      <c r="CP1773" t="s">
        <v>119</v>
      </c>
      <c r="CQ1773">
        <v>259</v>
      </c>
      <c r="CR1773">
        <v>0</v>
      </c>
      <c r="CW1773">
        <v>3082641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"08/10/2022 21:58:05.557"</f>
        <v>08/10/2022 21:58:05.557</v>
      </c>
      <c r="C1774" t="str">
        <f t="shared" si="497"/>
        <v>FFDFD3C0</v>
      </c>
      <c r="D1774" t="s">
        <v>113</v>
      </c>
      <c r="E1774">
        <v>6</v>
      </c>
      <c r="H1774">
        <v>174</v>
      </c>
      <c r="I1774" t="s">
        <v>114</v>
      </c>
      <c r="J1774" t="s">
        <v>115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si="513"/>
        <v>21:58:05.195</v>
      </c>
      <c r="T1774" t="str">
        <f t="shared" si="513"/>
        <v>21:58:05.195</v>
      </c>
      <c r="U1774" t="str">
        <f t="shared" si="496"/>
        <v>A4558D</v>
      </c>
      <c r="V1774">
        <v>0</v>
      </c>
      <c r="W1774">
        <v>0</v>
      </c>
      <c r="X1774">
        <v>2</v>
      </c>
      <c r="Z1774">
        <v>1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0</v>
      </c>
      <c r="AI1774" t="s">
        <v>1418</v>
      </c>
      <c r="AJ1774">
        <v>48.048921</v>
      </c>
      <c r="AK1774" t="s">
        <v>1419</v>
      </c>
      <c r="AL1774">
        <v>-122.977223</v>
      </c>
      <c r="AM1774">
        <v>25</v>
      </c>
      <c r="AN1774">
        <v>1000</v>
      </c>
      <c r="AO1774" t="s">
        <v>118</v>
      </c>
      <c r="AP1774">
        <v>4</v>
      </c>
      <c r="AQ1774">
        <v>-132</v>
      </c>
      <c r="AR1774">
        <v>0</v>
      </c>
      <c r="AZ1774">
        <v>1200</v>
      </c>
      <c r="BA1774">
        <v>1</v>
      </c>
      <c r="BB1774" t="str">
        <f t="shared" si="499"/>
        <v xml:space="preserve">N379DH  </v>
      </c>
      <c r="BC1774">
        <v>1</v>
      </c>
      <c r="BE1774">
        <v>0</v>
      </c>
      <c r="BF1774">
        <v>0</v>
      </c>
      <c r="BG1774">
        <v>0</v>
      </c>
      <c r="BH1774">
        <v>1025</v>
      </c>
      <c r="BI1774">
        <v>1</v>
      </c>
      <c r="BJ1774">
        <v>0</v>
      </c>
      <c r="BK1774">
        <v>0</v>
      </c>
      <c r="BL1774">
        <v>0</v>
      </c>
      <c r="BO1774">
        <v>0</v>
      </c>
      <c r="BP1774">
        <v>0</v>
      </c>
      <c r="BW1774" t="str">
        <f>"21:58:05.254"</f>
        <v>21:58:05.254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3</v>
      </c>
      <c r="CP1774" t="s">
        <v>119</v>
      </c>
      <c r="CQ1774">
        <v>259</v>
      </c>
      <c r="CR1774">
        <v>0</v>
      </c>
      <c r="CW1774">
        <v>3082641</v>
      </c>
      <c r="CY1774">
        <v>0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"08/10/2022 21:58:05.557"</f>
        <v>08/10/2022 21:58:05.557</v>
      </c>
      <c r="C1775" t="str">
        <f t="shared" si="497"/>
        <v>FFDFD3C0</v>
      </c>
      <c r="D1775" t="s">
        <v>130</v>
      </c>
      <c r="E1775">
        <v>18</v>
      </c>
      <c r="F1775">
        <v>1018</v>
      </c>
      <c r="G1775" t="s">
        <v>114</v>
      </c>
      <c r="J1775" t="s">
        <v>131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si="513"/>
        <v>21:58:05.195</v>
      </c>
      <c r="T1775" t="str">
        <f t="shared" si="513"/>
        <v>21:58:05.195</v>
      </c>
      <c r="U1775" t="str">
        <f t="shared" si="496"/>
        <v>A4558D</v>
      </c>
      <c r="V1775">
        <v>0</v>
      </c>
      <c r="W1775">
        <v>0</v>
      </c>
      <c r="X1775">
        <v>2</v>
      </c>
      <c r="Z1775">
        <v>1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0</v>
      </c>
      <c r="AI1775" t="s">
        <v>1418</v>
      </c>
      <c r="AJ1775">
        <v>48.048921</v>
      </c>
      <c r="AK1775" t="s">
        <v>1419</v>
      </c>
      <c r="AL1775">
        <v>-122.977223</v>
      </c>
      <c r="AM1775">
        <v>25</v>
      </c>
      <c r="AN1775">
        <v>1000</v>
      </c>
      <c r="AO1775" t="s">
        <v>118</v>
      </c>
      <c r="AP1775">
        <v>4</v>
      </c>
      <c r="AQ1775">
        <v>-132</v>
      </c>
      <c r="AR1775">
        <v>0</v>
      </c>
      <c r="AZ1775">
        <v>1200</v>
      </c>
      <c r="BA1775">
        <v>1</v>
      </c>
      <c r="BB1775" t="str">
        <f t="shared" si="499"/>
        <v xml:space="preserve">N379DH  </v>
      </c>
      <c r="BC1775">
        <v>1</v>
      </c>
      <c r="BE1775">
        <v>0</v>
      </c>
      <c r="BF1775">
        <v>0</v>
      </c>
      <c r="BG1775">
        <v>0</v>
      </c>
      <c r="BH1775">
        <v>1025</v>
      </c>
      <c r="BI1775">
        <v>1</v>
      </c>
      <c r="BJ1775">
        <v>0</v>
      </c>
      <c r="BK1775">
        <v>0</v>
      </c>
      <c r="BL1775">
        <v>0</v>
      </c>
      <c r="BO1775">
        <v>0</v>
      </c>
      <c r="BP1775">
        <v>0</v>
      </c>
      <c r="BW1775" t="str">
        <f>"21:58:05.254"</f>
        <v>21:58:05.254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3</v>
      </c>
      <c r="CP1775" t="s">
        <v>119</v>
      </c>
      <c r="CQ1775">
        <v>259</v>
      </c>
      <c r="CR1775">
        <v>0</v>
      </c>
      <c r="CW1775">
        <v>3082641</v>
      </c>
      <c r="CY1775">
        <v>0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"08/10/2022 21:58:07.057"</f>
        <v>08/10/2022 21:58:07.057</v>
      </c>
      <c r="C1776" t="str">
        <f t="shared" si="497"/>
        <v>FFDFD3C0</v>
      </c>
      <c r="D1776" t="s">
        <v>130</v>
      </c>
      <c r="E1776">
        <v>18</v>
      </c>
      <c r="F1776">
        <v>1018</v>
      </c>
      <c r="G1776" t="s">
        <v>114</v>
      </c>
      <c r="J1776" t="s">
        <v>131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ref="S1776:T1778" si="514">"21:58:06.797"</f>
        <v>21:58:06.797</v>
      </c>
      <c r="T1776" t="str">
        <f t="shared" si="514"/>
        <v>21:58:06.797</v>
      </c>
      <c r="U1776" t="str">
        <f t="shared" si="496"/>
        <v>A4558D</v>
      </c>
      <c r="V1776">
        <v>0</v>
      </c>
      <c r="W1776">
        <v>0</v>
      </c>
      <c r="X1776">
        <v>2</v>
      </c>
      <c r="Z1776">
        <v>1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0</v>
      </c>
      <c r="AI1776" t="s">
        <v>1420</v>
      </c>
      <c r="AJ1776">
        <v>48.047933999999998</v>
      </c>
      <c r="AK1776" t="s">
        <v>1212</v>
      </c>
      <c r="AL1776">
        <v>-122.97718</v>
      </c>
      <c r="AM1776">
        <v>25</v>
      </c>
      <c r="AN1776">
        <v>1000</v>
      </c>
      <c r="AO1776" t="s">
        <v>118</v>
      </c>
      <c r="AP1776">
        <v>3</v>
      </c>
      <c r="AQ1776">
        <v>-132</v>
      </c>
      <c r="AR1776">
        <v>192</v>
      </c>
      <c r="AZ1776">
        <v>1200</v>
      </c>
      <c r="BA1776">
        <v>1</v>
      </c>
      <c r="BB1776" t="str">
        <f t="shared" si="499"/>
        <v xml:space="preserve">N379DH  </v>
      </c>
      <c r="BC1776">
        <v>1</v>
      </c>
      <c r="BE1776">
        <v>0</v>
      </c>
      <c r="BF1776">
        <v>0</v>
      </c>
      <c r="BG1776">
        <v>0</v>
      </c>
      <c r="BH1776">
        <v>1025</v>
      </c>
      <c r="BI1776">
        <v>1</v>
      </c>
      <c r="BJ1776">
        <v>0</v>
      </c>
      <c r="BK1776">
        <v>0</v>
      </c>
      <c r="BL1776">
        <v>0</v>
      </c>
      <c r="BO1776">
        <v>0</v>
      </c>
      <c r="BP1776">
        <v>0</v>
      </c>
      <c r="BW1776" t="str">
        <f>"21:58:06.865"</f>
        <v>21:58:06.865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3</v>
      </c>
      <c r="CP1776" t="s">
        <v>119</v>
      </c>
      <c r="CQ1776">
        <v>259</v>
      </c>
      <c r="CR1776">
        <v>0</v>
      </c>
      <c r="CW1776">
        <v>3082772</v>
      </c>
      <c r="CY1776">
        <v>0</v>
      </c>
      <c r="CZ1776">
        <v>0</v>
      </c>
      <c r="DA1776">
        <v>0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"08/10/2022 21:58:07.057"</f>
        <v>08/10/2022 21:58:07.057</v>
      </c>
      <c r="C1777" t="str">
        <f t="shared" si="497"/>
        <v>FFDFD3C0</v>
      </c>
      <c r="D1777" t="s">
        <v>113</v>
      </c>
      <c r="E1777">
        <v>6</v>
      </c>
      <c r="H1777">
        <v>174</v>
      </c>
      <c r="I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514"/>
        <v>21:58:06.797</v>
      </c>
      <c r="T1777" t="str">
        <f t="shared" si="514"/>
        <v>21:58:06.797</v>
      </c>
      <c r="U1777" t="str">
        <f t="shared" si="496"/>
        <v>A4558D</v>
      </c>
      <c r="V1777">
        <v>0</v>
      </c>
      <c r="W1777">
        <v>0</v>
      </c>
      <c r="X1777">
        <v>2</v>
      </c>
      <c r="Z1777">
        <v>1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0</v>
      </c>
      <c r="AI1777" t="s">
        <v>1420</v>
      </c>
      <c r="AJ1777">
        <v>48.047933999999998</v>
      </c>
      <c r="AK1777" t="s">
        <v>1212</v>
      </c>
      <c r="AL1777">
        <v>-122.97718</v>
      </c>
      <c r="AM1777">
        <v>25</v>
      </c>
      <c r="AN1777">
        <v>1000</v>
      </c>
      <c r="AO1777" t="s">
        <v>118</v>
      </c>
      <c r="AP1777">
        <v>3</v>
      </c>
      <c r="AQ1777">
        <v>-132</v>
      </c>
      <c r="AR1777">
        <v>192</v>
      </c>
      <c r="AZ1777">
        <v>1200</v>
      </c>
      <c r="BA1777">
        <v>1</v>
      </c>
      <c r="BB1777" t="str">
        <f t="shared" si="499"/>
        <v xml:space="preserve">N379DH  </v>
      </c>
      <c r="BC1777">
        <v>1</v>
      </c>
      <c r="BE1777">
        <v>0</v>
      </c>
      <c r="BF1777">
        <v>0</v>
      </c>
      <c r="BG1777">
        <v>0</v>
      </c>
      <c r="BH1777">
        <v>1025</v>
      </c>
      <c r="BI1777">
        <v>1</v>
      </c>
      <c r="BJ1777">
        <v>0</v>
      </c>
      <c r="BK1777">
        <v>0</v>
      </c>
      <c r="BL1777">
        <v>0</v>
      </c>
      <c r="BO1777">
        <v>0</v>
      </c>
      <c r="BP1777">
        <v>0</v>
      </c>
      <c r="BW1777" t="str">
        <f>"21:58:06.865"</f>
        <v>21:58:06.865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3</v>
      </c>
      <c r="CP1777" t="s">
        <v>119</v>
      </c>
      <c r="CQ1777">
        <v>259</v>
      </c>
      <c r="CR1777">
        <v>0</v>
      </c>
      <c r="CW1777">
        <v>3082772</v>
      </c>
      <c r="CY1777">
        <v>0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"08/10/2022 21:58:07.057"</f>
        <v>08/10/2022 21:58:07.057</v>
      </c>
      <c r="C1778" t="str">
        <f t="shared" si="497"/>
        <v>FFDFD3C0</v>
      </c>
      <c r="D1778" t="s">
        <v>611</v>
      </c>
      <c r="E1778">
        <v>10</v>
      </c>
      <c r="H1778">
        <v>37</v>
      </c>
      <c r="I1778" t="s">
        <v>612</v>
      </c>
      <c r="J1778" t="s">
        <v>613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si="514"/>
        <v>21:58:06.797</v>
      </c>
      <c r="T1778" t="str">
        <f t="shared" si="514"/>
        <v>21:58:06.797</v>
      </c>
      <c r="U1778" t="str">
        <f t="shared" si="496"/>
        <v>A4558D</v>
      </c>
      <c r="V1778">
        <v>0</v>
      </c>
      <c r="W1778">
        <v>0</v>
      </c>
      <c r="X1778">
        <v>2</v>
      </c>
      <c r="Z1778">
        <v>1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0</v>
      </c>
      <c r="AI1778" t="s">
        <v>1420</v>
      </c>
      <c r="AJ1778">
        <v>48.047933999999998</v>
      </c>
      <c r="AK1778" t="s">
        <v>1212</v>
      </c>
      <c r="AL1778">
        <v>-122.97718</v>
      </c>
      <c r="AM1778">
        <v>25</v>
      </c>
      <c r="AN1778">
        <v>1000</v>
      </c>
      <c r="AO1778" t="s">
        <v>118</v>
      </c>
      <c r="AP1778">
        <v>3</v>
      </c>
      <c r="AQ1778">
        <v>-132</v>
      </c>
      <c r="AR1778">
        <v>192</v>
      </c>
      <c r="AZ1778">
        <v>1200</v>
      </c>
      <c r="BA1778">
        <v>1</v>
      </c>
      <c r="BB1778" t="str">
        <f t="shared" si="499"/>
        <v xml:space="preserve">N379DH  </v>
      </c>
      <c r="BC1778">
        <v>1</v>
      </c>
      <c r="BE1778">
        <v>0</v>
      </c>
      <c r="BF1778">
        <v>0</v>
      </c>
      <c r="BG1778">
        <v>0</v>
      </c>
      <c r="BH1778">
        <v>1025</v>
      </c>
      <c r="BI1778">
        <v>1</v>
      </c>
      <c r="BJ1778">
        <v>0</v>
      </c>
      <c r="BK1778">
        <v>0</v>
      </c>
      <c r="BL1778">
        <v>0</v>
      </c>
      <c r="BO1778">
        <v>0</v>
      </c>
      <c r="BP1778">
        <v>0</v>
      </c>
      <c r="BW1778" t="str">
        <f>"21:58:06.865"</f>
        <v>21:58:06.865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3</v>
      </c>
      <c r="CP1778" t="s">
        <v>119</v>
      </c>
      <c r="CQ1778">
        <v>259</v>
      </c>
      <c r="CR1778">
        <v>0</v>
      </c>
      <c r="CW1778">
        <v>3082772</v>
      </c>
      <c r="CY1778">
        <v>0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"08/10/2022 21:58:08.182"</f>
        <v>08/10/2022 21:58:08.182</v>
      </c>
      <c r="C1779" t="str">
        <f t="shared" si="497"/>
        <v>FFDFD3C0</v>
      </c>
      <c r="D1779" t="s">
        <v>611</v>
      </c>
      <c r="E1779">
        <v>10</v>
      </c>
      <c r="H1779">
        <v>37</v>
      </c>
      <c r="I1779" t="s">
        <v>612</v>
      </c>
      <c r="J1779" t="s">
        <v>613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ref="S1779:T1781" si="515">"21:58:07.797"</f>
        <v>21:58:07.797</v>
      </c>
      <c r="T1779" t="str">
        <f t="shared" si="515"/>
        <v>21:58:07.797</v>
      </c>
      <c r="U1779" t="str">
        <f t="shared" si="496"/>
        <v>A4558D</v>
      </c>
      <c r="V1779">
        <v>0</v>
      </c>
      <c r="W1779">
        <v>0</v>
      </c>
      <c r="X1779">
        <v>2</v>
      </c>
      <c r="Z1779">
        <v>1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0</v>
      </c>
      <c r="AI1779" t="s">
        <v>1421</v>
      </c>
      <c r="AJ1779">
        <v>48.047333000000002</v>
      </c>
      <c r="AK1779" t="s">
        <v>1422</v>
      </c>
      <c r="AL1779">
        <v>-122.977159</v>
      </c>
      <c r="AM1779">
        <v>25</v>
      </c>
      <c r="AN1779">
        <v>1100</v>
      </c>
      <c r="AO1779" t="s">
        <v>118</v>
      </c>
      <c r="AP1779">
        <v>3</v>
      </c>
      <c r="AQ1779">
        <v>-131</v>
      </c>
      <c r="AR1779">
        <v>64</v>
      </c>
      <c r="AZ1779">
        <v>1200</v>
      </c>
      <c r="BA1779">
        <v>1</v>
      </c>
      <c r="BB1779" t="str">
        <f t="shared" si="499"/>
        <v xml:space="preserve">N379DH  </v>
      </c>
      <c r="BC1779">
        <v>1</v>
      </c>
      <c r="BE1779">
        <v>0</v>
      </c>
      <c r="BF1779">
        <v>0</v>
      </c>
      <c r="BG1779">
        <v>0</v>
      </c>
      <c r="BH1779">
        <v>1025</v>
      </c>
      <c r="BI1779">
        <v>1</v>
      </c>
      <c r="BJ1779">
        <v>0</v>
      </c>
      <c r="BK1779">
        <v>0</v>
      </c>
      <c r="BL1779">
        <v>0</v>
      </c>
      <c r="BO1779">
        <v>0</v>
      </c>
      <c r="BP1779">
        <v>0</v>
      </c>
      <c r="BW1779" t="str">
        <f>"21:58:07.966"</f>
        <v>21:58:07.966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4</v>
      </c>
      <c r="CP1779" t="s">
        <v>119</v>
      </c>
      <c r="CQ1779">
        <v>259</v>
      </c>
      <c r="CR1779">
        <v>0</v>
      </c>
      <c r="CW1779">
        <v>3082857</v>
      </c>
      <c r="CY1779">
        <v>0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"08/10/2022 21:58:08.229"</f>
        <v>08/10/2022 21:58:08.229</v>
      </c>
      <c r="C1780" t="str">
        <f t="shared" si="497"/>
        <v>FFDFD3C0</v>
      </c>
      <c r="D1780" t="s">
        <v>130</v>
      </c>
      <c r="E1780">
        <v>18</v>
      </c>
      <c r="F1780">
        <v>1018</v>
      </c>
      <c r="G1780" t="s">
        <v>114</v>
      </c>
      <c r="J1780" t="s">
        <v>131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515"/>
        <v>21:58:07.797</v>
      </c>
      <c r="T1780" t="str">
        <f t="shared" si="515"/>
        <v>21:58:07.797</v>
      </c>
      <c r="U1780" t="str">
        <f t="shared" si="496"/>
        <v>A4558D</v>
      </c>
      <c r="V1780">
        <v>0</v>
      </c>
      <c r="W1780">
        <v>0</v>
      </c>
      <c r="X1780">
        <v>2</v>
      </c>
      <c r="Z1780">
        <v>1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0</v>
      </c>
      <c r="AI1780" t="s">
        <v>1421</v>
      </c>
      <c r="AJ1780">
        <v>48.047333000000002</v>
      </c>
      <c r="AK1780" t="s">
        <v>1422</v>
      </c>
      <c r="AL1780">
        <v>-122.977159</v>
      </c>
      <c r="AM1780">
        <v>25</v>
      </c>
      <c r="AN1780">
        <v>1100</v>
      </c>
      <c r="AO1780" t="s">
        <v>118</v>
      </c>
      <c r="AP1780">
        <v>3</v>
      </c>
      <c r="AQ1780">
        <v>-131</v>
      </c>
      <c r="AR1780">
        <v>64</v>
      </c>
      <c r="AZ1780">
        <v>1200</v>
      </c>
      <c r="BA1780">
        <v>1</v>
      </c>
      <c r="BB1780" t="str">
        <f t="shared" si="499"/>
        <v xml:space="preserve">N379DH  </v>
      </c>
      <c r="BC1780">
        <v>1</v>
      </c>
      <c r="BE1780">
        <v>0</v>
      </c>
      <c r="BF1780">
        <v>0</v>
      </c>
      <c r="BG1780">
        <v>0</v>
      </c>
      <c r="BH1780">
        <v>1025</v>
      </c>
      <c r="BI1780">
        <v>1</v>
      </c>
      <c r="BJ1780">
        <v>0</v>
      </c>
      <c r="BK1780">
        <v>0</v>
      </c>
      <c r="BL1780">
        <v>0</v>
      </c>
      <c r="BO1780">
        <v>0</v>
      </c>
      <c r="BP1780">
        <v>0</v>
      </c>
      <c r="BW1780" t="str">
        <f>"21:58:07.966"</f>
        <v>21:58:07.966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4</v>
      </c>
      <c r="CP1780" t="s">
        <v>119</v>
      </c>
      <c r="CQ1780">
        <v>259</v>
      </c>
      <c r="CR1780">
        <v>0</v>
      </c>
      <c r="CW1780">
        <v>3082857</v>
      </c>
      <c r="CY1780">
        <v>0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"08/10/2022 21:58:08.307"</f>
        <v>08/10/2022 21:58:08.307</v>
      </c>
      <c r="C1781" t="str">
        <f t="shared" si="497"/>
        <v>FFDFD3C0</v>
      </c>
      <c r="D1781" t="s">
        <v>113</v>
      </c>
      <c r="E1781">
        <v>6</v>
      </c>
      <c r="H1781">
        <v>174</v>
      </c>
      <c r="I1781" t="s">
        <v>114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515"/>
        <v>21:58:07.797</v>
      </c>
      <c r="T1781" t="str">
        <f t="shared" si="515"/>
        <v>21:58:07.797</v>
      </c>
      <c r="U1781" t="str">
        <f t="shared" si="496"/>
        <v>A4558D</v>
      </c>
      <c r="V1781">
        <v>0</v>
      </c>
      <c r="W1781">
        <v>0</v>
      </c>
      <c r="X1781">
        <v>2</v>
      </c>
      <c r="Z1781">
        <v>1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0</v>
      </c>
      <c r="AI1781" t="s">
        <v>1421</v>
      </c>
      <c r="AJ1781">
        <v>48.047333000000002</v>
      </c>
      <c r="AK1781" t="s">
        <v>1422</v>
      </c>
      <c r="AL1781">
        <v>-122.977159</v>
      </c>
      <c r="AM1781">
        <v>25</v>
      </c>
      <c r="AN1781">
        <v>1100</v>
      </c>
      <c r="AO1781" t="s">
        <v>118</v>
      </c>
      <c r="AP1781">
        <v>3</v>
      </c>
      <c r="AQ1781">
        <v>-131</v>
      </c>
      <c r="AR1781">
        <v>64</v>
      </c>
      <c r="AZ1781">
        <v>1200</v>
      </c>
      <c r="BA1781">
        <v>1</v>
      </c>
      <c r="BB1781" t="str">
        <f t="shared" si="499"/>
        <v xml:space="preserve">N379DH  </v>
      </c>
      <c r="BC1781">
        <v>1</v>
      </c>
      <c r="BE1781">
        <v>0</v>
      </c>
      <c r="BF1781">
        <v>0</v>
      </c>
      <c r="BG1781">
        <v>0</v>
      </c>
      <c r="BH1781">
        <v>1025</v>
      </c>
      <c r="BI1781">
        <v>1</v>
      </c>
      <c r="BJ1781">
        <v>0</v>
      </c>
      <c r="BK1781">
        <v>0</v>
      </c>
      <c r="BL1781">
        <v>0</v>
      </c>
      <c r="BO1781">
        <v>0</v>
      </c>
      <c r="BP1781">
        <v>0</v>
      </c>
      <c r="BW1781" t="str">
        <f>"21:58:07.966"</f>
        <v>21:58:07.966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4</v>
      </c>
      <c r="CP1781" t="s">
        <v>119</v>
      </c>
      <c r="CQ1781">
        <v>259</v>
      </c>
      <c r="CR1781">
        <v>0</v>
      </c>
      <c r="CW1781">
        <v>3082857</v>
      </c>
      <c r="CY1781">
        <v>0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"08/10/2022 21:58:09.215"</f>
        <v>08/10/2022 21:58:09.215</v>
      </c>
      <c r="C1782" t="str">
        <f t="shared" si="497"/>
        <v>FFDFD3C0</v>
      </c>
      <c r="D1782" t="s">
        <v>130</v>
      </c>
      <c r="E1782">
        <v>18</v>
      </c>
      <c r="F1782">
        <v>1018</v>
      </c>
      <c r="G1782" t="s">
        <v>114</v>
      </c>
      <c r="J1782" t="s">
        <v>131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ref="S1782:T1784" si="516">"21:58:08.797"</f>
        <v>21:58:08.797</v>
      </c>
      <c r="T1782" t="str">
        <f t="shared" si="516"/>
        <v>21:58:08.797</v>
      </c>
      <c r="U1782" t="str">
        <f t="shared" si="496"/>
        <v>A4558D</v>
      </c>
      <c r="V1782">
        <v>0</v>
      </c>
      <c r="W1782">
        <v>0</v>
      </c>
      <c r="X1782">
        <v>2</v>
      </c>
      <c r="Z1782">
        <v>1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0</v>
      </c>
      <c r="AI1782" t="s">
        <v>1423</v>
      </c>
      <c r="AJ1782">
        <v>48.046731999999999</v>
      </c>
      <c r="AK1782" t="s">
        <v>1424</v>
      </c>
      <c r="AL1782">
        <v>-122.977138</v>
      </c>
      <c r="AM1782">
        <v>25</v>
      </c>
      <c r="AN1782">
        <v>1000</v>
      </c>
      <c r="AO1782" t="s">
        <v>118</v>
      </c>
      <c r="AP1782">
        <v>3</v>
      </c>
      <c r="AQ1782">
        <v>-131</v>
      </c>
      <c r="AR1782">
        <v>128</v>
      </c>
      <c r="AZ1782">
        <v>1200</v>
      </c>
      <c r="BA1782">
        <v>1</v>
      </c>
      <c r="BB1782" t="str">
        <f t="shared" si="499"/>
        <v xml:space="preserve">N379DH  </v>
      </c>
      <c r="BC1782">
        <v>1</v>
      </c>
      <c r="BE1782">
        <v>0</v>
      </c>
      <c r="BF1782">
        <v>0</v>
      </c>
      <c r="BG1782">
        <v>0</v>
      </c>
      <c r="BH1782">
        <v>1025</v>
      </c>
      <c r="BI1782">
        <v>1</v>
      </c>
      <c r="BJ1782">
        <v>0</v>
      </c>
      <c r="BK1782">
        <v>0</v>
      </c>
      <c r="BL1782">
        <v>0</v>
      </c>
      <c r="BO1782">
        <v>0</v>
      </c>
      <c r="BP1782">
        <v>0</v>
      </c>
      <c r="BW1782" t="str">
        <f>"21:58:08.978"</f>
        <v>21:58:08.978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3</v>
      </c>
      <c r="CP1782" t="s">
        <v>119</v>
      </c>
      <c r="CQ1782">
        <v>259</v>
      </c>
      <c r="CR1782">
        <v>0</v>
      </c>
      <c r="CW1782">
        <v>3082939</v>
      </c>
      <c r="CY1782">
        <v>0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"08/10/2022 21:58:09.215"</f>
        <v>08/10/2022 21:58:09.215</v>
      </c>
      <c r="C1783" t="str">
        <f t="shared" si="497"/>
        <v>FFDFD3C0</v>
      </c>
      <c r="D1783" t="s">
        <v>113</v>
      </c>
      <c r="E1783">
        <v>6</v>
      </c>
      <c r="H1783">
        <v>174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516"/>
        <v>21:58:08.797</v>
      </c>
      <c r="T1783" t="str">
        <f t="shared" si="516"/>
        <v>21:58:08.797</v>
      </c>
      <c r="U1783" t="str">
        <f t="shared" si="496"/>
        <v>A4558D</v>
      </c>
      <c r="V1783">
        <v>0</v>
      </c>
      <c r="W1783">
        <v>0</v>
      </c>
      <c r="X1783">
        <v>2</v>
      </c>
      <c r="Z1783">
        <v>1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0</v>
      </c>
      <c r="AI1783" t="s">
        <v>1423</v>
      </c>
      <c r="AJ1783">
        <v>48.046731999999999</v>
      </c>
      <c r="AK1783" t="s">
        <v>1424</v>
      </c>
      <c r="AL1783">
        <v>-122.977138</v>
      </c>
      <c r="AM1783">
        <v>25</v>
      </c>
      <c r="AN1783">
        <v>1000</v>
      </c>
      <c r="AO1783" t="s">
        <v>118</v>
      </c>
      <c r="AP1783">
        <v>3</v>
      </c>
      <c r="AQ1783">
        <v>-131</v>
      </c>
      <c r="AR1783">
        <v>128</v>
      </c>
      <c r="AZ1783">
        <v>1200</v>
      </c>
      <c r="BA1783">
        <v>1</v>
      </c>
      <c r="BB1783" t="str">
        <f t="shared" si="499"/>
        <v xml:space="preserve">N379DH  </v>
      </c>
      <c r="BC1783">
        <v>1</v>
      </c>
      <c r="BE1783">
        <v>0</v>
      </c>
      <c r="BF1783">
        <v>0</v>
      </c>
      <c r="BG1783">
        <v>0</v>
      </c>
      <c r="BH1783">
        <v>1025</v>
      </c>
      <c r="BI1783">
        <v>1</v>
      </c>
      <c r="BJ1783">
        <v>0</v>
      </c>
      <c r="BK1783">
        <v>0</v>
      </c>
      <c r="BL1783">
        <v>0</v>
      </c>
      <c r="BO1783">
        <v>0</v>
      </c>
      <c r="BP1783">
        <v>0</v>
      </c>
      <c r="BW1783" t="str">
        <f>"21:58:08.978"</f>
        <v>21:58:08.978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3</v>
      </c>
      <c r="CP1783" t="s">
        <v>119</v>
      </c>
      <c r="CQ1783">
        <v>259</v>
      </c>
      <c r="CR1783">
        <v>0</v>
      </c>
      <c r="CW1783">
        <v>3082939</v>
      </c>
      <c r="CY1783">
        <v>0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"08/10/2022 21:58:09.215"</f>
        <v>08/10/2022 21:58:09.215</v>
      </c>
      <c r="C1784" t="str">
        <f t="shared" si="497"/>
        <v>FFDFD3C0</v>
      </c>
      <c r="D1784" t="s">
        <v>611</v>
      </c>
      <c r="E1784">
        <v>10</v>
      </c>
      <c r="H1784">
        <v>37</v>
      </c>
      <c r="I1784" t="s">
        <v>612</v>
      </c>
      <c r="J1784" t="s">
        <v>613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516"/>
        <v>21:58:08.797</v>
      </c>
      <c r="T1784" t="str">
        <f t="shared" si="516"/>
        <v>21:58:08.797</v>
      </c>
      <c r="U1784" t="str">
        <f t="shared" si="496"/>
        <v>A4558D</v>
      </c>
      <c r="V1784">
        <v>0</v>
      </c>
      <c r="W1784">
        <v>0</v>
      </c>
      <c r="X1784">
        <v>2</v>
      </c>
      <c r="Z1784">
        <v>1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0</v>
      </c>
      <c r="AI1784" t="s">
        <v>1423</v>
      </c>
      <c r="AJ1784">
        <v>48.046731999999999</v>
      </c>
      <c r="AK1784" t="s">
        <v>1424</v>
      </c>
      <c r="AL1784">
        <v>-122.977138</v>
      </c>
      <c r="AM1784">
        <v>25</v>
      </c>
      <c r="AN1784">
        <v>1000</v>
      </c>
      <c r="AO1784" t="s">
        <v>118</v>
      </c>
      <c r="AP1784">
        <v>3</v>
      </c>
      <c r="AQ1784">
        <v>-131</v>
      </c>
      <c r="AR1784">
        <v>128</v>
      </c>
      <c r="AZ1784">
        <v>1200</v>
      </c>
      <c r="BA1784">
        <v>1</v>
      </c>
      <c r="BB1784" t="str">
        <f t="shared" si="499"/>
        <v xml:space="preserve">N379DH  </v>
      </c>
      <c r="BC1784">
        <v>1</v>
      </c>
      <c r="BE1784">
        <v>0</v>
      </c>
      <c r="BF1784">
        <v>0</v>
      </c>
      <c r="BG1784">
        <v>0</v>
      </c>
      <c r="BH1784">
        <v>1025</v>
      </c>
      <c r="BI1784">
        <v>1</v>
      </c>
      <c r="BJ1784">
        <v>0</v>
      </c>
      <c r="BK1784">
        <v>0</v>
      </c>
      <c r="BL1784">
        <v>0</v>
      </c>
      <c r="BO1784">
        <v>0</v>
      </c>
      <c r="BP1784">
        <v>0</v>
      </c>
      <c r="BW1784" t="str">
        <f>"21:58:08.978"</f>
        <v>21:58:08.978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3</v>
      </c>
      <c r="CP1784" t="s">
        <v>119</v>
      </c>
      <c r="CQ1784">
        <v>259</v>
      </c>
      <c r="CR1784">
        <v>0</v>
      </c>
      <c r="CW1784">
        <v>3082939</v>
      </c>
      <c r="CY1784">
        <v>0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"08/10/2022 21:58:10.153"</f>
        <v>08/10/2022 21:58:10.153</v>
      </c>
      <c r="C1785" t="str">
        <f t="shared" si="497"/>
        <v>FFDFD3C0</v>
      </c>
      <c r="D1785" t="s">
        <v>113</v>
      </c>
      <c r="E1785">
        <v>6</v>
      </c>
      <c r="H1785">
        <v>174</v>
      </c>
      <c r="I1785" t="s">
        <v>114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ref="S1785:T1787" si="517">"21:58:09.797"</f>
        <v>21:58:09.797</v>
      </c>
      <c r="T1785" t="str">
        <f t="shared" si="517"/>
        <v>21:58:09.797</v>
      </c>
      <c r="U1785" t="str">
        <f t="shared" si="496"/>
        <v>A4558D</v>
      </c>
      <c r="V1785">
        <v>0</v>
      </c>
      <c r="W1785">
        <v>0</v>
      </c>
      <c r="X1785">
        <v>2</v>
      </c>
      <c r="Z1785">
        <v>1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0</v>
      </c>
      <c r="AI1785" t="s">
        <v>1425</v>
      </c>
      <c r="AJ1785">
        <v>48.046109999999999</v>
      </c>
      <c r="AK1785" t="s">
        <v>1426</v>
      </c>
      <c r="AL1785">
        <v>-122.977116</v>
      </c>
      <c r="AM1785">
        <v>25</v>
      </c>
      <c r="AN1785">
        <v>1000</v>
      </c>
      <c r="AO1785" t="s">
        <v>118</v>
      </c>
      <c r="AP1785">
        <v>3</v>
      </c>
      <c r="AQ1785">
        <v>-131</v>
      </c>
      <c r="AR1785">
        <v>128</v>
      </c>
      <c r="AZ1785">
        <v>1200</v>
      </c>
      <c r="BA1785">
        <v>1</v>
      </c>
      <c r="BB1785" t="str">
        <f t="shared" si="499"/>
        <v xml:space="preserve">N379DH  </v>
      </c>
      <c r="BC1785">
        <v>1</v>
      </c>
      <c r="BE1785">
        <v>0</v>
      </c>
      <c r="BF1785">
        <v>0</v>
      </c>
      <c r="BG1785">
        <v>0</v>
      </c>
      <c r="BH1785">
        <v>1025</v>
      </c>
      <c r="BI1785">
        <v>1</v>
      </c>
      <c r="BJ1785">
        <v>0</v>
      </c>
      <c r="BK1785">
        <v>0</v>
      </c>
      <c r="BL1785">
        <v>0</v>
      </c>
      <c r="BO1785">
        <v>0</v>
      </c>
      <c r="BP1785">
        <v>0</v>
      </c>
      <c r="BW1785" t="str">
        <f>"21:58:09.865"</f>
        <v>21:58:09.865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4</v>
      </c>
      <c r="CP1785" t="s">
        <v>119</v>
      </c>
      <c r="CQ1785">
        <v>259</v>
      </c>
      <c r="CR1785">
        <v>0</v>
      </c>
      <c r="CW1785">
        <v>3083019</v>
      </c>
      <c r="CY1785">
        <v>0</v>
      </c>
      <c r="CZ1785">
        <v>0</v>
      </c>
      <c r="DA1785">
        <v>0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"08/10/2022 21:58:10.153"</f>
        <v>08/10/2022 21:58:10.153</v>
      </c>
      <c r="C1786" t="str">
        <f t="shared" si="497"/>
        <v>FFDFD3C0</v>
      </c>
      <c r="D1786" t="s">
        <v>611</v>
      </c>
      <c r="E1786">
        <v>10</v>
      </c>
      <c r="H1786">
        <v>37</v>
      </c>
      <c r="I1786" t="s">
        <v>612</v>
      </c>
      <c r="J1786" t="s">
        <v>613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si="517"/>
        <v>21:58:09.797</v>
      </c>
      <c r="T1786" t="str">
        <f t="shared" si="517"/>
        <v>21:58:09.797</v>
      </c>
      <c r="U1786" t="str">
        <f t="shared" si="496"/>
        <v>A4558D</v>
      </c>
      <c r="V1786">
        <v>0</v>
      </c>
      <c r="W1786">
        <v>0</v>
      </c>
      <c r="X1786">
        <v>2</v>
      </c>
      <c r="Z1786">
        <v>1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0</v>
      </c>
      <c r="AI1786" t="s">
        <v>1425</v>
      </c>
      <c r="AJ1786">
        <v>48.046109999999999</v>
      </c>
      <c r="AK1786" t="s">
        <v>1426</v>
      </c>
      <c r="AL1786">
        <v>-122.977116</v>
      </c>
      <c r="AM1786">
        <v>25</v>
      </c>
      <c r="AN1786">
        <v>1000</v>
      </c>
      <c r="AO1786" t="s">
        <v>118</v>
      </c>
      <c r="AP1786">
        <v>3</v>
      </c>
      <c r="AQ1786">
        <v>-131</v>
      </c>
      <c r="AR1786">
        <v>128</v>
      </c>
      <c r="AZ1786">
        <v>1200</v>
      </c>
      <c r="BA1786">
        <v>1</v>
      </c>
      <c r="BB1786" t="str">
        <f t="shared" si="499"/>
        <v xml:space="preserve">N379DH  </v>
      </c>
      <c r="BC1786">
        <v>1</v>
      </c>
      <c r="BE1786">
        <v>0</v>
      </c>
      <c r="BF1786">
        <v>0</v>
      </c>
      <c r="BG1786">
        <v>0</v>
      </c>
      <c r="BH1786">
        <v>1025</v>
      </c>
      <c r="BI1786">
        <v>1</v>
      </c>
      <c r="BJ1786">
        <v>0</v>
      </c>
      <c r="BK1786">
        <v>0</v>
      </c>
      <c r="BL1786">
        <v>0</v>
      </c>
      <c r="BO1786">
        <v>0</v>
      </c>
      <c r="BP1786">
        <v>0</v>
      </c>
      <c r="BW1786" t="str">
        <f>"21:58:09.865"</f>
        <v>21:58:09.865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4</v>
      </c>
      <c r="CP1786" t="s">
        <v>119</v>
      </c>
      <c r="CQ1786">
        <v>259</v>
      </c>
      <c r="CR1786">
        <v>0</v>
      </c>
      <c r="CW1786">
        <v>3083019</v>
      </c>
      <c r="CY1786">
        <v>0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"08/10/2022 21:58:10.153"</f>
        <v>08/10/2022 21:58:10.153</v>
      </c>
      <c r="C1787" t="str">
        <f t="shared" si="497"/>
        <v>FFDFD3C0</v>
      </c>
      <c r="D1787" t="s">
        <v>130</v>
      </c>
      <c r="E1787">
        <v>18</v>
      </c>
      <c r="F1787">
        <v>1018</v>
      </c>
      <c r="G1787" t="s">
        <v>114</v>
      </c>
      <c r="J1787" t="s">
        <v>131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si="517"/>
        <v>21:58:09.797</v>
      </c>
      <c r="T1787" t="str">
        <f t="shared" si="517"/>
        <v>21:58:09.797</v>
      </c>
      <c r="U1787" t="str">
        <f t="shared" si="496"/>
        <v>A4558D</v>
      </c>
      <c r="V1787">
        <v>0</v>
      </c>
      <c r="W1787">
        <v>0</v>
      </c>
      <c r="X1787">
        <v>2</v>
      </c>
      <c r="Z1787">
        <v>1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0</v>
      </c>
      <c r="AI1787" t="s">
        <v>1425</v>
      </c>
      <c r="AJ1787">
        <v>48.046109999999999</v>
      </c>
      <c r="AK1787" t="s">
        <v>1426</v>
      </c>
      <c r="AL1787">
        <v>-122.977116</v>
      </c>
      <c r="AM1787">
        <v>25</v>
      </c>
      <c r="AN1787">
        <v>1000</v>
      </c>
      <c r="AO1787" t="s">
        <v>118</v>
      </c>
      <c r="AP1787">
        <v>3</v>
      </c>
      <c r="AQ1787">
        <v>-131</v>
      </c>
      <c r="AR1787">
        <v>128</v>
      </c>
      <c r="AZ1787">
        <v>1200</v>
      </c>
      <c r="BA1787">
        <v>1</v>
      </c>
      <c r="BB1787" t="str">
        <f t="shared" si="499"/>
        <v xml:space="preserve">N379DH  </v>
      </c>
      <c r="BC1787">
        <v>1</v>
      </c>
      <c r="BE1787">
        <v>0</v>
      </c>
      <c r="BF1787">
        <v>0</v>
      </c>
      <c r="BG1787">
        <v>0</v>
      </c>
      <c r="BH1787">
        <v>1025</v>
      </c>
      <c r="BI1787">
        <v>1</v>
      </c>
      <c r="BJ1787">
        <v>0</v>
      </c>
      <c r="BK1787">
        <v>0</v>
      </c>
      <c r="BL1787">
        <v>0</v>
      </c>
      <c r="BO1787">
        <v>0</v>
      </c>
      <c r="BP1787">
        <v>0</v>
      </c>
      <c r="BW1787" t="str">
        <f>"21:58:09.865"</f>
        <v>21:58:09.865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4</v>
      </c>
      <c r="CP1787" t="s">
        <v>119</v>
      </c>
      <c r="CQ1787">
        <v>259</v>
      </c>
      <c r="CR1787">
        <v>0</v>
      </c>
      <c r="CW1787">
        <v>3083019</v>
      </c>
      <c r="CY1787">
        <v>0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"08/10/2022 21:58:10.731"</f>
        <v>08/10/2022 21:58:10.731</v>
      </c>
      <c r="C1788" t="str">
        <f t="shared" si="497"/>
        <v>FFDFD3C0</v>
      </c>
      <c r="D1788" t="s">
        <v>130</v>
      </c>
      <c r="E1788">
        <v>18</v>
      </c>
      <c r="F1788">
        <v>1018</v>
      </c>
      <c r="G1788" t="s">
        <v>114</v>
      </c>
      <c r="J1788" t="s">
        <v>131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ref="S1788:T1790" si="518">"21:58:10.398"</f>
        <v>21:58:10.398</v>
      </c>
      <c r="T1788" t="str">
        <f t="shared" si="518"/>
        <v>21:58:10.398</v>
      </c>
      <c r="U1788" t="str">
        <f t="shared" si="496"/>
        <v>A4558D</v>
      </c>
      <c r="V1788">
        <v>0</v>
      </c>
      <c r="W1788">
        <v>0</v>
      </c>
      <c r="X1788">
        <v>2</v>
      </c>
      <c r="Z1788">
        <v>1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0</v>
      </c>
      <c r="AI1788" t="s">
        <v>1427</v>
      </c>
      <c r="AJ1788">
        <v>48.045766</v>
      </c>
      <c r="AK1788" t="s">
        <v>1073</v>
      </c>
      <c r="AL1788">
        <v>-122.97709500000001</v>
      </c>
      <c r="AM1788">
        <v>25</v>
      </c>
      <c r="AN1788">
        <v>1100</v>
      </c>
      <c r="AO1788" t="s">
        <v>118</v>
      </c>
      <c r="AP1788">
        <v>3</v>
      </c>
      <c r="AQ1788">
        <v>-131</v>
      </c>
      <c r="AR1788">
        <v>128</v>
      </c>
      <c r="AZ1788">
        <v>1200</v>
      </c>
      <c r="BA1788">
        <v>1</v>
      </c>
      <c r="BB1788" t="str">
        <f t="shared" si="499"/>
        <v xml:space="preserve">N379DH  </v>
      </c>
      <c r="BC1788">
        <v>1</v>
      </c>
      <c r="BE1788">
        <v>0</v>
      </c>
      <c r="BF1788">
        <v>0</v>
      </c>
      <c r="BG1788">
        <v>0</v>
      </c>
      <c r="BH1788">
        <v>1025</v>
      </c>
      <c r="BI1788">
        <v>1</v>
      </c>
      <c r="BJ1788">
        <v>0</v>
      </c>
      <c r="BK1788">
        <v>0</v>
      </c>
      <c r="BL1788">
        <v>0</v>
      </c>
      <c r="BO1788">
        <v>0</v>
      </c>
      <c r="BP1788">
        <v>0</v>
      </c>
      <c r="BW1788" t="str">
        <f>"21:58:10.477"</f>
        <v>21:58:10.477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3</v>
      </c>
      <c r="CP1788" t="s">
        <v>119</v>
      </c>
      <c r="CQ1788">
        <v>259</v>
      </c>
      <c r="CR1788">
        <v>0</v>
      </c>
      <c r="CW1788">
        <v>3083057</v>
      </c>
      <c r="CY1788">
        <v>0</v>
      </c>
      <c r="CZ1788">
        <v>0</v>
      </c>
      <c r="DA1788">
        <v>0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"08/10/2022 21:58:10.731"</f>
        <v>08/10/2022 21:58:10.731</v>
      </c>
      <c r="C1789" t="str">
        <f t="shared" si="497"/>
        <v>FFDFD3C0</v>
      </c>
      <c r="D1789" t="s">
        <v>113</v>
      </c>
      <c r="E1789">
        <v>6</v>
      </c>
      <c r="H1789">
        <v>174</v>
      </c>
      <c r="I1789" t="s">
        <v>114</v>
      </c>
      <c r="J1789" t="s">
        <v>115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518"/>
        <v>21:58:10.398</v>
      </c>
      <c r="T1789" t="str">
        <f t="shared" si="518"/>
        <v>21:58:10.398</v>
      </c>
      <c r="U1789" t="str">
        <f t="shared" si="496"/>
        <v>A4558D</v>
      </c>
      <c r="V1789">
        <v>0</v>
      </c>
      <c r="W1789">
        <v>0</v>
      </c>
      <c r="X1789">
        <v>2</v>
      </c>
      <c r="Z1789">
        <v>1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0</v>
      </c>
      <c r="AI1789" t="s">
        <v>1427</v>
      </c>
      <c r="AJ1789">
        <v>48.045766</v>
      </c>
      <c r="AK1789" t="s">
        <v>1073</v>
      </c>
      <c r="AL1789">
        <v>-122.97709500000001</v>
      </c>
      <c r="AM1789">
        <v>25</v>
      </c>
      <c r="AN1789">
        <v>1100</v>
      </c>
      <c r="AO1789" t="s">
        <v>118</v>
      </c>
      <c r="AP1789">
        <v>3</v>
      </c>
      <c r="AQ1789">
        <v>-131</v>
      </c>
      <c r="AR1789">
        <v>128</v>
      </c>
      <c r="AZ1789">
        <v>1200</v>
      </c>
      <c r="BA1789">
        <v>1</v>
      </c>
      <c r="BB1789" t="str">
        <f t="shared" si="499"/>
        <v xml:space="preserve">N379DH  </v>
      </c>
      <c r="BC1789">
        <v>1</v>
      </c>
      <c r="BE1789">
        <v>0</v>
      </c>
      <c r="BF1789">
        <v>0</v>
      </c>
      <c r="BG1789">
        <v>0</v>
      </c>
      <c r="BH1789">
        <v>1025</v>
      </c>
      <c r="BI1789">
        <v>1</v>
      </c>
      <c r="BJ1789">
        <v>0</v>
      </c>
      <c r="BK1789">
        <v>0</v>
      </c>
      <c r="BL1789">
        <v>0</v>
      </c>
      <c r="BO1789">
        <v>0</v>
      </c>
      <c r="BP1789">
        <v>0</v>
      </c>
      <c r="BW1789" t="str">
        <f>"21:58:10.477"</f>
        <v>21:58:10.477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3</v>
      </c>
      <c r="CP1789" t="s">
        <v>119</v>
      </c>
      <c r="CQ1789">
        <v>259</v>
      </c>
      <c r="CR1789">
        <v>0</v>
      </c>
      <c r="CW1789">
        <v>3083057</v>
      </c>
      <c r="CY1789">
        <v>0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"08/10/2022 21:58:10.731"</f>
        <v>08/10/2022 21:58:10.731</v>
      </c>
      <c r="C1790" t="str">
        <f t="shared" si="497"/>
        <v>FFDFD3C0</v>
      </c>
      <c r="D1790" t="s">
        <v>611</v>
      </c>
      <c r="E1790">
        <v>10</v>
      </c>
      <c r="H1790">
        <v>37</v>
      </c>
      <c r="I1790" t="s">
        <v>612</v>
      </c>
      <c r="J1790" t="s">
        <v>613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si="518"/>
        <v>21:58:10.398</v>
      </c>
      <c r="T1790" t="str">
        <f t="shared" si="518"/>
        <v>21:58:10.398</v>
      </c>
      <c r="U1790" t="str">
        <f t="shared" si="496"/>
        <v>A4558D</v>
      </c>
      <c r="V1790">
        <v>0</v>
      </c>
      <c r="W1790">
        <v>0</v>
      </c>
      <c r="X1790">
        <v>2</v>
      </c>
      <c r="Z1790">
        <v>1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0</v>
      </c>
      <c r="AI1790" t="s">
        <v>1427</v>
      </c>
      <c r="AJ1790">
        <v>48.045766</v>
      </c>
      <c r="AK1790" t="s">
        <v>1073</v>
      </c>
      <c r="AL1790">
        <v>-122.97709500000001</v>
      </c>
      <c r="AM1790">
        <v>25</v>
      </c>
      <c r="AN1790">
        <v>1100</v>
      </c>
      <c r="AO1790" t="s">
        <v>118</v>
      </c>
      <c r="AP1790">
        <v>3</v>
      </c>
      <c r="AQ1790">
        <v>-131</v>
      </c>
      <c r="AR1790">
        <v>128</v>
      </c>
      <c r="AZ1790">
        <v>1200</v>
      </c>
      <c r="BA1790">
        <v>1</v>
      </c>
      <c r="BB1790" t="str">
        <f t="shared" si="499"/>
        <v xml:space="preserve">N379DH  </v>
      </c>
      <c r="BC1790">
        <v>1</v>
      </c>
      <c r="BE1790">
        <v>0</v>
      </c>
      <c r="BF1790">
        <v>0</v>
      </c>
      <c r="BG1790">
        <v>0</v>
      </c>
      <c r="BH1790">
        <v>1025</v>
      </c>
      <c r="BI1790">
        <v>1</v>
      </c>
      <c r="BJ1790">
        <v>0</v>
      </c>
      <c r="BK1790">
        <v>0</v>
      </c>
      <c r="BL1790">
        <v>0</v>
      </c>
      <c r="BO1790">
        <v>0</v>
      </c>
      <c r="BP1790">
        <v>0</v>
      </c>
      <c r="BW1790" t="str">
        <f>"21:58:10.477"</f>
        <v>21:58:10.477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3</v>
      </c>
      <c r="CP1790" t="s">
        <v>119</v>
      </c>
      <c r="CQ1790">
        <v>259</v>
      </c>
      <c r="CR1790">
        <v>0</v>
      </c>
      <c r="CW1790">
        <v>3083057</v>
      </c>
      <c r="CY1790">
        <v>0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"08/10/2022 21:58:11.590"</f>
        <v>08/10/2022 21:58:11.590</v>
      </c>
      <c r="C1791" t="str">
        <f t="shared" si="497"/>
        <v>FFDFD3C0</v>
      </c>
      <c r="D1791" t="s">
        <v>113</v>
      </c>
      <c r="E1791">
        <v>6</v>
      </c>
      <c r="H1791">
        <v>174</v>
      </c>
      <c r="I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ref="S1791:T1793" si="519">"21:58:11.195"</f>
        <v>21:58:11.195</v>
      </c>
      <c r="T1791" t="str">
        <f t="shared" si="519"/>
        <v>21:58:11.195</v>
      </c>
      <c r="U1791" t="str">
        <f t="shared" si="496"/>
        <v>A4558D</v>
      </c>
      <c r="V1791">
        <v>0</v>
      </c>
      <c r="W1791">
        <v>0</v>
      </c>
      <c r="X1791">
        <v>2</v>
      </c>
      <c r="Z1791">
        <v>1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0</v>
      </c>
      <c r="AI1791" t="s">
        <v>1428</v>
      </c>
      <c r="AJ1791">
        <v>48.045273000000002</v>
      </c>
      <c r="AK1791" t="s">
        <v>1429</v>
      </c>
      <c r="AL1791">
        <v>-122.977073</v>
      </c>
      <c r="AM1791">
        <v>25</v>
      </c>
      <c r="AN1791">
        <v>1100</v>
      </c>
      <c r="AO1791" t="s">
        <v>118</v>
      </c>
      <c r="AP1791">
        <v>4</v>
      </c>
      <c r="AQ1791">
        <v>-130</v>
      </c>
      <c r="AR1791">
        <v>64</v>
      </c>
      <c r="AZ1791">
        <v>1200</v>
      </c>
      <c r="BA1791">
        <v>1</v>
      </c>
      <c r="BB1791" t="str">
        <f t="shared" si="499"/>
        <v xml:space="preserve">N379DH  </v>
      </c>
      <c r="BC1791">
        <v>1</v>
      </c>
      <c r="BE1791">
        <v>0</v>
      </c>
      <c r="BF1791">
        <v>0</v>
      </c>
      <c r="BG1791">
        <v>0</v>
      </c>
      <c r="BH1791">
        <v>1025</v>
      </c>
      <c r="BI1791">
        <v>1</v>
      </c>
      <c r="BJ1791">
        <v>0</v>
      </c>
      <c r="BK1791">
        <v>0</v>
      </c>
      <c r="BL1791">
        <v>0</v>
      </c>
      <c r="BO1791">
        <v>0</v>
      </c>
      <c r="BP1791">
        <v>0</v>
      </c>
      <c r="BW1791" t="str">
        <f>"21:58:11.350"</f>
        <v>21:58:11.350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3</v>
      </c>
      <c r="CP1791" t="s">
        <v>119</v>
      </c>
      <c r="CQ1791">
        <v>259</v>
      </c>
      <c r="CR1791">
        <v>0</v>
      </c>
      <c r="CW1791">
        <v>3083130</v>
      </c>
      <c r="CY1791">
        <v>0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"08/10/2022 21:58:11.590"</f>
        <v>08/10/2022 21:58:11.590</v>
      </c>
      <c r="C1792" t="str">
        <f t="shared" si="497"/>
        <v>FFDFD3C0</v>
      </c>
      <c r="D1792" t="s">
        <v>611</v>
      </c>
      <c r="E1792">
        <v>10</v>
      </c>
      <c r="H1792">
        <v>37</v>
      </c>
      <c r="I1792" t="s">
        <v>612</v>
      </c>
      <c r="J1792" t="s">
        <v>613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si="519"/>
        <v>21:58:11.195</v>
      </c>
      <c r="T1792" t="str">
        <f t="shared" si="519"/>
        <v>21:58:11.195</v>
      </c>
      <c r="U1792" t="str">
        <f t="shared" si="496"/>
        <v>A4558D</v>
      </c>
      <c r="V1792">
        <v>0</v>
      </c>
      <c r="W1792">
        <v>0</v>
      </c>
      <c r="X1792">
        <v>2</v>
      </c>
      <c r="Z1792">
        <v>1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0</v>
      </c>
      <c r="AI1792" t="s">
        <v>1428</v>
      </c>
      <c r="AJ1792">
        <v>48.045273000000002</v>
      </c>
      <c r="AK1792" t="s">
        <v>1429</v>
      </c>
      <c r="AL1792">
        <v>-122.977073</v>
      </c>
      <c r="AM1792">
        <v>25</v>
      </c>
      <c r="AN1792">
        <v>1100</v>
      </c>
      <c r="AO1792" t="s">
        <v>118</v>
      </c>
      <c r="AP1792">
        <v>4</v>
      </c>
      <c r="AQ1792">
        <v>-130</v>
      </c>
      <c r="AR1792">
        <v>64</v>
      </c>
      <c r="AZ1792">
        <v>1200</v>
      </c>
      <c r="BA1792">
        <v>1</v>
      </c>
      <c r="BB1792" t="str">
        <f t="shared" si="499"/>
        <v xml:space="preserve">N379DH  </v>
      </c>
      <c r="BC1792">
        <v>1</v>
      </c>
      <c r="BE1792">
        <v>0</v>
      </c>
      <c r="BF1792">
        <v>0</v>
      </c>
      <c r="BG1792">
        <v>0</v>
      </c>
      <c r="BH1792">
        <v>1025</v>
      </c>
      <c r="BI1792">
        <v>1</v>
      </c>
      <c r="BJ1792">
        <v>0</v>
      </c>
      <c r="BK1792">
        <v>0</v>
      </c>
      <c r="BL1792">
        <v>0</v>
      </c>
      <c r="BO1792">
        <v>0</v>
      </c>
      <c r="BP1792">
        <v>0</v>
      </c>
      <c r="BW1792" t="str">
        <f>"21:58:11.350"</f>
        <v>21:58:11.350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3</v>
      </c>
      <c r="CP1792" t="s">
        <v>119</v>
      </c>
      <c r="CQ1792">
        <v>259</v>
      </c>
      <c r="CR1792">
        <v>0</v>
      </c>
      <c r="CW1792">
        <v>3083130</v>
      </c>
      <c r="CY1792">
        <v>0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"08/10/2022 21:58:11.590"</f>
        <v>08/10/2022 21:58:11.590</v>
      </c>
      <c r="C1793" t="str">
        <f t="shared" si="497"/>
        <v>FFDFD3C0</v>
      </c>
      <c r="D1793" t="s">
        <v>130</v>
      </c>
      <c r="E1793">
        <v>18</v>
      </c>
      <c r="F1793">
        <v>1018</v>
      </c>
      <c r="G1793" t="s">
        <v>114</v>
      </c>
      <c r="J1793" t="s">
        <v>131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519"/>
        <v>21:58:11.195</v>
      </c>
      <c r="T1793" t="str">
        <f t="shared" si="519"/>
        <v>21:58:11.195</v>
      </c>
      <c r="U1793" t="str">
        <f t="shared" si="496"/>
        <v>A4558D</v>
      </c>
      <c r="V1793">
        <v>0</v>
      </c>
      <c r="W1793">
        <v>0</v>
      </c>
      <c r="X1793">
        <v>2</v>
      </c>
      <c r="Z1793">
        <v>1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0</v>
      </c>
      <c r="AI1793" t="s">
        <v>1428</v>
      </c>
      <c r="AJ1793">
        <v>48.045273000000002</v>
      </c>
      <c r="AK1793" t="s">
        <v>1429</v>
      </c>
      <c r="AL1793">
        <v>-122.977073</v>
      </c>
      <c r="AM1793">
        <v>25</v>
      </c>
      <c r="AN1793">
        <v>1100</v>
      </c>
      <c r="AO1793" t="s">
        <v>118</v>
      </c>
      <c r="AP1793">
        <v>4</v>
      </c>
      <c r="AQ1793">
        <v>-130</v>
      </c>
      <c r="AR1793">
        <v>64</v>
      </c>
      <c r="AZ1793">
        <v>1200</v>
      </c>
      <c r="BA1793">
        <v>1</v>
      </c>
      <c r="BB1793" t="str">
        <f t="shared" si="499"/>
        <v xml:space="preserve">N379DH  </v>
      </c>
      <c r="BC1793">
        <v>1</v>
      </c>
      <c r="BE1793">
        <v>0</v>
      </c>
      <c r="BF1793">
        <v>0</v>
      </c>
      <c r="BG1793">
        <v>0</v>
      </c>
      <c r="BH1793">
        <v>1025</v>
      </c>
      <c r="BI1793">
        <v>1</v>
      </c>
      <c r="BJ1793">
        <v>0</v>
      </c>
      <c r="BK1793">
        <v>0</v>
      </c>
      <c r="BL1793">
        <v>0</v>
      </c>
      <c r="BO1793">
        <v>0</v>
      </c>
      <c r="BP1793">
        <v>0</v>
      </c>
      <c r="BW1793" t="str">
        <f>"21:58:11.350"</f>
        <v>21:58:11.350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3</v>
      </c>
      <c r="CP1793" t="s">
        <v>119</v>
      </c>
      <c r="CQ1793">
        <v>259</v>
      </c>
      <c r="CR1793">
        <v>0</v>
      </c>
      <c r="CW1793">
        <v>3083130</v>
      </c>
      <c r="CY1793">
        <v>0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"08/10/2022 21:58:13.028"</f>
        <v>08/10/2022 21:58:13.028</v>
      </c>
      <c r="C1794" t="str">
        <f t="shared" si="497"/>
        <v>FFDFD3C0</v>
      </c>
      <c r="D1794" t="s">
        <v>113</v>
      </c>
      <c r="E1794">
        <v>6</v>
      </c>
      <c r="H1794">
        <v>174</v>
      </c>
      <c r="I1794" t="s">
        <v>114</v>
      </c>
      <c r="J1794" t="s">
        <v>115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ref="S1794:T1796" si="520">"21:58:12.594"</f>
        <v>21:58:12.594</v>
      </c>
      <c r="T1794" t="str">
        <f t="shared" si="520"/>
        <v>21:58:12.594</v>
      </c>
      <c r="U1794" t="str">
        <f t="shared" ref="U1794:U1857" si="521">"A4558D"</f>
        <v>A4558D</v>
      </c>
      <c r="V1794">
        <v>0</v>
      </c>
      <c r="W1794">
        <v>0</v>
      </c>
      <c r="X1794">
        <v>2</v>
      </c>
      <c r="Z1794">
        <v>1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0</v>
      </c>
      <c r="AI1794" t="s">
        <v>1430</v>
      </c>
      <c r="AJ1794">
        <v>48.044435999999997</v>
      </c>
      <c r="AK1794" t="s">
        <v>1431</v>
      </c>
      <c r="AL1794">
        <v>-122.97703</v>
      </c>
      <c r="AM1794">
        <v>25</v>
      </c>
      <c r="AN1794">
        <v>1000</v>
      </c>
      <c r="AO1794" t="s">
        <v>118</v>
      </c>
      <c r="AP1794">
        <v>6</v>
      </c>
      <c r="AQ1794">
        <v>-130</v>
      </c>
      <c r="AR1794">
        <v>64</v>
      </c>
      <c r="AZ1794">
        <v>1200</v>
      </c>
      <c r="BA1794">
        <v>1</v>
      </c>
      <c r="BB1794" t="str">
        <f t="shared" si="499"/>
        <v xml:space="preserve">N379DH  </v>
      </c>
      <c r="BC1794">
        <v>1</v>
      </c>
      <c r="BE1794">
        <v>0</v>
      </c>
      <c r="BF1794">
        <v>0</v>
      </c>
      <c r="BG1794">
        <v>0</v>
      </c>
      <c r="BH1794">
        <v>1025</v>
      </c>
      <c r="BI1794">
        <v>1</v>
      </c>
      <c r="BJ1794">
        <v>0</v>
      </c>
      <c r="BK1794">
        <v>0</v>
      </c>
      <c r="BL1794">
        <v>0</v>
      </c>
      <c r="BO1794">
        <v>0</v>
      </c>
      <c r="BP1794">
        <v>0</v>
      </c>
      <c r="BW1794" t="str">
        <f>"21:58:12.763"</f>
        <v>21:58:12.763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2</v>
      </c>
      <c r="CP1794" t="s">
        <v>119</v>
      </c>
      <c r="CQ1794">
        <v>259</v>
      </c>
      <c r="CR1794">
        <v>0</v>
      </c>
      <c r="CW1794">
        <v>3083247</v>
      </c>
      <c r="CY1794">
        <v>0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"08/10/2022 21:58:13.043"</f>
        <v>08/10/2022 21:58:13.043</v>
      </c>
      <c r="C1795" t="str">
        <f t="shared" ref="C1795:C1802" si="522">"FFDFD3C0"</f>
        <v>FFDFD3C0</v>
      </c>
      <c r="D1795" t="s">
        <v>611</v>
      </c>
      <c r="E1795">
        <v>10</v>
      </c>
      <c r="H1795">
        <v>37</v>
      </c>
      <c r="I1795" t="s">
        <v>612</v>
      </c>
      <c r="J1795" t="s">
        <v>613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520"/>
        <v>21:58:12.594</v>
      </c>
      <c r="T1795" t="str">
        <f t="shared" si="520"/>
        <v>21:58:12.594</v>
      </c>
      <c r="U1795" t="str">
        <f t="shared" si="521"/>
        <v>A4558D</v>
      </c>
      <c r="V1795">
        <v>0</v>
      </c>
      <c r="W1795">
        <v>0</v>
      </c>
      <c r="X1795">
        <v>2</v>
      </c>
      <c r="Z1795">
        <v>1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0</v>
      </c>
      <c r="AI1795" t="s">
        <v>1430</v>
      </c>
      <c r="AJ1795">
        <v>48.044435999999997</v>
      </c>
      <c r="AK1795" t="s">
        <v>1431</v>
      </c>
      <c r="AL1795">
        <v>-122.97703</v>
      </c>
      <c r="AM1795">
        <v>25</v>
      </c>
      <c r="AN1795">
        <v>1000</v>
      </c>
      <c r="AO1795" t="s">
        <v>118</v>
      </c>
      <c r="AP1795">
        <v>6</v>
      </c>
      <c r="AQ1795">
        <v>-130</v>
      </c>
      <c r="AR1795">
        <v>64</v>
      </c>
      <c r="AZ1795">
        <v>1200</v>
      </c>
      <c r="BA1795">
        <v>1</v>
      </c>
      <c r="BB1795" t="str">
        <f t="shared" ref="BB1795:BB1802" si="523">"N379DH  "</f>
        <v xml:space="preserve">N379DH  </v>
      </c>
      <c r="BC1795">
        <v>1</v>
      </c>
      <c r="BE1795">
        <v>0</v>
      </c>
      <c r="BF1795">
        <v>0</v>
      </c>
      <c r="BG1795">
        <v>0</v>
      </c>
      <c r="BH1795">
        <v>1025</v>
      </c>
      <c r="BI1795">
        <v>1</v>
      </c>
      <c r="BJ1795">
        <v>0</v>
      </c>
      <c r="BK1795">
        <v>0</v>
      </c>
      <c r="BL1795">
        <v>0</v>
      </c>
      <c r="BO1795">
        <v>0</v>
      </c>
      <c r="BP1795">
        <v>0</v>
      </c>
      <c r="BW1795" t="str">
        <f>"21:58:12.763"</f>
        <v>21:58:12.763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2</v>
      </c>
      <c r="CP1795" t="s">
        <v>119</v>
      </c>
      <c r="CQ1795">
        <v>259</v>
      </c>
      <c r="CR1795">
        <v>0</v>
      </c>
      <c r="CW1795">
        <v>3083247</v>
      </c>
      <c r="CY1795">
        <v>0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"08/10/2022 21:58:13.043"</f>
        <v>08/10/2022 21:58:13.043</v>
      </c>
      <c r="C1796" t="str">
        <f t="shared" si="522"/>
        <v>FFDFD3C0</v>
      </c>
      <c r="D1796" t="s">
        <v>130</v>
      </c>
      <c r="E1796">
        <v>18</v>
      </c>
      <c r="F1796">
        <v>1018</v>
      </c>
      <c r="G1796" t="s">
        <v>114</v>
      </c>
      <c r="J1796" t="s">
        <v>131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520"/>
        <v>21:58:12.594</v>
      </c>
      <c r="T1796" t="str">
        <f t="shared" si="520"/>
        <v>21:58:12.594</v>
      </c>
      <c r="U1796" t="str">
        <f t="shared" si="521"/>
        <v>A4558D</v>
      </c>
      <c r="V1796">
        <v>0</v>
      </c>
      <c r="W1796">
        <v>0</v>
      </c>
      <c r="X1796">
        <v>2</v>
      </c>
      <c r="Z1796">
        <v>1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0</v>
      </c>
      <c r="AI1796" t="s">
        <v>1430</v>
      </c>
      <c r="AJ1796">
        <v>48.044435999999997</v>
      </c>
      <c r="AK1796" t="s">
        <v>1431</v>
      </c>
      <c r="AL1796">
        <v>-122.97703</v>
      </c>
      <c r="AM1796">
        <v>25</v>
      </c>
      <c r="AN1796">
        <v>1000</v>
      </c>
      <c r="AO1796" t="s">
        <v>118</v>
      </c>
      <c r="AP1796">
        <v>6</v>
      </c>
      <c r="AQ1796">
        <v>-130</v>
      </c>
      <c r="AR1796">
        <v>64</v>
      </c>
      <c r="AZ1796">
        <v>1200</v>
      </c>
      <c r="BA1796">
        <v>1</v>
      </c>
      <c r="BB1796" t="str">
        <f t="shared" si="523"/>
        <v xml:space="preserve">N379DH  </v>
      </c>
      <c r="BC1796">
        <v>1</v>
      </c>
      <c r="BE1796">
        <v>0</v>
      </c>
      <c r="BF1796">
        <v>0</v>
      </c>
      <c r="BG1796">
        <v>0</v>
      </c>
      <c r="BH1796">
        <v>1025</v>
      </c>
      <c r="BI1796">
        <v>1</v>
      </c>
      <c r="BJ1796">
        <v>0</v>
      </c>
      <c r="BK1796">
        <v>0</v>
      </c>
      <c r="BL1796">
        <v>0</v>
      </c>
      <c r="BO1796">
        <v>0</v>
      </c>
      <c r="BP1796">
        <v>0</v>
      </c>
      <c r="BW1796" t="str">
        <f>"21:58:12.763"</f>
        <v>21:58:12.763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2</v>
      </c>
      <c r="CP1796" t="s">
        <v>119</v>
      </c>
      <c r="CQ1796">
        <v>259</v>
      </c>
      <c r="CR1796">
        <v>0</v>
      </c>
      <c r="CW1796">
        <v>3083247</v>
      </c>
      <c r="CY1796">
        <v>0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"08/10/2022 21:58:13.481"</f>
        <v>08/10/2022 21:58:13.481</v>
      </c>
      <c r="C1797" t="str">
        <f t="shared" si="522"/>
        <v>FFDFD3C0</v>
      </c>
      <c r="D1797" t="s">
        <v>113</v>
      </c>
      <c r="E1797">
        <v>6</v>
      </c>
      <c r="H1797">
        <v>174</v>
      </c>
      <c r="I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ref="S1797:T1799" si="524">"21:58:13.195"</f>
        <v>21:58:13.195</v>
      </c>
      <c r="T1797" t="str">
        <f t="shared" si="524"/>
        <v>21:58:13.195</v>
      </c>
      <c r="U1797" t="str">
        <f t="shared" si="521"/>
        <v>A4558D</v>
      </c>
      <c r="V1797">
        <v>0</v>
      </c>
      <c r="W1797">
        <v>0</v>
      </c>
      <c r="X1797">
        <v>2</v>
      </c>
      <c r="Z1797">
        <v>1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0</v>
      </c>
      <c r="AI1797" t="s">
        <v>1432</v>
      </c>
      <c r="AJ1797">
        <v>48.044071000000002</v>
      </c>
      <c r="AK1797" t="s">
        <v>1433</v>
      </c>
      <c r="AL1797">
        <v>-122.977009</v>
      </c>
      <c r="AM1797">
        <v>25</v>
      </c>
      <c r="AN1797">
        <v>1100</v>
      </c>
      <c r="AO1797" t="s">
        <v>118</v>
      </c>
      <c r="AP1797">
        <v>6</v>
      </c>
      <c r="AQ1797">
        <v>-130</v>
      </c>
      <c r="AR1797">
        <v>64</v>
      </c>
      <c r="AZ1797">
        <v>1200</v>
      </c>
      <c r="BA1797">
        <v>1</v>
      </c>
      <c r="BB1797" t="str">
        <f t="shared" si="523"/>
        <v xml:space="preserve">N379DH  </v>
      </c>
      <c r="BC1797">
        <v>1</v>
      </c>
      <c r="BE1797">
        <v>0</v>
      </c>
      <c r="BF1797">
        <v>0</v>
      </c>
      <c r="BG1797">
        <v>0</v>
      </c>
      <c r="BH1797">
        <v>1025</v>
      </c>
      <c r="BI1797">
        <v>1</v>
      </c>
      <c r="BJ1797">
        <v>0</v>
      </c>
      <c r="BK1797">
        <v>0</v>
      </c>
      <c r="BL1797">
        <v>0</v>
      </c>
      <c r="BO1797">
        <v>0</v>
      </c>
      <c r="BP1797">
        <v>0</v>
      </c>
      <c r="BW1797" t="str">
        <f>"21:58:13.221"</f>
        <v>21:58:13.221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2</v>
      </c>
      <c r="CP1797" t="s">
        <v>119</v>
      </c>
      <c r="CQ1797">
        <v>259</v>
      </c>
      <c r="CR1797">
        <v>0</v>
      </c>
      <c r="CW1797">
        <v>3083289</v>
      </c>
      <c r="CY1797">
        <v>0</v>
      </c>
      <c r="CZ1797">
        <v>0</v>
      </c>
      <c r="DA1797">
        <v>0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"08/10/2022 21:58:13.481"</f>
        <v>08/10/2022 21:58:13.481</v>
      </c>
      <c r="C1798" t="str">
        <f t="shared" si="522"/>
        <v>FFDFD3C0</v>
      </c>
      <c r="D1798" t="s">
        <v>130</v>
      </c>
      <c r="E1798">
        <v>18</v>
      </c>
      <c r="F1798">
        <v>1018</v>
      </c>
      <c r="G1798" t="s">
        <v>114</v>
      </c>
      <c r="J1798" t="s">
        <v>131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si="524"/>
        <v>21:58:13.195</v>
      </c>
      <c r="T1798" t="str">
        <f t="shared" si="524"/>
        <v>21:58:13.195</v>
      </c>
      <c r="U1798" t="str">
        <f t="shared" si="521"/>
        <v>A4558D</v>
      </c>
      <c r="V1798">
        <v>0</v>
      </c>
      <c r="W1798">
        <v>0</v>
      </c>
      <c r="X1798">
        <v>2</v>
      </c>
      <c r="Z1798">
        <v>1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0</v>
      </c>
      <c r="AI1798" t="s">
        <v>1432</v>
      </c>
      <c r="AJ1798">
        <v>48.044071000000002</v>
      </c>
      <c r="AK1798" t="s">
        <v>1433</v>
      </c>
      <c r="AL1798">
        <v>-122.977009</v>
      </c>
      <c r="AM1798">
        <v>25</v>
      </c>
      <c r="AN1798">
        <v>1100</v>
      </c>
      <c r="AO1798" t="s">
        <v>118</v>
      </c>
      <c r="AP1798">
        <v>6</v>
      </c>
      <c r="AQ1798">
        <v>-130</v>
      </c>
      <c r="AR1798">
        <v>64</v>
      </c>
      <c r="AZ1798">
        <v>1200</v>
      </c>
      <c r="BA1798">
        <v>1</v>
      </c>
      <c r="BB1798" t="str">
        <f t="shared" si="523"/>
        <v xml:space="preserve">N379DH  </v>
      </c>
      <c r="BC1798">
        <v>1</v>
      </c>
      <c r="BE1798">
        <v>0</v>
      </c>
      <c r="BF1798">
        <v>0</v>
      </c>
      <c r="BG1798">
        <v>0</v>
      </c>
      <c r="BH1798">
        <v>1025</v>
      </c>
      <c r="BI1798">
        <v>1</v>
      </c>
      <c r="BJ1798">
        <v>0</v>
      </c>
      <c r="BK1798">
        <v>0</v>
      </c>
      <c r="BL1798">
        <v>0</v>
      </c>
      <c r="BO1798">
        <v>0</v>
      </c>
      <c r="BP1798">
        <v>0</v>
      </c>
      <c r="BW1798" t="str">
        <f>"21:58:13.221"</f>
        <v>21:58:13.221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2</v>
      </c>
      <c r="CP1798" t="s">
        <v>119</v>
      </c>
      <c r="CQ1798">
        <v>259</v>
      </c>
      <c r="CR1798">
        <v>0</v>
      </c>
      <c r="CW1798">
        <v>3083289</v>
      </c>
      <c r="CY1798">
        <v>0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"08/10/2022 21:58:13.481"</f>
        <v>08/10/2022 21:58:13.481</v>
      </c>
      <c r="C1799" t="str">
        <f t="shared" si="522"/>
        <v>FFDFD3C0</v>
      </c>
      <c r="D1799" t="s">
        <v>611</v>
      </c>
      <c r="E1799">
        <v>10</v>
      </c>
      <c r="H1799">
        <v>37</v>
      </c>
      <c r="I1799" t="s">
        <v>612</v>
      </c>
      <c r="J1799" t="s">
        <v>613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si="524"/>
        <v>21:58:13.195</v>
      </c>
      <c r="T1799" t="str">
        <f t="shared" si="524"/>
        <v>21:58:13.195</v>
      </c>
      <c r="U1799" t="str">
        <f t="shared" si="521"/>
        <v>A4558D</v>
      </c>
      <c r="V1799">
        <v>0</v>
      </c>
      <c r="W1799">
        <v>0</v>
      </c>
      <c r="X1799">
        <v>2</v>
      </c>
      <c r="Z1799">
        <v>1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0</v>
      </c>
      <c r="AI1799" t="s">
        <v>1432</v>
      </c>
      <c r="AJ1799">
        <v>48.044071000000002</v>
      </c>
      <c r="AK1799" t="s">
        <v>1433</v>
      </c>
      <c r="AL1799">
        <v>-122.977009</v>
      </c>
      <c r="AM1799">
        <v>25</v>
      </c>
      <c r="AN1799">
        <v>1100</v>
      </c>
      <c r="AO1799" t="s">
        <v>118</v>
      </c>
      <c r="AP1799">
        <v>6</v>
      </c>
      <c r="AQ1799">
        <v>-130</v>
      </c>
      <c r="AR1799">
        <v>64</v>
      </c>
      <c r="AZ1799">
        <v>1200</v>
      </c>
      <c r="BA1799">
        <v>1</v>
      </c>
      <c r="BB1799" t="str">
        <f t="shared" si="523"/>
        <v xml:space="preserve">N379DH  </v>
      </c>
      <c r="BC1799">
        <v>1</v>
      </c>
      <c r="BE1799">
        <v>0</v>
      </c>
      <c r="BF1799">
        <v>0</v>
      </c>
      <c r="BG1799">
        <v>0</v>
      </c>
      <c r="BH1799">
        <v>1025</v>
      </c>
      <c r="BI1799">
        <v>1</v>
      </c>
      <c r="BJ1799">
        <v>0</v>
      </c>
      <c r="BK1799">
        <v>0</v>
      </c>
      <c r="BL1799">
        <v>0</v>
      </c>
      <c r="BO1799">
        <v>0</v>
      </c>
      <c r="BP1799">
        <v>0</v>
      </c>
      <c r="BW1799" t="str">
        <f>"21:58:13.221"</f>
        <v>21:58:13.221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2</v>
      </c>
      <c r="CP1799" t="s">
        <v>119</v>
      </c>
      <c r="CQ1799">
        <v>259</v>
      </c>
      <c r="CR1799">
        <v>0</v>
      </c>
      <c r="CW1799">
        <v>3083289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"08/10/2022 21:58:14.465"</f>
        <v>08/10/2022 21:58:14.465</v>
      </c>
      <c r="C1800" t="str">
        <f t="shared" si="522"/>
        <v>FFDFD3C0</v>
      </c>
      <c r="D1800" t="s">
        <v>611</v>
      </c>
      <c r="E1800">
        <v>10</v>
      </c>
      <c r="H1800">
        <v>37</v>
      </c>
      <c r="I1800" t="s">
        <v>612</v>
      </c>
      <c r="J1800" t="s">
        <v>613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ref="S1800:T1802" si="525">"21:58:14.195"</f>
        <v>21:58:14.195</v>
      </c>
      <c r="T1800" t="str">
        <f t="shared" si="525"/>
        <v>21:58:14.195</v>
      </c>
      <c r="U1800" t="str">
        <f t="shared" si="521"/>
        <v>A4558D</v>
      </c>
      <c r="V1800">
        <v>0</v>
      </c>
      <c r="W1800">
        <v>0</v>
      </c>
      <c r="X1800">
        <v>2</v>
      </c>
      <c r="Z1800">
        <v>1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0</v>
      </c>
      <c r="AI1800" t="s">
        <v>1434</v>
      </c>
      <c r="AJ1800">
        <v>48.043469999999999</v>
      </c>
      <c r="AK1800" t="s">
        <v>1435</v>
      </c>
      <c r="AL1800">
        <v>-122.976944</v>
      </c>
      <c r="AM1800">
        <v>25</v>
      </c>
      <c r="AN1800">
        <v>1100</v>
      </c>
      <c r="AO1800" t="s">
        <v>118</v>
      </c>
      <c r="AP1800">
        <v>9</v>
      </c>
      <c r="AQ1800">
        <v>-130</v>
      </c>
      <c r="AR1800">
        <v>64</v>
      </c>
      <c r="AZ1800">
        <v>1200</v>
      </c>
      <c r="BA1800">
        <v>1</v>
      </c>
      <c r="BB1800" t="str">
        <f t="shared" si="523"/>
        <v xml:space="preserve">N379DH  </v>
      </c>
      <c r="BC1800">
        <v>1</v>
      </c>
      <c r="BE1800">
        <v>0</v>
      </c>
      <c r="BF1800">
        <v>0</v>
      </c>
      <c r="BG1800">
        <v>0</v>
      </c>
      <c r="BH1800">
        <v>1025</v>
      </c>
      <c r="BI1800">
        <v>1</v>
      </c>
      <c r="BJ1800">
        <v>0</v>
      </c>
      <c r="BK1800">
        <v>0</v>
      </c>
      <c r="BL1800">
        <v>0</v>
      </c>
      <c r="BO1800">
        <v>0</v>
      </c>
      <c r="BP1800">
        <v>0</v>
      </c>
      <c r="BW1800" t="str">
        <f>"21:58:14.235"</f>
        <v>21:58:14.235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0</v>
      </c>
      <c r="CP1800" t="s">
        <v>119</v>
      </c>
      <c r="CQ1800">
        <v>259</v>
      </c>
      <c r="CR1800">
        <v>0</v>
      </c>
      <c r="CW1800">
        <v>3083379</v>
      </c>
      <c r="CY1800">
        <v>0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"08/10/2022 21:58:14.465"</f>
        <v>08/10/2022 21:58:14.465</v>
      </c>
      <c r="C1801" t="str">
        <f t="shared" si="522"/>
        <v>FFDFD3C0</v>
      </c>
      <c r="D1801" t="s">
        <v>113</v>
      </c>
      <c r="E1801">
        <v>6</v>
      </c>
      <c r="H1801">
        <v>174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525"/>
        <v>21:58:14.195</v>
      </c>
      <c r="T1801" t="str">
        <f t="shared" si="525"/>
        <v>21:58:14.195</v>
      </c>
      <c r="U1801" t="str">
        <f t="shared" si="521"/>
        <v>A4558D</v>
      </c>
      <c r="V1801">
        <v>0</v>
      </c>
      <c r="W1801">
        <v>0</v>
      </c>
      <c r="X1801">
        <v>2</v>
      </c>
      <c r="Z1801">
        <v>1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0</v>
      </c>
      <c r="AI1801" t="s">
        <v>1434</v>
      </c>
      <c r="AJ1801">
        <v>48.043469999999999</v>
      </c>
      <c r="AK1801" t="s">
        <v>1435</v>
      </c>
      <c r="AL1801">
        <v>-122.976944</v>
      </c>
      <c r="AM1801">
        <v>25</v>
      </c>
      <c r="AN1801">
        <v>1100</v>
      </c>
      <c r="AO1801" t="s">
        <v>118</v>
      </c>
      <c r="AP1801">
        <v>9</v>
      </c>
      <c r="AQ1801">
        <v>-130</v>
      </c>
      <c r="AR1801">
        <v>64</v>
      </c>
      <c r="AZ1801">
        <v>1200</v>
      </c>
      <c r="BA1801">
        <v>1</v>
      </c>
      <c r="BB1801" t="str">
        <f t="shared" si="523"/>
        <v xml:space="preserve">N379DH  </v>
      </c>
      <c r="BC1801">
        <v>1</v>
      </c>
      <c r="BE1801">
        <v>0</v>
      </c>
      <c r="BF1801">
        <v>0</v>
      </c>
      <c r="BG1801">
        <v>0</v>
      </c>
      <c r="BH1801">
        <v>1025</v>
      </c>
      <c r="BI1801">
        <v>1</v>
      </c>
      <c r="BJ1801">
        <v>0</v>
      </c>
      <c r="BK1801">
        <v>0</v>
      </c>
      <c r="BL1801">
        <v>0</v>
      </c>
      <c r="BO1801">
        <v>0</v>
      </c>
      <c r="BP1801">
        <v>0</v>
      </c>
      <c r="BW1801" t="str">
        <f>"21:58:14.235"</f>
        <v>21:58:14.235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0</v>
      </c>
      <c r="CP1801" t="s">
        <v>119</v>
      </c>
      <c r="CQ1801">
        <v>259</v>
      </c>
      <c r="CR1801">
        <v>0</v>
      </c>
      <c r="CW1801">
        <v>3083379</v>
      </c>
      <c r="CY1801">
        <v>0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"08/10/2022 21:58:14.465"</f>
        <v>08/10/2022 21:58:14.465</v>
      </c>
      <c r="C1802" t="str">
        <f t="shared" si="522"/>
        <v>FFDFD3C0</v>
      </c>
      <c r="D1802" t="s">
        <v>130</v>
      </c>
      <c r="E1802">
        <v>18</v>
      </c>
      <c r="F1802">
        <v>1018</v>
      </c>
      <c r="G1802" t="s">
        <v>114</v>
      </c>
      <c r="J1802" t="s">
        <v>131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si="525"/>
        <v>21:58:14.195</v>
      </c>
      <c r="T1802" t="str">
        <f t="shared" si="525"/>
        <v>21:58:14.195</v>
      </c>
      <c r="U1802" t="str">
        <f t="shared" si="521"/>
        <v>A4558D</v>
      </c>
      <c r="V1802">
        <v>0</v>
      </c>
      <c r="W1802">
        <v>0</v>
      </c>
      <c r="X1802">
        <v>2</v>
      </c>
      <c r="Z1802">
        <v>1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0</v>
      </c>
      <c r="AI1802" t="s">
        <v>1434</v>
      </c>
      <c r="AJ1802">
        <v>48.043469999999999</v>
      </c>
      <c r="AK1802" t="s">
        <v>1435</v>
      </c>
      <c r="AL1802">
        <v>-122.976944</v>
      </c>
      <c r="AM1802">
        <v>25</v>
      </c>
      <c r="AN1802">
        <v>1100</v>
      </c>
      <c r="AO1802" t="s">
        <v>118</v>
      </c>
      <c r="AP1802">
        <v>9</v>
      </c>
      <c r="AQ1802">
        <v>-130</v>
      </c>
      <c r="AR1802">
        <v>64</v>
      </c>
      <c r="AZ1802">
        <v>1200</v>
      </c>
      <c r="BA1802">
        <v>1</v>
      </c>
      <c r="BB1802" t="str">
        <f t="shared" si="523"/>
        <v xml:space="preserve">N379DH  </v>
      </c>
      <c r="BC1802">
        <v>1</v>
      </c>
      <c r="BE1802">
        <v>0</v>
      </c>
      <c r="BF1802">
        <v>0</v>
      </c>
      <c r="BG1802">
        <v>0</v>
      </c>
      <c r="BH1802">
        <v>1025</v>
      </c>
      <c r="BI1802">
        <v>1</v>
      </c>
      <c r="BJ1802">
        <v>0</v>
      </c>
      <c r="BK1802">
        <v>0</v>
      </c>
      <c r="BL1802">
        <v>0</v>
      </c>
      <c r="BO1802">
        <v>0</v>
      </c>
      <c r="BP1802">
        <v>0</v>
      </c>
      <c r="BW1802" t="str">
        <f>"21:58:14.235"</f>
        <v>21:58:14.235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0</v>
      </c>
      <c r="CP1802" t="s">
        <v>119</v>
      </c>
      <c r="CQ1802">
        <v>259</v>
      </c>
      <c r="CR1802">
        <v>0</v>
      </c>
      <c r="CW1802">
        <v>3083379</v>
      </c>
      <c r="CY1802">
        <v>0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"08/10/2022 21:58:46.528"</f>
        <v>08/10/2022 21:58:46.528</v>
      </c>
      <c r="C1803" t="str">
        <f t="shared" ref="C1803:C1814" si="526">"FFD7D3C0"</f>
        <v>FFD7D3C0</v>
      </c>
      <c r="D1803" t="s">
        <v>611</v>
      </c>
      <c r="E1803">
        <v>10</v>
      </c>
      <c r="H1803">
        <v>37</v>
      </c>
      <c r="I1803" t="s">
        <v>612</v>
      </c>
      <c r="J1803" t="s">
        <v>613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ref="S1803:T1805" si="527">"21:58:46.195"</f>
        <v>21:58:46.195</v>
      </c>
      <c r="T1803" t="str">
        <f t="shared" si="527"/>
        <v>21:58:46.195</v>
      </c>
      <c r="U1803" t="str">
        <f t="shared" si="521"/>
        <v>A4558D</v>
      </c>
      <c r="V1803">
        <v>0</v>
      </c>
      <c r="W1803">
        <v>0</v>
      </c>
      <c r="X1803">
        <v>2</v>
      </c>
      <c r="Z1803">
        <v>1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0</v>
      </c>
      <c r="AG1803">
        <v>2</v>
      </c>
      <c r="AH1803">
        <v>0</v>
      </c>
      <c r="AI1803" t="s">
        <v>1436</v>
      </c>
      <c r="AJ1803">
        <v>48.039608000000001</v>
      </c>
      <c r="AK1803" t="s">
        <v>1437</v>
      </c>
      <c r="AL1803">
        <v>-122.957246</v>
      </c>
      <c r="AM1803">
        <v>25</v>
      </c>
      <c r="AN1803">
        <v>1000</v>
      </c>
      <c r="AO1803" t="s">
        <v>118</v>
      </c>
      <c r="AP1803">
        <v>119</v>
      </c>
      <c r="AQ1803">
        <v>48</v>
      </c>
      <c r="AR1803">
        <v>1152</v>
      </c>
      <c r="AZ1803">
        <v>1200</v>
      </c>
      <c r="BA1803">
        <v>1</v>
      </c>
      <c r="BC1803">
        <v>1</v>
      </c>
      <c r="BE1803">
        <v>0</v>
      </c>
      <c r="BF1803">
        <v>0</v>
      </c>
      <c r="BG1803">
        <v>0</v>
      </c>
      <c r="BH1803">
        <v>1000</v>
      </c>
      <c r="BI1803">
        <v>1</v>
      </c>
      <c r="BJ1803">
        <v>0</v>
      </c>
      <c r="BK1803">
        <v>0</v>
      </c>
      <c r="BL1803">
        <v>0</v>
      </c>
      <c r="BO1803">
        <v>0</v>
      </c>
      <c r="BP1803">
        <v>0</v>
      </c>
      <c r="BW1803" t="str">
        <f>"21:58:46.241"</f>
        <v>21:58:46.241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1</v>
      </c>
      <c r="CP1803" t="s">
        <v>119</v>
      </c>
      <c r="CQ1803">
        <v>259</v>
      </c>
      <c r="CR1803">
        <v>0</v>
      </c>
      <c r="CW1803">
        <v>3085999</v>
      </c>
      <c r="CY1803">
        <v>0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1</v>
      </c>
      <c r="DG1803">
        <v>0</v>
      </c>
      <c r="DH1803">
        <v>0</v>
      </c>
      <c r="DI1803">
        <v>0</v>
      </c>
    </row>
    <row r="1804" spans="1:113" x14ac:dyDescent="0.3">
      <c r="A1804" t="str">
        <f>"08/10/2022 21:58:46.528"</f>
        <v>08/10/2022 21:58:46.528</v>
      </c>
      <c r="C1804" t="str">
        <f t="shared" si="526"/>
        <v>FFD7D3C0</v>
      </c>
      <c r="D1804" t="s">
        <v>113</v>
      </c>
      <c r="E1804">
        <v>6</v>
      </c>
      <c r="H1804">
        <v>174</v>
      </c>
      <c r="I1804" t="s">
        <v>114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527"/>
        <v>21:58:46.195</v>
      </c>
      <c r="T1804" t="str">
        <f t="shared" si="527"/>
        <v>21:58:46.195</v>
      </c>
      <c r="U1804" t="str">
        <f t="shared" si="521"/>
        <v>A4558D</v>
      </c>
      <c r="V1804">
        <v>0</v>
      </c>
      <c r="W1804">
        <v>0</v>
      </c>
      <c r="X1804">
        <v>2</v>
      </c>
      <c r="Z1804">
        <v>1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0</v>
      </c>
      <c r="AG1804">
        <v>2</v>
      </c>
      <c r="AH1804">
        <v>0</v>
      </c>
      <c r="AI1804" t="s">
        <v>1436</v>
      </c>
      <c r="AJ1804">
        <v>48.039608000000001</v>
      </c>
      <c r="AK1804" t="s">
        <v>1437</v>
      </c>
      <c r="AL1804">
        <v>-122.957246</v>
      </c>
      <c r="AM1804">
        <v>25</v>
      </c>
      <c r="AN1804">
        <v>1000</v>
      </c>
      <c r="AO1804" t="s">
        <v>118</v>
      </c>
      <c r="AP1804">
        <v>119</v>
      </c>
      <c r="AQ1804">
        <v>48</v>
      </c>
      <c r="AR1804">
        <v>1152</v>
      </c>
      <c r="AZ1804">
        <v>1200</v>
      </c>
      <c r="BA1804">
        <v>1</v>
      </c>
      <c r="BC1804">
        <v>1</v>
      </c>
      <c r="BE1804">
        <v>0</v>
      </c>
      <c r="BF1804">
        <v>0</v>
      </c>
      <c r="BG1804">
        <v>0</v>
      </c>
      <c r="BH1804">
        <v>1000</v>
      </c>
      <c r="BI1804">
        <v>1</v>
      </c>
      <c r="BJ1804">
        <v>0</v>
      </c>
      <c r="BK1804">
        <v>0</v>
      </c>
      <c r="BL1804">
        <v>0</v>
      </c>
      <c r="BO1804">
        <v>0</v>
      </c>
      <c r="BP1804">
        <v>0</v>
      </c>
      <c r="BW1804" t="str">
        <f>"21:58:46.241"</f>
        <v>21:58:46.241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1</v>
      </c>
      <c r="CP1804" t="s">
        <v>119</v>
      </c>
      <c r="CQ1804">
        <v>259</v>
      </c>
      <c r="CR1804">
        <v>0</v>
      </c>
      <c r="CW1804">
        <v>3085999</v>
      </c>
      <c r="CY1804">
        <v>0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1</v>
      </c>
      <c r="DG1804">
        <v>0</v>
      </c>
      <c r="DH1804">
        <v>0</v>
      </c>
      <c r="DI1804">
        <v>0</v>
      </c>
    </row>
    <row r="1805" spans="1:113" x14ac:dyDescent="0.3">
      <c r="A1805" t="str">
        <f>"08/10/2022 21:58:46.528"</f>
        <v>08/10/2022 21:58:46.528</v>
      </c>
      <c r="C1805" t="str">
        <f t="shared" si="526"/>
        <v>FFD7D3C0</v>
      </c>
      <c r="D1805" t="s">
        <v>130</v>
      </c>
      <c r="E1805">
        <v>18</v>
      </c>
      <c r="F1805">
        <v>1018</v>
      </c>
      <c r="G1805" t="s">
        <v>114</v>
      </c>
      <c r="J1805" t="s">
        <v>131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si="527"/>
        <v>21:58:46.195</v>
      </c>
      <c r="T1805" t="str">
        <f t="shared" si="527"/>
        <v>21:58:46.195</v>
      </c>
      <c r="U1805" t="str">
        <f t="shared" si="521"/>
        <v>A4558D</v>
      </c>
      <c r="V1805">
        <v>0</v>
      </c>
      <c r="W1805">
        <v>0</v>
      </c>
      <c r="X1805">
        <v>2</v>
      </c>
      <c r="Z1805">
        <v>1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0</v>
      </c>
      <c r="AG1805">
        <v>2</v>
      </c>
      <c r="AH1805">
        <v>0</v>
      </c>
      <c r="AI1805" t="s">
        <v>1436</v>
      </c>
      <c r="AJ1805">
        <v>48.039608000000001</v>
      </c>
      <c r="AK1805" t="s">
        <v>1437</v>
      </c>
      <c r="AL1805">
        <v>-122.957246</v>
      </c>
      <c r="AM1805">
        <v>25</v>
      </c>
      <c r="AN1805">
        <v>1000</v>
      </c>
      <c r="AO1805" t="s">
        <v>118</v>
      </c>
      <c r="AP1805">
        <v>119</v>
      </c>
      <c r="AQ1805">
        <v>48</v>
      </c>
      <c r="AR1805">
        <v>1152</v>
      </c>
      <c r="AZ1805">
        <v>1200</v>
      </c>
      <c r="BA1805">
        <v>1</v>
      </c>
      <c r="BC1805">
        <v>1</v>
      </c>
      <c r="BE1805">
        <v>0</v>
      </c>
      <c r="BF1805">
        <v>0</v>
      </c>
      <c r="BG1805">
        <v>0</v>
      </c>
      <c r="BH1805">
        <v>1000</v>
      </c>
      <c r="BI1805">
        <v>1</v>
      </c>
      <c r="BJ1805">
        <v>0</v>
      </c>
      <c r="BK1805">
        <v>0</v>
      </c>
      <c r="BL1805">
        <v>0</v>
      </c>
      <c r="BO1805">
        <v>0</v>
      </c>
      <c r="BP1805">
        <v>0</v>
      </c>
      <c r="BW1805" t="str">
        <f>"21:58:46.241"</f>
        <v>21:58:46.241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1</v>
      </c>
      <c r="CP1805" t="s">
        <v>119</v>
      </c>
      <c r="CQ1805">
        <v>259</v>
      </c>
      <c r="CR1805">
        <v>0</v>
      </c>
      <c r="CW1805">
        <v>3085999</v>
      </c>
      <c r="CY1805">
        <v>0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1</v>
      </c>
      <c r="DG1805">
        <v>0</v>
      </c>
      <c r="DH1805">
        <v>0</v>
      </c>
      <c r="DI1805">
        <v>0</v>
      </c>
    </row>
    <row r="1806" spans="1:113" x14ac:dyDescent="0.3">
      <c r="A1806" t="str">
        <f>"08/10/2022 21:58:47.716"</f>
        <v>08/10/2022 21:58:47.716</v>
      </c>
      <c r="C1806" t="str">
        <f t="shared" si="526"/>
        <v>FFD7D3C0</v>
      </c>
      <c r="D1806" t="s">
        <v>113</v>
      </c>
      <c r="E1806">
        <v>6</v>
      </c>
      <c r="H1806">
        <v>174</v>
      </c>
      <c r="I1806" t="s">
        <v>114</v>
      </c>
      <c r="J1806" t="s">
        <v>115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ref="S1806:T1808" si="528">"21:58:47.398"</f>
        <v>21:58:47.398</v>
      </c>
      <c r="T1806" t="str">
        <f t="shared" si="528"/>
        <v>21:58:47.398</v>
      </c>
      <c r="U1806" t="str">
        <f t="shared" si="521"/>
        <v>A4558D</v>
      </c>
      <c r="V1806">
        <v>0</v>
      </c>
      <c r="W1806">
        <v>0</v>
      </c>
      <c r="X1806">
        <v>2</v>
      </c>
      <c r="Z1806">
        <v>1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0</v>
      </c>
      <c r="AG1806">
        <v>2</v>
      </c>
      <c r="AH1806">
        <v>0</v>
      </c>
      <c r="AI1806" t="s">
        <v>1438</v>
      </c>
      <c r="AJ1806">
        <v>48.039844000000002</v>
      </c>
      <c r="AK1806" t="s">
        <v>1439</v>
      </c>
      <c r="AL1806">
        <v>-122.956281</v>
      </c>
      <c r="AM1806">
        <v>25</v>
      </c>
      <c r="AN1806">
        <v>1000</v>
      </c>
      <c r="AO1806" t="s">
        <v>118</v>
      </c>
      <c r="AP1806">
        <v>117</v>
      </c>
      <c r="AQ1806">
        <v>41</v>
      </c>
      <c r="AR1806">
        <v>1792</v>
      </c>
      <c r="AZ1806">
        <v>1200</v>
      </c>
      <c r="BA1806">
        <v>1</v>
      </c>
      <c r="BC1806">
        <v>1</v>
      </c>
      <c r="BE1806">
        <v>0</v>
      </c>
      <c r="BF1806">
        <v>0</v>
      </c>
      <c r="BG1806">
        <v>0</v>
      </c>
      <c r="BH1806">
        <v>1000</v>
      </c>
      <c r="BI1806">
        <v>1</v>
      </c>
      <c r="BJ1806">
        <v>0</v>
      </c>
      <c r="BK1806">
        <v>0</v>
      </c>
      <c r="BL1806">
        <v>0</v>
      </c>
      <c r="BO1806">
        <v>0</v>
      </c>
      <c r="BP1806">
        <v>0</v>
      </c>
      <c r="BW1806" t="str">
        <f>"21:58:47.438"</f>
        <v>21:58:47.438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4</v>
      </c>
      <c r="CP1806" t="s">
        <v>119</v>
      </c>
      <c r="CQ1806">
        <v>259</v>
      </c>
      <c r="CR1806">
        <v>0</v>
      </c>
      <c r="CW1806">
        <v>3086088</v>
      </c>
      <c r="CY1806">
        <v>0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1</v>
      </c>
      <c r="DG1806">
        <v>0</v>
      </c>
      <c r="DH1806">
        <v>0</v>
      </c>
      <c r="DI1806">
        <v>0</v>
      </c>
    </row>
    <row r="1807" spans="1:113" x14ac:dyDescent="0.3">
      <c r="A1807" t="str">
        <f>"08/10/2022 21:58:47.716"</f>
        <v>08/10/2022 21:58:47.716</v>
      </c>
      <c r="C1807" t="str">
        <f t="shared" si="526"/>
        <v>FFD7D3C0</v>
      </c>
      <c r="D1807" t="s">
        <v>611</v>
      </c>
      <c r="E1807">
        <v>10</v>
      </c>
      <c r="H1807">
        <v>37</v>
      </c>
      <c r="I1807" t="s">
        <v>612</v>
      </c>
      <c r="J1807" t="s">
        <v>613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528"/>
        <v>21:58:47.398</v>
      </c>
      <c r="T1807" t="str">
        <f t="shared" si="528"/>
        <v>21:58:47.398</v>
      </c>
      <c r="U1807" t="str">
        <f t="shared" si="521"/>
        <v>A4558D</v>
      </c>
      <c r="V1807">
        <v>0</v>
      </c>
      <c r="W1807">
        <v>0</v>
      </c>
      <c r="X1807">
        <v>2</v>
      </c>
      <c r="Z1807">
        <v>1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0</v>
      </c>
      <c r="AG1807">
        <v>2</v>
      </c>
      <c r="AH1807">
        <v>0</v>
      </c>
      <c r="AI1807" t="s">
        <v>1438</v>
      </c>
      <c r="AJ1807">
        <v>48.039844000000002</v>
      </c>
      <c r="AK1807" t="s">
        <v>1439</v>
      </c>
      <c r="AL1807">
        <v>-122.956281</v>
      </c>
      <c r="AM1807">
        <v>25</v>
      </c>
      <c r="AN1807">
        <v>1000</v>
      </c>
      <c r="AO1807" t="s">
        <v>118</v>
      </c>
      <c r="AP1807">
        <v>117</v>
      </c>
      <c r="AQ1807">
        <v>41</v>
      </c>
      <c r="AR1807">
        <v>1792</v>
      </c>
      <c r="AZ1807">
        <v>1200</v>
      </c>
      <c r="BA1807">
        <v>1</v>
      </c>
      <c r="BC1807">
        <v>1</v>
      </c>
      <c r="BE1807">
        <v>0</v>
      </c>
      <c r="BF1807">
        <v>0</v>
      </c>
      <c r="BG1807">
        <v>0</v>
      </c>
      <c r="BH1807">
        <v>1000</v>
      </c>
      <c r="BI1807">
        <v>1</v>
      </c>
      <c r="BJ1807">
        <v>0</v>
      </c>
      <c r="BK1807">
        <v>0</v>
      </c>
      <c r="BL1807">
        <v>0</v>
      </c>
      <c r="BO1807">
        <v>0</v>
      </c>
      <c r="BP1807">
        <v>0</v>
      </c>
      <c r="BW1807" t="str">
        <f>"21:58:47.438"</f>
        <v>21:58:47.438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4</v>
      </c>
      <c r="CP1807" t="s">
        <v>119</v>
      </c>
      <c r="CQ1807">
        <v>259</v>
      </c>
      <c r="CR1807">
        <v>0</v>
      </c>
      <c r="CW1807">
        <v>3086088</v>
      </c>
      <c r="CY1807">
        <v>0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1</v>
      </c>
      <c r="DG1807">
        <v>0</v>
      </c>
      <c r="DH1807">
        <v>0</v>
      </c>
      <c r="DI1807">
        <v>0</v>
      </c>
    </row>
    <row r="1808" spans="1:113" x14ac:dyDescent="0.3">
      <c r="A1808" t="str">
        <f>"08/10/2022 21:58:47.732"</f>
        <v>08/10/2022 21:58:47.732</v>
      </c>
      <c r="C1808" t="str">
        <f t="shared" si="526"/>
        <v>FFD7D3C0</v>
      </c>
      <c r="D1808" t="s">
        <v>130</v>
      </c>
      <c r="E1808">
        <v>18</v>
      </c>
      <c r="F1808">
        <v>1018</v>
      </c>
      <c r="G1808" t="s">
        <v>114</v>
      </c>
      <c r="J1808" t="s">
        <v>131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528"/>
        <v>21:58:47.398</v>
      </c>
      <c r="T1808" t="str">
        <f t="shared" si="528"/>
        <v>21:58:47.398</v>
      </c>
      <c r="U1808" t="str">
        <f t="shared" si="521"/>
        <v>A4558D</v>
      </c>
      <c r="V1808">
        <v>0</v>
      </c>
      <c r="W1808">
        <v>0</v>
      </c>
      <c r="X1808">
        <v>2</v>
      </c>
      <c r="Z1808">
        <v>1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0</v>
      </c>
      <c r="AG1808">
        <v>2</v>
      </c>
      <c r="AH1808">
        <v>0</v>
      </c>
      <c r="AI1808" t="s">
        <v>1438</v>
      </c>
      <c r="AJ1808">
        <v>48.039844000000002</v>
      </c>
      <c r="AK1808" t="s">
        <v>1439</v>
      </c>
      <c r="AL1808">
        <v>-122.956281</v>
      </c>
      <c r="AM1808">
        <v>25</v>
      </c>
      <c r="AN1808">
        <v>1000</v>
      </c>
      <c r="AO1808" t="s">
        <v>118</v>
      </c>
      <c r="AP1808">
        <v>117</v>
      </c>
      <c r="AQ1808">
        <v>41</v>
      </c>
      <c r="AR1808">
        <v>1792</v>
      </c>
      <c r="AZ1808">
        <v>1200</v>
      </c>
      <c r="BA1808">
        <v>1</v>
      </c>
      <c r="BC1808">
        <v>1</v>
      </c>
      <c r="BE1808">
        <v>0</v>
      </c>
      <c r="BF1808">
        <v>0</v>
      </c>
      <c r="BG1808">
        <v>0</v>
      </c>
      <c r="BH1808">
        <v>1000</v>
      </c>
      <c r="BI1808">
        <v>1</v>
      </c>
      <c r="BJ1808">
        <v>0</v>
      </c>
      <c r="BK1808">
        <v>0</v>
      </c>
      <c r="BL1808">
        <v>0</v>
      </c>
      <c r="BO1808">
        <v>0</v>
      </c>
      <c r="BP1808">
        <v>0</v>
      </c>
      <c r="BW1808" t="str">
        <f>"21:58:47.438"</f>
        <v>21:58:47.438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4</v>
      </c>
      <c r="CP1808" t="s">
        <v>119</v>
      </c>
      <c r="CQ1808">
        <v>259</v>
      </c>
      <c r="CR1808">
        <v>0</v>
      </c>
      <c r="CW1808">
        <v>3086088</v>
      </c>
      <c r="CY1808">
        <v>0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1</v>
      </c>
      <c r="DG1808">
        <v>0</v>
      </c>
      <c r="DH1808">
        <v>0</v>
      </c>
      <c r="DI1808">
        <v>0</v>
      </c>
    </row>
    <row r="1809" spans="1:113" x14ac:dyDescent="0.3">
      <c r="A1809" t="str">
        <f>"08/10/2022 21:58:48.513"</f>
        <v>08/10/2022 21:58:48.513</v>
      </c>
      <c r="C1809" t="str">
        <f t="shared" si="526"/>
        <v>FFD7D3C0</v>
      </c>
      <c r="D1809" t="s">
        <v>130</v>
      </c>
      <c r="E1809">
        <v>18</v>
      </c>
      <c r="F1809">
        <v>1018</v>
      </c>
      <c r="G1809" t="s">
        <v>114</v>
      </c>
      <c r="J1809" t="s">
        <v>131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ref="S1809:T1811" si="529">"21:58:48.195"</f>
        <v>21:58:48.195</v>
      </c>
      <c r="T1809" t="str">
        <f t="shared" si="529"/>
        <v>21:58:48.195</v>
      </c>
      <c r="U1809" t="str">
        <f t="shared" si="521"/>
        <v>A4558D</v>
      </c>
      <c r="V1809">
        <v>0</v>
      </c>
      <c r="W1809">
        <v>0</v>
      </c>
      <c r="X1809">
        <v>2</v>
      </c>
      <c r="Z1809">
        <v>1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0</v>
      </c>
      <c r="AG1809">
        <v>2</v>
      </c>
      <c r="AH1809">
        <v>0</v>
      </c>
      <c r="AI1809" t="s">
        <v>1440</v>
      </c>
      <c r="AJ1809">
        <v>48.039973000000003</v>
      </c>
      <c r="AK1809" t="s">
        <v>1441</v>
      </c>
      <c r="AL1809">
        <v>-122.955637</v>
      </c>
      <c r="AM1809">
        <v>25</v>
      </c>
      <c r="AN1809">
        <v>1100</v>
      </c>
      <c r="AO1809" t="s">
        <v>118</v>
      </c>
      <c r="AP1809">
        <v>116</v>
      </c>
      <c r="AQ1809">
        <v>36</v>
      </c>
      <c r="AR1809">
        <v>1792</v>
      </c>
      <c r="AZ1809">
        <v>1200</v>
      </c>
      <c r="BA1809">
        <v>1</v>
      </c>
      <c r="BC1809">
        <v>1</v>
      </c>
      <c r="BE1809">
        <v>0</v>
      </c>
      <c r="BF1809">
        <v>0</v>
      </c>
      <c r="BG1809">
        <v>0</v>
      </c>
      <c r="BH1809">
        <v>1050</v>
      </c>
      <c r="BI1809">
        <v>1</v>
      </c>
      <c r="BJ1809">
        <v>0</v>
      </c>
      <c r="BK1809">
        <v>0</v>
      </c>
      <c r="BL1809">
        <v>0</v>
      </c>
      <c r="BO1809">
        <v>0</v>
      </c>
      <c r="BP1809">
        <v>0</v>
      </c>
      <c r="BW1809" t="str">
        <f>"21:58:48.266"</f>
        <v>21:58:48.266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4</v>
      </c>
      <c r="CP1809" t="s">
        <v>119</v>
      </c>
      <c r="CQ1809">
        <v>259</v>
      </c>
      <c r="CR1809">
        <v>0</v>
      </c>
      <c r="CW1809">
        <v>3086159</v>
      </c>
      <c r="CY1809">
        <v>0</v>
      </c>
      <c r="CZ1809">
        <v>0</v>
      </c>
      <c r="DA1809">
        <v>0</v>
      </c>
      <c r="DB1809">
        <v>0</v>
      </c>
      <c r="DC1809">
        <v>0</v>
      </c>
      <c r="DD1809">
        <v>0</v>
      </c>
      <c r="DE1809">
        <v>0</v>
      </c>
      <c r="DF1809">
        <v>1</v>
      </c>
      <c r="DG1809">
        <v>0</v>
      </c>
      <c r="DH1809">
        <v>0</v>
      </c>
      <c r="DI1809">
        <v>0</v>
      </c>
    </row>
    <row r="1810" spans="1:113" x14ac:dyDescent="0.3">
      <c r="A1810" t="str">
        <f>"08/10/2022 21:58:48.513"</f>
        <v>08/10/2022 21:58:48.513</v>
      </c>
      <c r="C1810" t="str">
        <f t="shared" si="526"/>
        <v>FFD7D3C0</v>
      </c>
      <c r="D1810" t="s">
        <v>113</v>
      </c>
      <c r="E1810">
        <v>6</v>
      </c>
      <c r="H1810">
        <v>174</v>
      </c>
      <c r="I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si="529"/>
        <v>21:58:48.195</v>
      </c>
      <c r="T1810" t="str">
        <f t="shared" si="529"/>
        <v>21:58:48.195</v>
      </c>
      <c r="U1810" t="str">
        <f t="shared" si="521"/>
        <v>A4558D</v>
      </c>
      <c r="V1810">
        <v>0</v>
      </c>
      <c r="W1810">
        <v>0</v>
      </c>
      <c r="X1810">
        <v>2</v>
      </c>
      <c r="Z1810">
        <v>1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0</v>
      </c>
      <c r="AG1810">
        <v>2</v>
      </c>
      <c r="AH1810">
        <v>0</v>
      </c>
      <c r="AI1810" t="s">
        <v>1440</v>
      </c>
      <c r="AJ1810">
        <v>48.039973000000003</v>
      </c>
      <c r="AK1810" t="s">
        <v>1441</v>
      </c>
      <c r="AL1810">
        <v>-122.955637</v>
      </c>
      <c r="AM1810">
        <v>25</v>
      </c>
      <c r="AN1810">
        <v>1100</v>
      </c>
      <c r="AO1810" t="s">
        <v>118</v>
      </c>
      <c r="AP1810">
        <v>116</v>
      </c>
      <c r="AQ1810">
        <v>36</v>
      </c>
      <c r="AR1810">
        <v>1792</v>
      </c>
      <c r="AZ1810">
        <v>1200</v>
      </c>
      <c r="BA1810">
        <v>1</v>
      </c>
      <c r="BC1810">
        <v>1</v>
      </c>
      <c r="BE1810">
        <v>0</v>
      </c>
      <c r="BF1810">
        <v>0</v>
      </c>
      <c r="BG1810">
        <v>0</v>
      </c>
      <c r="BH1810">
        <v>1050</v>
      </c>
      <c r="BI1810">
        <v>1</v>
      </c>
      <c r="BJ1810">
        <v>0</v>
      </c>
      <c r="BK1810">
        <v>0</v>
      </c>
      <c r="BL1810">
        <v>0</v>
      </c>
      <c r="BO1810">
        <v>0</v>
      </c>
      <c r="BP1810">
        <v>0</v>
      </c>
      <c r="BW1810" t="str">
        <f>"21:58:48.266"</f>
        <v>21:58:48.266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4</v>
      </c>
      <c r="CP1810" t="s">
        <v>119</v>
      </c>
      <c r="CQ1810">
        <v>259</v>
      </c>
      <c r="CR1810">
        <v>0</v>
      </c>
      <c r="CW1810">
        <v>3086159</v>
      </c>
      <c r="CY1810">
        <v>0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1</v>
      </c>
      <c r="DG1810">
        <v>0</v>
      </c>
      <c r="DH1810">
        <v>0</v>
      </c>
      <c r="DI1810">
        <v>0</v>
      </c>
    </row>
    <row r="1811" spans="1:113" x14ac:dyDescent="0.3">
      <c r="A1811" t="str">
        <f>"08/10/2022 21:58:48.513"</f>
        <v>08/10/2022 21:58:48.513</v>
      </c>
      <c r="C1811" t="str">
        <f t="shared" si="526"/>
        <v>FFD7D3C0</v>
      </c>
      <c r="D1811" t="s">
        <v>611</v>
      </c>
      <c r="E1811">
        <v>10</v>
      </c>
      <c r="H1811">
        <v>37</v>
      </c>
      <c r="I1811" t="s">
        <v>612</v>
      </c>
      <c r="J1811" t="s">
        <v>613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si="529"/>
        <v>21:58:48.195</v>
      </c>
      <c r="T1811" t="str">
        <f t="shared" si="529"/>
        <v>21:58:48.195</v>
      </c>
      <c r="U1811" t="str">
        <f t="shared" si="521"/>
        <v>A4558D</v>
      </c>
      <c r="V1811">
        <v>0</v>
      </c>
      <c r="W1811">
        <v>0</v>
      </c>
      <c r="X1811">
        <v>2</v>
      </c>
      <c r="Z1811">
        <v>1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0</v>
      </c>
      <c r="AG1811">
        <v>2</v>
      </c>
      <c r="AH1811">
        <v>0</v>
      </c>
      <c r="AI1811" t="s">
        <v>1440</v>
      </c>
      <c r="AJ1811">
        <v>48.039973000000003</v>
      </c>
      <c r="AK1811" t="s">
        <v>1441</v>
      </c>
      <c r="AL1811">
        <v>-122.955637</v>
      </c>
      <c r="AM1811">
        <v>25</v>
      </c>
      <c r="AN1811">
        <v>1100</v>
      </c>
      <c r="AO1811" t="s">
        <v>118</v>
      </c>
      <c r="AP1811">
        <v>116</v>
      </c>
      <c r="AQ1811">
        <v>36</v>
      </c>
      <c r="AR1811">
        <v>1792</v>
      </c>
      <c r="AZ1811">
        <v>1200</v>
      </c>
      <c r="BA1811">
        <v>1</v>
      </c>
      <c r="BC1811">
        <v>1</v>
      </c>
      <c r="BE1811">
        <v>0</v>
      </c>
      <c r="BF1811">
        <v>0</v>
      </c>
      <c r="BG1811">
        <v>0</v>
      </c>
      <c r="BH1811">
        <v>1050</v>
      </c>
      <c r="BI1811">
        <v>1</v>
      </c>
      <c r="BJ1811">
        <v>0</v>
      </c>
      <c r="BK1811">
        <v>0</v>
      </c>
      <c r="BL1811">
        <v>0</v>
      </c>
      <c r="BO1811">
        <v>0</v>
      </c>
      <c r="BP1811">
        <v>0</v>
      </c>
      <c r="BW1811" t="str">
        <f>"21:58:48.266"</f>
        <v>21:58:48.266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4</v>
      </c>
      <c r="CP1811" t="s">
        <v>119</v>
      </c>
      <c r="CQ1811">
        <v>259</v>
      </c>
      <c r="CR1811">
        <v>0</v>
      </c>
      <c r="CW1811">
        <v>3086159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1</v>
      </c>
      <c r="DG1811">
        <v>0</v>
      </c>
      <c r="DH1811">
        <v>0</v>
      </c>
      <c r="DI1811">
        <v>0</v>
      </c>
    </row>
    <row r="1812" spans="1:113" x14ac:dyDescent="0.3">
      <c r="A1812" t="str">
        <f>"08/10/2022 21:58:49.763"</f>
        <v>08/10/2022 21:58:49.763</v>
      </c>
      <c r="C1812" t="str">
        <f t="shared" si="526"/>
        <v>FFD7D3C0</v>
      </c>
      <c r="D1812" t="s">
        <v>113</v>
      </c>
      <c r="E1812">
        <v>6</v>
      </c>
      <c r="H1812">
        <v>174</v>
      </c>
      <c r="I1812" t="s">
        <v>114</v>
      </c>
      <c r="J1812" t="s">
        <v>115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ref="S1812:T1814" si="530">"21:58:49.398"</f>
        <v>21:58:49.398</v>
      </c>
      <c r="T1812" t="str">
        <f t="shared" si="530"/>
        <v>21:58:49.398</v>
      </c>
      <c r="U1812" t="str">
        <f t="shared" si="521"/>
        <v>A4558D</v>
      </c>
      <c r="V1812">
        <v>0</v>
      </c>
      <c r="W1812">
        <v>0</v>
      </c>
      <c r="X1812">
        <v>2</v>
      </c>
      <c r="Z1812">
        <v>1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0</v>
      </c>
      <c r="AG1812">
        <v>2</v>
      </c>
      <c r="AH1812">
        <v>0</v>
      </c>
      <c r="AI1812" t="s">
        <v>1442</v>
      </c>
      <c r="AJ1812">
        <v>48.040143999999998</v>
      </c>
      <c r="AK1812" t="s">
        <v>1443</v>
      </c>
      <c r="AL1812">
        <v>-122.954671</v>
      </c>
      <c r="AM1812">
        <v>25</v>
      </c>
      <c r="AN1812">
        <v>1100</v>
      </c>
      <c r="AO1812" t="s">
        <v>118</v>
      </c>
      <c r="AP1812">
        <v>117</v>
      </c>
      <c r="AQ1812">
        <v>28</v>
      </c>
      <c r="AR1812">
        <v>1408</v>
      </c>
      <c r="AZ1812">
        <v>1200</v>
      </c>
      <c r="BA1812">
        <v>1</v>
      </c>
      <c r="BC1812">
        <v>1</v>
      </c>
      <c r="BE1812">
        <v>0</v>
      </c>
      <c r="BF1812">
        <v>0</v>
      </c>
      <c r="BG1812">
        <v>0</v>
      </c>
      <c r="BH1812">
        <v>1075</v>
      </c>
      <c r="BI1812">
        <v>1</v>
      </c>
      <c r="BJ1812">
        <v>0</v>
      </c>
      <c r="BK1812">
        <v>0</v>
      </c>
      <c r="BL1812">
        <v>0</v>
      </c>
      <c r="BO1812">
        <v>0</v>
      </c>
      <c r="BP1812">
        <v>0</v>
      </c>
      <c r="BW1812" t="str">
        <f>"21:58:49.468"</f>
        <v>21:58:49.468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3</v>
      </c>
      <c r="CP1812" t="s">
        <v>119</v>
      </c>
      <c r="CQ1812">
        <v>259</v>
      </c>
      <c r="CR1812">
        <v>0</v>
      </c>
      <c r="CW1812">
        <v>3086264</v>
      </c>
      <c r="CY1812">
        <v>0</v>
      </c>
      <c r="CZ1812">
        <v>0</v>
      </c>
      <c r="DA1812">
        <v>0</v>
      </c>
      <c r="DB1812">
        <v>0</v>
      </c>
      <c r="DC1812">
        <v>0</v>
      </c>
      <c r="DD1812">
        <v>0</v>
      </c>
      <c r="DE1812">
        <v>0</v>
      </c>
      <c r="DF1812">
        <v>1</v>
      </c>
      <c r="DG1812">
        <v>0</v>
      </c>
      <c r="DH1812">
        <v>0</v>
      </c>
      <c r="DI1812">
        <v>0</v>
      </c>
    </row>
    <row r="1813" spans="1:113" x14ac:dyDescent="0.3">
      <c r="A1813" t="str">
        <f>"08/10/2022 21:58:49.763"</f>
        <v>08/10/2022 21:58:49.763</v>
      </c>
      <c r="C1813" t="str">
        <f t="shared" si="526"/>
        <v>FFD7D3C0</v>
      </c>
      <c r="D1813" t="s">
        <v>611</v>
      </c>
      <c r="E1813">
        <v>10</v>
      </c>
      <c r="H1813">
        <v>37</v>
      </c>
      <c r="I1813" t="s">
        <v>612</v>
      </c>
      <c r="J1813" t="s">
        <v>613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530"/>
        <v>21:58:49.398</v>
      </c>
      <c r="T1813" t="str">
        <f t="shared" si="530"/>
        <v>21:58:49.398</v>
      </c>
      <c r="U1813" t="str">
        <f t="shared" si="521"/>
        <v>A4558D</v>
      </c>
      <c r="V1813">
        <v>0</v>
      </c>
      <c r="W1813">
        <v>0</v>
      </c>
      <c r="X1813">
        <v>2</v>
      </c>
      <c r="Z1813">
        <v>1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0</v>
      </c>
      <c r="AG1813">
        <v>2</v>
      </c>
      <c r="AH1813">
        <v>0</v>
      </c>
      <c r="AI1813" t="s">
        <v>1442</v>
      </c>
      <c r="AJ1813">
        <v>48.040143999999998</v>
      </c>
      <c r="AK1813" t="s">
        <v>1443</v>
      </c>
      <c r="AL1813">
        <v>-122.954671</v>
      </c>
      <c r="AM1813">
        <v>25</v>
      </c>
      <c r="AN1813">
        <v>1100</v>
      </c>
      <c r="AO1813" t="s">
        <v>118</v>
      </c>
      <c r="AP1813">
        <v>117</v>
      </c>
      <c r="AQ1813">
        <v>28</v>
      </c>
      <c r="AR1813">
        <v>1408</v>
      </c>
      <c r="AZ1813">
        <v>1200</v>
      </c>
      <c r="BA1813">
        <v>1</v>
      </c>
      <c r="BC1813">
        <v>1</v>
      </c>
      <c r="BE1813">
        <v>0</v>
      </c>
      <c r="BF1813">
        <v>0</v>
      </c>
      <c r="BG1813">
        <v>0</v>
      </c>
      <c r="BH1813">
        <v>1075</v>
      </c>
      <c r="BI1813">
        <v>1</v>
      </c>
      <c r="BJ1813">
        <v>0</v>
      </c>
      <c r="BK1813">
        <v>0</v>
      </c>
      <c r="BL1813">
        <v>0</v>
      </c>
      <c r="BO1813">
        <v>0</v>
      </c>
      <c r="BP1813">
        <v>0</v>
      </c>
      <c r="BW1813" t="str">
        <f>"21:58:49.468"</f>
        <v>21:58:49.468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3</v>
      </c>
      <c r="CP1813" t="s">
        <v>119</v>
      </c>
      <c r="CQ1813">
        <v>259</v>
      </c>
      <c r="CR1813">
        <v>0</v>
      </c>
      <c r="CW1813">
        <v>3086264</v>
      </c>
      <c r="CY1813">
        <v>0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1</v>
      </c>
      <c r="DG1813">
        <v>0</v>
      </c>
      <c r="DH1813">
        <v>0</v>
      </c>
      <c r="DI1813">
        <v>0</v>
      </c>
    </row>
    <row r="1814" spans="1:113" x14ac:dyDescent="0.3">
      <c r="A1814" t="str">
        <f>"08/10/2022 21:58:49.763"</f>
        <v>08/10/2022 21:58:49.763</v>
      </c>
      <c r="C1814" t="str">
        <f t="shared" si="526"/>
        <v>FFD7D3C0</v>
      </c>
      <c r="D1814" t="s">
        <v>130</v>
      </c>
      <c r="E1814">
        <v>18</v>
      </c>
      <c r="F1814">
        <v>1018</v>
      </c>
      <c r="G1814" t="s">
        <v>114</v>
      </c>
      <c r="J1814" t="s">
        <v>131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si="530"/>
        <v>21:58:49.398</v>
      </c>
      <c r="T1814" t="str">
        <f t="shared" si="530"/>
        <v>21:58:49.398</v>
      </c>
      <c r="U1814" t="str">
        <f t="shared" si="521"/>
        <v>A4558D</v>
      </c>
      <c r="V1814">
        <v>0</v>
      </c>
      <c r="W1814">
        <v>0</v>
      </c>
      <c r="X1814">
        <v>2</v>
      </c>
      <c r="Z1814">
        <v>1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0</v>
      </c>
      <c r="AG1814">
        <v>2</v>
      </c>
      <c r="AH1814">
        <v>0</v>
      </c>
      <c r="AI1814" t="s">
        <v>1442</v>
      </c>
      <c r="AJ1814">
        <v>48.040143999999998</v>
      </c>
      <c r="AK1814" t="s">
        <v>1443</v>
      </c>
      <c r="AL1814">
        <v>-122.954671</v>
      </c>
      <c r="AM1814">
        <v>25</v>
      </c>
      <c r="AN1814">
        <v>1100</v>
      </c>
      <c r="AO1814" t="s">
        <v>118</v>
      </c>
      <c r="AP1814">
        <v>117</v>
      </c>
      <c r="AQ1814">
        <v>28</v>
      </c>
      <c r="AR1814">
        <v>1408</v>
      </c>
      <c r="AZ1814">
        <v>1200</v>
      </c>
      <c r="BA1814">
        <v>1</v>
      </c>
      <c r="BC1814">
        <v>1</v>
      </c>
      <c r="BE1814">
        <v>0</v>
      </c>
      <c r="BF1814">
        <v>0</v>
      </c>
      <c r="BG1814">
        <v>0</v>
      </c>
      <c r="BH1814">
        <v>1075</v>
      </c>
      <c r="BI1814">
        <v>1</v>
      </c>
      <c r="BJ1814">
        <v>0</v>
      </c>
      <c r="BK1814">
        <v>0</v>
      </c>
      <c r="BL1814">
        <v>0</v>
      </c>
      <c r="BO1814">
        <v>0</v>
      </c>
      <c r="BP1814">
        <v>0</v>
      </c>
      <c r="BW1814" t="str">
        <f>"21:58:49.468"</f>
        <v>21:58:49.468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3</v>
      </c>
      <c r="CP1814" t="s">
        <v>119</v>
      </c>
      <c r="CQ1814">
        <v>259</v>
      </c>
      <c r="CR1814">
        <v>0</v>
      </c>
      <c r="CW1814">
        <v>3086264</v>
      </c>
      <c r="CY1814">
        <v>0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1</v>
      </c>
      <c r="DG1814">
        <v>0</v>
      </c>
      <c r="DH1814">
        <v>0</v>
      </c>
      <c r="DI1814">
        <v>0</v>
      </c>
    </row>
    <row r="1815" spans="1:113" x14ac:dyDescent="0.3">
      <c r="A1815" t="str">
        <f>"08/10/2022 21:58:51.950"</f>
        <v>08/10/2022 21:58:51.950</v>
      </c>
      <c r="C1815" t="str">
        <f t="shared" ref="C1815:C1846" si="531">"FFDFD3C0"</f>
        <v>FFDFD3C0</v>
      </c>
      <c r="D1815" t="s">
        <v>113</v>
      </c>
      <c r="E1815">
        <v>6</v>
      </c>
      <c r="H1815">
        <v>174</v>
      </c>
      <c r="I1815" t="s">
        <v>114</v>
      </c>
      <c r="J1815" t="s">
        <v>115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ref="S1815:T1817" si="532">"21:58:51.594"</f>
        <v>21:58:51.594</v>
      </c>
      <c r="T1815" t="str">
        <f t="shared" si="532"/>
        <v>21:58:51.594</v>
      </c>
      <c r="U1815" t="str">
        <f t="shared" si="521"/>
        <v>A4558D</v>
      </c>
      <c r="V1815">
        <v>0</v>
      </c>
      <c r="W1815">
        <v>0</v>
      </c>
      <c r="X1815">
        <v>2</v>
      </c>
      <c r="Z1815">
        <v>1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0</v>
      </c>
      <c r="AG1815">
        <v>2</v>
      </c>
      <c r="AH1815">
        <v>0</v>
      </c>
      <c r="AI1815" t="s">
        <v>1444</v>
      </c>
      <c r="AJ1815">
        <v>48.040315999999997</v>
      </c>
      <c r="AK1815" t="s">
        <v>1445</v>
      </c>
      <c r="AL1815">
        <v>-122.95286900000001</v>
      </c>
      <c r="AM1815">
        <v>25</v>
      </c>
      <c r="AN1815">
        <v>1100</v>
      </c>
      <c r="AO1815" t="s">
        <v>118</v>
      </c>
      <c r="AP1815">
        <v>119</v>
      </c>
      <c r="AQ1815">
        <v>9</v>
      </c>
      <c r="AR1815">
        <v>576</v>
      </c>
      <c r="AZ1815">
        <v>1200</v>
      </c>
      <c r="BA1815">
        <v>1</v>
      </c>
      <c r="BB1815" t="str">
        <f t="shared" ref="BB1815:BB1846" si="533">"N379DH  "</f>
        <v xml:space="preserve">N379DH  </v>
      </c>
      <c r="BC1815">
        <v>1</v>
      </c>
      <c r="BE1815">
        <v>0</v>
      </c>
      <c r="BF1815">
        <v>0</v>
      </c>
      <c r="BG1815">
        <v>0</v>
      </c>
      <c r="BH1815">
        <v>1125</v>
      </c>
      <c r="BI1815">
        <v>1</v>
      </c>
      <c r="BJ1815">
        <v>0</v>
      </c>
      <c r="BK1815">
        <v>0</v>
      </c>
      <c r="BL1815">
        <v>0</v>
      </c>
      <c r="BO1815">
        <v>0</v>
      </c>
      <c r="BP1815">
        <v>0</v>
      </c>
      <c r="BW1815" t="str">
        <f>"21:58:51.719"</f>
        <v>21:58:51.719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3</v>
      </c>
      <c r="CP1815" t="s">
        <v>119</v>
      </c>
      <c r="CQ1815">
        <v>259</v>
      </c>
      <c r="CR1815">
        <v>0</v>
      </c>
      <c r="CW1815">
        <v>3086445</v>
      </c>
      <c r="CY1815">
        <v>0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"08/10/2022 21:58:51.950"</f>
        <v>08/10/2022 21:58:51.950</v>
      </c>
      <c r="C1816" t="str">
        <f t="shared" si="531"/>
        <v>FFDFD3C0</v>
      </c>
      <c r="D1816" t="s">
        <v>611</v>
      </c>
      <c r="E1816">
        <v>10</v>
      </c>
      <c r="H1816">
        <v>37</v>
      </c>
      <c r="I1816" t="s">
        <v>612</v>
      </c>
      <c r="J1816" t="s">
        <v>613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532"/>
        <v>21:58:51.594</v>
      </c>
      <c r="T1816" t="str">
        <f t="shared" si="532"/>
        <v>21:58:51.594</v>
      </c>
      <c r="U1816" t="str">
        <f t="shared" si="521"/>
        <v>A4558D</v>
      </c>
      <c r="V1816">
        <v>0</v>
      </c>
      <c r="W1816">
        <v>0</v>
      </c>
      <c r="X1816">
        <v>2</v>
      </c>
      <c r="Z1816">
        <v>1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0</v>
      </c>
      <c r="AG1816">
        <v>2</v>
      </c>
      <c r="AH1816">
        <v>0</v>
      </c>
      <c r="AI1816" t="s">
        <v>1444</v>
      </c>
      <c r="AJ1816">
        <v>48.040315999999997</v>
      </c>
      <c r="AK1816" t="s">
        <v>1445</v>
      </c>
      <c r="AL1816">
        <v>-122.95286900000001</v>
      </c>
      <c r="AM1816">
        <v>25</v>
      </c>
      <c r="AN1816">
        <v>1100</v>
      </c>
      <c r="AO1816" t="s">
        <v>118</v>
      </c>
      <c r="AP1816">
        <v>119</v>
      </c>
      <c r="AQ1816">
        <v>9</v>
      </c>
      <c r="AR1816">
        <v>576</v>
      </c>
      <c r="AZ1816">
        <v>1200</v>
      </c>
      <c r="BA1816">
        <v>1</v>
      </c>
      <c r="BB1816" t="str">
        <f t="shared" si="533"/>
        <v xml:space="preserve">N379DH  </v>
      </c>
      <c r="BC1816">
        <v>1</v>
      </c>
      <c r="BE1816">
        <v>0</v>
      </c>
      <c r="BF1816">
        <v>0</v>
      </c>
      <c r="BG1816">
        <v>0</v>
      </c>
      <c r="BH1816">
        <v>1125</v>
      </c>
      <c r="BI1816">
        <v>1</v>
      </c>
      <c r="BJ1816">
        <v>0</v>
      </c>
      <c r="BK1816">
        <v>0</v>
      </c>
      <c r="BL1816">
        <v>0</v>
      </c>
      <c r="BO1816">
        <v>0</v>
      </c>
      <c r="BP1816">
        <v>0</v>
      </c>
      <c r="BW1816" t="str">
        <f>"21:58:51.719"</f>
        <v>21:58:51.719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3</v>
      </c>
      <c r="CP1816" t="s">
        <v>119</v>
      </c>
      <c r="CQ1816">
        <v>259</v>
      </c>
      <c r="CR1816">
        <v>0</v>
      </c>
      <c r="CW1816">
        <v>3086445</v>
      </c>
      <c r="CY1816">
        <v>0</v>
      </c>
      <c r="CZ1816">
        <v>0</v>
      </c>
      <c r="DA1816">
        <v>0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"08/10/2022 21:58:51.950"</f>
        <v>08/10/2022 21:58:51.950</v>
      </c>
      <c r="C1817" t="str">
        <f t="shared" si="531"/>
        <v>FFDFD3C0</v>
      </c>
      <c r="D1817" t="s">
        <v>130</v>
      </c>
      <c r="E1817">
        <v>18</v>
      </c>
      <c r="F1817">
        <v>1018</v>
      </c>
      <c r="G1817" t="s">
        <v>114</v>
      </c>
      <c r="J1817" t="s">
        <v>131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532"/>
        <v>21:58:51.594</v>
      </c>
      <c r="T1817" t="str">
        <f t="shared" si="532"/>
        <v>21:58:51.594</v>
      </c>
      <c r="U1817" t="str">
        <f t="shared" si="521"/>
        <v>A4558D</v>
      </c>
      <c r="V1817">
        <v>0</v>
      </c>
      <c r="W1817">
        <v>0</v>
      </c>
      <c r="X1817">
        <v>2</v>
      </c>
      <c r="Z1817">
        <v>1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0</v>
      </c>
      <c r="AG1817">
        <v>2</v>
      </c>
      <c r="AH1817">
        <v>0</v>
      </c>
      <c r="AI1817" t="s">
        <v>1444</v>
      </c>
      <c r="AJ1817">
        <v>48.040315999999997</v>
      </c>
      <c r="AK1817" t="s">
        <v>1445</v>
      </c>
      <c r="AL1817">
        <v>-122.95286900000001</v>
      </c>
      <c r="AM1817">
        <v>25</v>
      </c>
      <c r="AN1817">
        <v>1100</v>
      </c>
      <c r="AO1817" t="s">
        <v>118</v>
      </c>
      <c r="AP1817">
        <v>119</v>
      </c>
      <c r="AQ1817">
        <v>9</v>
      </c>
      <c r="AR1817">
        <v>576</v>
      </c>
      <c r="AZ1817">
        <v>1200</v>
      </c>
      <c r="BA1817">
        <v>1</v>
      </c>
      <c r="BB1817" t="str">
        <f t="shared" si="533"/>
        <v xml:space="preserve">N379DH  </v>
      </c>
      <c r="BC1817">
        <v>1</v>
      </c>
      <c r="BE1817">
        <v>0</v>
      </c>
      <c r="BF1817">
        <v>0</v>
      </c>
      <c r="BG1817">
        <v>0</v>
      </c>
      <c r="BH1817">
        <v>1125</v>
      </c>
      <c r="BI1817">
        <v>1</v>
      </c>
      <c r="BJ1817">
        <v>0</v>
      </c>
      <c r="BK1817">
        <v>0</v>
      </c>
      <c r="BL1817">
        <v>0</v>
      </c>
      <c r="BO1817">
        <v>0</v>
      </c>
      <c r="BP1817">
        <v>0</v>
      </c>
      <c r="BW1817" t="str">
        <f>"21:58:51.719"</f>
        <v>21:58:51.719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3</v>
      </c>
      <c r="CP1817" t="s">
        <v>119</v>
      </c>
      <c r="CQ1817">
        <v>259</v>
      </c>
      <c r="CR1817">
        <v>0</v>
      </c>
      <c r="CW1817">
        <v>3086445</v>
      </c>
      <c r="CY1817">
        <v>0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"08/10/2022 21:58:53.013"</f>
        <v>08/10/2022 21:58:53.013</v>
      </c>
      <c r="C1818" t="str">
        <f t="shared" si="531"/>
        <v>FFDFD3C0</v>
      </c>
      <c r="D1818" t="s">
        <v>113</v>
      </c>
      <c r="E1818">
        <v>6</v>
      </c>
      <c r="H1818">
        <v>174</v>
      </c>
      <c r="I1818" t="s">
        <v>114</v>
      </c>
      <c r="J1818" t="s">
        <v>115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ref="S1818:T1820" si="534">"21:58:52.594"</f>
        <v>21:58:52.594</v>
      </c>
      <c r="T1818" t="str">
        <f t="shared" si="534"/>
        <v>21:58:52.594</v>
      </c>
      <c r="U1818" t="str">
        <f t="shared" si="521"/>
        <v>A4558D</v>
      </c>
      <c r="V1818">
        <v>0</v>
      </c>
      <c r="W1818">
        <v>0</v>
      </c>
      <c r="X1818">
        <v>2</v>
      </c>
      <c r="Z1818">
        <v>1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0</v>
      </c>
      <c r="AI1818" t="s">
        <v>1446</v>
      </c>
      <c r="AJ1818">
        <v>48.040359000000002</v>
      </c>
      <c r="AK1818" t="s">
        <v>1447</v>
      </c>
      <c r="AL1818">
        <v>-122.952054</v>
      </c>
      <c r="AM1818">
        <v>25</v>
      </c>
      <c r="AN1818">
        <v>1200</v>
      </c>
      <c r="AO1818" t="s">
        <v>118</v>
      </c>
      <c r="AP1818">
        <v>120</v>
      </c>
      <c r="AQ1818">
        <v>3</v>
      </c>
      <c r="AR1818">
        <v>256</v>
      </c>
      <c r="AZ1818">
        <v>1200</v>
      </c>
      <c r="BA1818">
        <v>1</v>
      </c>
      <c r="BB1818" t="str">
        <f t="shared" si="533"/>
        <v xml:space="preserve">N379DH  </v>
      </c>
      <c r="BC1818">
        <v>1</v>
      </c>
      <c r="BE1818">
        <v>0</v>
      </c>
      <c r="BF1818">
        <v>0</v>
      </c>
      <c r="BG1818">
        <v>0</v>
      </c>
      <c r="BH1818">
        <v>1125</v>
      </c>
      <c r="BI1818">
        <v>1</v>
      </c>
      <c r="BJ1818">
        <v>0</v>
      </c>
      <c r="BK1818">
        <v>0</v>
      </c>
      <c r="BL1818">
        <v>0</v>
      </c>
      <c r="BO1818">
        <v>0</v>
      </c>
      <c r="BP1818">
        <v>0</v>
      </c>
      <c r="BW1818" t="str">
        <f>"21:58:52.785"</f>
        <v>21:58:52.785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4</v>
      </c>
      <c r="CP1818" t="s">
        <v>119</v>
      </c>
      <c r="CQ1818">
        <v>259</v>
      </c>
      <c r="CR1818">
        <v>0</v>
      </c>
      <c r="CW1818">
        <v>3086524</v>
      </c>
      <c r="CY1818">
        <v>0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"08/10/2022 21:58:53.013"</f>
        <v>08/10/2022 21:58:53.013</v>
      </c>
      <c r="C1819" t="str">
        <f t="shared" si="531"/>
        <v>FFDFD3C0</v>
      </c>
      <c r="D1819" t="s">
        <v>611</v>
      </c>
      <c r="E1819">
        <v>10</v>
      </c>
      <c r="H1819">
        <v>37</v>
      </c>
      <c r="I1819" t="s">
        <v>612</v>
      </c>
      <c r="J1819" t="s">
        <v>613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si="534"/>
        <v>21:58:52.594</v>
      </c>
      <c r="T1819" t="str">
        <f t="shared" si="534"/>
        <v>21:58:52.594</v>
      </c>
      <c r="U1819" t="str">
        <f t="shared" si="521"/>
        <v>A4558D</v>
      </c>
      <c r="V1819">
        <v>0</v>
      </c>
      <c r="W1819">
        <v>0</v>
      </c>
      <c r="X1819">
        <v>2</v>
      </c>
      <c r="Z1819">
        <v>1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0</v>
      </c>
      <c r="AI1819" t="s">
        <v>1446</v>
      </c>
      <c r="AJ1819">
        <v>48.040359000000002</v>
      </c>
      <c r="AK1819" t="s">
        <v>1447</v>
      </c>
      <c r="AL1819">
        <v>-122.952054</v>
      </c>
      <c r="AM1819">
        <v>25</v>
      </c>
      <c r="AN1819">
        <v>1200</v>
      </c>
      <c r="AO1819" t="s">
        <v>118</v>
      </c>
      <c r="AP1819">
        <v>120</v>
      </c>
      <c r="AQ1819">
        <v>3</v>
      </c>
      <c r="AR1819">
        <v>256</v>
      </c>
      <c r="AZ1819">
        <v>1200</v>
      </c>
      <c r="BA1819">
        <v>1</v>
      </c>
      <c r="BB1819" t="str">
        <f t="shared" si="533"/>
        <v xml:space="preserve">N379DH  </v>
      </c>
      <c r="BC1819">
        <v>1</v>
      </c>
      <c r="BE1819">
        <v>0</v>
      </c>
      <c r="BF1819">
        <v>0</v>
      </c>
      <c r="BG1819">
        <v>0</v>
      </c>
      <c r="BH1819">
        <v>1125</v>
      </c>
      <c r="BI1819">
        <v>1</v>
      </c>
      <c r="BJ1819">
        <v>0</v>
      </c>
      <c r="BK1819">
        <v>0</v>
      </c>
      <c r="BL1819">
        <v>0</v>
      </c>
      <c r="BO1819">
        <v>0</v>
      </c>
      <c r="BP1819">
        <v>0</v>
      </c>
      <c r="BW1819" t="str">
        <f>"21:58:52.785"</f>
        <v>21:58:52.785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4</v>
      </c>
      <c r="CP1819" t="s">
        <v>119</v>
      </c>
      <c r="CQ1819">
        <v>259</v>
      </c>
      <c r="CR1819">
        <v>0</v>
      </c>
      <c r="CW1819">
        <v>3086524</v>
      </c>
      <c r="CY1819">
        <v>0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"08/10/2022 21:58:53.013"</f>
        <v>08/10/2022 21:58:53.013</v>
      </c>
      <c r="C1820" t="str">
        <f t="shared" si="531"/>
        <v>FFDFD3C0</v>
      </c>
      <c r="D1820" t="s">
        <v>130</v>
      </c>
      <c r="E1820">
        <v>18</v>
      </c>
      <c r="F1820">
        <v>1018</v>
      </c>
      <c r="G1820" t="s">
        <v>114</v>
      </c>
      <c r="J1820" t="s">
        <v>131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534"/>
        <v>21:58:52.594</v>
      </c>
      <c r="T1820" t="str">
        <f t="shared" si="534"/>
        <v>21:58:52.594</v>
      </c>
      <c r="U1820" t="str">
        <f t="shared" si="521"/>
        <v>A4558D</v>
      </c>
      <c r="V1820">
        <v>0</v>
      </c>
      <c r="W1820">
        <v>0</v>
      </c>
      <c r="X1820">
        <v>2</v>
      </c>
      <c r="Z1820">
        <v>1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0</v>
      </c>
      <c r="AI1820" t="s">
        <v>1446</v>
      </c>
      <c r="AJ1820">
        <v>48.040359000000002</v>
      </c>
      <c r="AK1820" t="s">
        <v>1447</v>
      </c>
      <c r="AL1820">
        <v>-122.952054</v>
      </c>
      <c r="AM1820">
        <v>25</v>
      </c>
      <c r="AN1820">
        <v>1200</v>
      </c>
      <c r="AO1820" t="s">
        <v>118</v>
      </c>
      <c r="AP1820">
        <v>120</v>
      </c>
      <c r="AQ1820">
        <v>3</v>
      </c>
      <c r="AR1820">
        <v>256</v>
      </c>
      <c r="AZ1820">
        <v>1200</v>
      </c>
      <c r="BA1820">
        <v>1</v>
      </c>
      <c r="BB1820" t="str">
        <f t="shared" si="533"/>
        <v xml:space="preserve">N379DH  </v>
      </c>
      <c r="BC1820">
        <v>1</v>
      </c>
      <c r="BE1820">
        <v>0</v>
      </c>
      <c r="BF1820">
        <v>0</v>
      </c>
      <c r="BG1820">
        <v>0</v>
      </c>
      <c r="BH1820">
        <v>1125</v>
      </c>
      <c r="BI1820">
        <v>1</v>
      </c>
      <c r="BJ1820">
        <v>0</v>
      </c>
      <c r="BK1820">
        <v>0</v>
      </c>
      <c r="BL1820">
        <v>0</v>
      </c>
      <c r="BO1820">
        <v>0</v>
      </c>
      <c r="BP1820">
        <v>0</v>
      </c>
      <c r="BW1820" t="str">
        <f>"21:58:52.785"</f>
        <v>21:58:52.785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4</v>
      </c>
      <c r="CP1820" t="s">
        <v>119</v>
      </c>
      <c r="CQ1820">
        <v>259</v>
      </c>
      <c r="CR1820">
        <v>0</v>
      </c>
      <c r="CW1820">
        <v>3086524</v>
      </c>
      <c r="CY1820">
        <v>0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"08/10/2022 21:58:54.231"</f>
        <v>08/10/2022 21:58:54.231</v>
      </c>
      <c r="C1821" t="str">
        <f t="shared" si="531"/>
        <v>FFDFD3C0</v>
      </c>
      <c r="D1821" t="s">
        <v>113</v>
      </c>
      <c r="E1821">
        <v>6</v>
      </c>
      <c r="H1821">
        <v>174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ref="S1821:T1823" si="535">"21:58:53.797"</f>
        <v>21:58:53.797</v>
      </c>
      <c r="T1821" t="str">
        <f t="shared" si="535"/>
        <v>21:58:53.797</v>
      </c>
      <c r="U1821" t="str">
        <f t="shared" si="521"/>
        <v>A4558D</v>
      </c>
      <c r="V1821">
        <v>0</v>
      </c>
      <c r="W1821">
        <v>0</v>
      </c>
      <c r="X1821">
        <v>2</v>
      </c>
      <c r="Z1821">
        <v>1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0</v>
      </c>
      <c r="AI1821" t="s">
        <v>1446</v>
      </c>
      <c r="AJ1821">
        <v>48.040359000000002</v>
      </c>
      <c r="AK1821" t="s">
        <v>1448</v>
      </c>
      <c r="AL1821">
        <v>-122.95104499999999</v>
      </c>
      <c r="AM1821">
        <v>25</v>
      </c>
      <c r="AN1821">
        <v>1100</v>
      </c>
      <c r="AO1821" t="s">
        <v>118</v>
      </c>
      <c r="AP1821">
        <v>121</v>
      </c>
      <c r="AQ1821">
        <v>-2</v>
      </c>
      <c r="AR1821">
        <v>64</v>
      </c>
      <c r="AZ1821">
        <v>1200</v>
      </c>
      <c r="BA1821">
        <v>1</v>
      </c>
      <c r="BB1821" t="str">
        <f t="shared" si="533"/>
        <v xml:space="preserve">N379DH  </v>
      </c>
      <c r="BC1821">
        <v>1</v>
      </c>
      <c r="BE1821">
        <v>0</v>
      </c>
      <c r="BF1821">
        <v>0</v>
      </c>
      <c r="BG1821">
        <v>0</v>
      </c>
      <c r="BH1821">
        <v>1125</v>
      </c>
      <c r="BI1821">
        <v>1</v>
      </c>
      <c r="BJ1821">
        <v>0</v>
      </c>
      <c r="BK1821">
        <v>0</v>
      </c>
      <c r="BL1821">
        <v>0</v>
      </c>
      <c r="BO1821">
        <v>0</v>
      </c>
      <c r="BP1821">
        <v>0</v>
      </c>
      <c r="BW1821" t="str">
        <f>"21:58:53.991"</f>
        <v>21:58:53.991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4</v>
      </c>
      <c r="CP1821" t="s">
        <v>119</v>
      </c>
      <c r="CQ1821">
        <v>259</v>
      </c>
      <c r="CR1821">
        <v>0</v>
      </c>
      <c r="CW1821">
        <v>3086637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"08/10/2022 21:58:54.231"</f>
        <v>08/10/2022 21:58:54.231</v>
      </c>
      <c r="C1822" t="str">
        <f t="shared" si="531"/>
        <v>FFDFD3C0</v>
      </c>
      <c r="D1822" t="s">
        <v>130</v>
      </c>
      <c r="E1822">
        <v>18</v>
      </c>
      <c r="F1822">
        <v>1018</v>
      </c>
      <c r="G1822" t="s">
        <v>114</v>
      </c>
      <c r="J1822" t="s">
        <v>131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si="535"/>
        <v>21:58:53.797</v>
      </c>
      <c r="T1822" t="str">
        <f t="shared" si="535"/>
        <v>21:58:53.797</v>
      </c>
      <c r="U1822" t="str">
        <f t="shared" si="521"/>
        <v>A4558D</v>
      </c>
      <c r="V1822">
        <v>0</v>
      </c>
      <c r="W1822">
        <v>0</v>
      </c>
      <c r="X1822">
        <v>2</v>
      </c>
      <c r="Z1822">
        <v>1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0</v>
      </c>
      <c r="AI1822" t="s">
        <v>1446</v>
      </c>
      <c r="AJ1822">
        <v>48.040359000000002</v>
      </c>
      <c r="AK1822" t="s">
        <v>1448</v>
      </c>
      <c r="AL1822">
        <v>-122.95104499999999</v>
      </c>
      <c r="AM1822">
        <v>25</v>
      </c>
      <c r="AN1822">
        <v>1100</v>
      </c>
      <c r="AO1822" t="s">
        <v>118</v>
      </c>
      <c r="AP1822">
        <v>121</v>
      </c>
      <c r="AQ1822">
        <v>-2</v>
      </c>
      <c r="AR1822">
        <v>64</v>
      </c>
      <c r="AZ1822">
        <v>1200</v>
      </c>
      <c r="BA1822">
        <v>1</v>
      </c>
      <c r="BB1822" t="str">
        <f t="shared" si="533"/>
        <v xml:space="preserve">N379DH  </v>
      </c>
      <c r="BC1822">
        <v>1</v>
      </c>
      <c r="BE1822">
        <v>0</v>
      </c>
      <c r="BF1822">
        <v>0</v>
      </c>
      <c r="BG1822">
        <v>0</v>
      </c>
      <c r="BH1822">
        <v>1125</v>
      </c>
      <c r="BI1822">
        <v>1</v>
      </c>
      <c r="BJ1822">
        <v>0</v>
      </c>
      <c r="BK1822">
        <v>0</v>
      </c>
      <c r="BL1822">
        <v>0</v>
      </c>
      <c r="BO1822">
        <v>0</v>
      </c>
      <c r="BP1822">
        <v>0</v>
      </c>
      <c r="BW1822" t="str">
        <f>"21:58:53.991"</f>
        <v>21:58:53.991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4</v>
      </c>
      <c r="CP1822" t="s">
        <v>119</v>
      </c>
      <c r="CQ1822">
        <v>259</v>
      </c>
      <c r="CR1822">
        <v>0</v>
      </c>
      <c r="CW1822">
        <v>3086637</v>
      </c>
      <c r="CY1822">
        <v>0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"08/10/2022 21:58:54.231"</f>
        <v>08/10/2022 21:58:54.231</v>
      </c>
      <c r="C1823" t="str">
        <f t="shared" si="531"/>
        <v>FFDFD3C0</v>
      </c>
      <c r="D1823" t="s">
        <v>611</v>
      </c>
      <c r="E1823">
        <v>10</v>
      </c>
      <c r="H1823">
        <v>37</v>
      </c>
      <c r="I1823" t="s">
        <v>612</v>
      </c>
      <c r="J1823" t="s">
        <v>613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535"/>
        <v>21:58:53.797</v>
      </c>
      <c r="T1823" t="str">
        <f t="shared" si="535"/>
        <v>21:58:53.797</v>
      </c>
      <c r="U1823" t="str">
        <f t="shared" si="521"/>
        <v>A4558D</v>
      </c>
      <c r="V1823">
        <v>0</v>
      </c>
      <c r="W1823">
        <v>0</v>
      </c>
      <c r="X1823">
        <v>2</v>
      </c>
      <c r="Z1823">
        <v>1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0</v>
      </c>
      <c r="AI1823" t="s">
        <v>1446</v>
      </c>
      <c r="AJ1823">
        <v>48.040359000000002</v>
      </c>
      <c r="AK1823" t="s">
        <v>1448</v>
      </c>
      <c r="AL1823">
        <v>-122.95104499999999</v>
      </c>
      <c r="AM1823">
        <v>25</v>
      </c>
      <c r="AN1823">
        <v>1100</v>
      </c>
      <c r="AO1823" t="s">
        <v>118</v>
      </c>
      <c r="AP1823">
        <v>121</v>
      </c>
      <c r="AQ1823">
        <v>-2</v>
      </c>
      <c r="AR1823">
        <v>64</v>
      </c>
      <c r="AZ1823">
        <v>1200</v>
      </c>
      <c r="BA1823">
        <v>1</v>
      </c>
      <c r="BB1823" t="str">
        <f t="shared" si="533"/>
        <v xml:space="preserve">N379DH  </v>
      </c>
      <c r="BC1823">
        <v>1</v>
      </c>
      <c r="BE1823">
        <v>0</v>
      </c>
      <c r="BF1823">
        <v>0</v>
      </c>
      <c r="BG1823">
        <v>0</v>
      </c>
      <c r="BH1823">
        <v>1125</v>
      </c>
      <c r="BI1823">
        <v>1</v>
      </c>
      <c r="BJ1823">
        <v>0</v>
      </c>
      <c r="BK1823">
        <v>0</v>
      </c>
      <c r="BL1823">
        <v>0</v>
      </c>
      <c r="BO1823">
        <v>0</v>
      </c>
      <c r="BP1823">
        <v>0</v>
      </c>
      <c r="BW1823" t="str">
        <f>"21:58:53.991"</f>
        <v>21:58:53.991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4</v>
      </c>
      <c r="CP1823" t="s">
        <v>119</v>
      </c>
      <c r="CQ1823">
        <v>259</v>
      </c>
      <c r="CR1823">
        <v>0</v>
      </c>
      <c r="CW1823">
        <v>3086637</v>
      </c>
      <c r="CY1823">
        <v>0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"08/10/2022 21:58:54.528"</f>
        <v>08/10/2022 21:58:54.528</v>
      </c>
      <c r="C1824" t="str">
        <f t="shared" si="531"/>
        <v>FFDFD3C0</v>
      </c>
      <c r="D1824" t="s">
        <v>113</v>
      </c>
      <c r="E1824">
        <v>6</v>
      </c>
      <c r="H1824">
        <v>174</v>
      </c>
      <c r="I1824" t="s">
        <v>114</v>
      </c>
      <c r="J1824" t="s">
        <v>115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ref="S1824:T1826" si="536">"21:58:54.195"</f>
        <v>21:58:54.195</v>
      </c>
      <c r="T1824" t="str">
        <f t="shared" si="536"/>
        <v>21:58:54.195</v>
      </c>
      <c r="U1824" t="str">
        <f t="shared" si="521"/>
        <v>A4558D</v>
      </c>
      <c r="V1824">
        <v>0</v>
      </c>
      <c r="W1824">
        <v>0</v>
      </c>
      <c r="X1824">
        <v>2</v>
      </c>
      <c r="Z1824">
        <v>1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0</v>
      </c>
      <c r="AI1824" t="s">
        <v>1449</v>
      </c>
      <c r="AJ1824">
        <v>48.040337999999998</v>
      </c>
      <c r="AK1824" t="s">
        <v>1450</v>
      </c>
      <c r="AL1824">
        <v>-122.950723</v>
      </c>
      <c r="AM1824">
        <v>25</v>
      </c>
      <c r="AN1824">
        <v>1100</v>
      </c>
      <c r="AO1824" t="s">
        <v>118</v>
      </c>
      <c r="AP1824">
        <v>121</v>
      </c>
      <c r="AQ1824">
        <v>-3</v>
      </c>
      <c r="AR1824">
        <v>64</v>
      </c>
      <c r="AZ1824">
        <v>1200</v>
      </c>
      <c r="BA1824">
        <v>1</v>
      </c>
      <c r="BB1824" t="str">
        <f t="shared" si="533"/>
        <v xml:space="preserve">N379DH  </v>
      </c>
      <c r="BC1824">
        <v>1</v>
      </c>
      <c r="BE1824">
        <v>0</v>
      </c>
      <c r="BF1824">
        <v>0</v>
      </c>
      <c r="BG1824">
        <v>0</v>
      </c>
      <c r="BH1824">
        <v>1125</v>
      </c>
      <c r="BI1824">
        <v>1</v>
      </c>
      <c r="BJ1824">
        <v>0</v>
      </c>
      <c r="BK1824">
        <v>0</v>
      </c>
      <c r="BL1824">
        <v>0</v>
      </c>
      <c r="BO1824">
        <v>0</v>
      </c>
      <c r="BP1824">
        <v>0</v>
      </c>
      <c r="BW1824" t="str">
        <f>"21:58:54.276"</f>
        <v>21:58:54.276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5</v>
      </c>
      <c r="CP1824" t="s">
        <v>119</v>
      </c>
      <c r="CQ1824">
        <v>259</v>
      </c>
      <c r="CR1824">
        <v>0</v>
      </c>
      <c r="CW1824">
        <v>3086645</v>
      </c>
      <c r="CY1824">
        <v>0</v>
      </c>
      <c r="CZ1824">
        <v>0</v>
      </c>
      <c r="DA1824">
        <v>0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"08/10/2022 21:58:54.528"</f>
        <v>08/10/2022 21:58:54.528</v>
      </c>
      <c r="C1825" t="str">
        <f t="shared" si="531"/>
        <v>FFDFD3C0</v>
      </c>
      <c r="D1825" t="s">
        <v>130</v>
      </c>
      <c r="E1825">
        <v>18</v>
      </c>
      <c r="F1825">
        <v>1018</v>
      </c>
      <c r="G1825" t="s">
        <v>114</v>
      </c>
      <c r="J1825" t="s">
        <v>131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536"/>
        <v>21:58:54.195</v>
      </c>
      <c r="T1825" t="str">
        <f t="shared" si="536"/>
        <v>21:58:54.195</v>
      </c>
      <c r="U1825" t="str">
        <f t="shared" si="521"/>
        <v>A4558D</v>
      </c>
      <c r="V1825">
        <v>0</v>
      </c>
      <c r="W1825">
        <v>0</v>
      </c>
      <c r="X1825">
        <v>2</v>
      </c>
      <c r="Z1825">
        <v>1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0</v>
      </c>
      <c r="AI1825" t="s">
        <v>1449</v>
      </c>
      <c r="AJ1825">
        <v>48.040337999999998</v>
      </c>
      <c r="AK1825" t="s">
        <v>1450</v>
      </c>
      <c r="AL1825">
        <v>-122.950723</v>
      </c>
      <c r="AM1825">
        <v>25</v>
      </c>
      <c r="AN1825">
        <v>1100</v>
      </c>
      <c r="AO1825" t="s">
        <v>118</v>
      </c>
      <c r="AP1825">
        <v>121</v>
      </c>
      <c r="AQ1825">
        <v>-3</v>
      </c>
      <c r="AR1825">
        <v>64</v>
      </c>
      <c r="AZ1825">
        <v>1200</v>
      </c>
      <c r="BA1825">
        <v>1</v>
      </c>
      <c r="BB1825" t="str">
        <f t="shared" si="533"/>
        <v xml:space="preserve">N379DH  </v>
      </c>
      <c r="BC1825">
        <v>1</v>
      </c>
      <c r="BE1825">
        <v>0</v>
      </c>
      <c r="BF1825">
        <v>0</v>
      </c>
      <c r="BG1825">
        <v>0</v>
      </c>
      <c r="BH1825">
        <v>1125</v>
      </c>
      <c r="BI1825">
        <v>1</v>
      </c>
      <c r="BJ1825">
        <v>0</v>
      </c>
      <c r="BK1825">
        <v>0</v>
      </c>
      <c r="BL1825">
        <v>0</v>
      </c>
      <c r="BO1825">
        <v>0</v>
      </c>
      <c r="BP1825">
        <v>0</v>
      </c>
      <c r="BW1825" t="str">
        <f>"21:58:54.276"</f>
        <v>21:58:54.276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5</v>
      </c>
      <c r="CP1825" t="s">
        <v>119</v>
      </c>
      <c r="CQ1825">
        <v>259</v>
      </c>
      <c r="CR1825">
        <v>0</v>
      </c>
      <c r="CW1825">
        <v>3086645</v>
      </c>
      <c r="CY1825">
        <v>0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"08/10/2022 21:58:54.528"</f>
        <v>08/10/2022 21:58:54.528</v>
      </c>
      <c r="C1826" t="str">
        <f t="shared" si="531"/>
        <v>FFDFD3C0</v>
      </c>
      <c r="D1826" t="s">
        <v>611</v>
      </c>
      <c r="E1826">
        <v>10</v>
      </c>
      <c r="H1826">
        <v>37</v>
      </c>
      <c r="I1826" t="s">
        <v>612</v>
      </c>
      <c r="J1826" t="s">
        <v>613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si="536"/>
        <v>21:58:54.195</v>
      </c>
      <c r="T1826" t="str">
        <f t="shared" si="536"/>
        <v>21:58:54.195</v>
      </c>
      <c r="U1826" t="str">
        <f t="shared" si="521"/>
        <v>A4558D</v>
      </c>
      <c r="V1826">
        <v>0</v>
      </c>
      <c r="W1826">
        <v>0</v>
      </c>
      <c r="X1826">
        <v>2</v>
      </c>
      <c r="Z1826">
        <v>1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0</v>
      </c>
      <c r="AI1826" t="s">
        <v>1449</v>
      </c>
      <c r="AJ1826">
        <v>48.040337999999998</v>
      </c>
      <c r="AK1826" t="s">
        <v>1450</v>
      </c>
      <c r="AL1826">
        <v>-122.950723</v>
      </c>
      <c r="AM1826">
        <v>25</v>
      </c>
      <c r="AN1826">
        <v>1100</v>
      </c>
      <c r="AO1826" t="s">
        <v>118</v>
      </c>
      <c r="AP1826">
        <v>121</v>
      </c>
      <c r="AQ1826">
        <v>-3</v>
      </c>
      <c r="AR1826">
        <v>64</v>
      </c>
      <c r="AZ1826">
        <v>1200</v>
      </c>
      <c r="BA1826">
        <v>1</v>
      </c>
      <c r="BB1826" t="str">
        <f t="shared" si="533"/>
        <v xml:space="preserve">N379DH  </v>
      </c>
      <c r="BC1826">
        <v>1</v>
      </c>
      <c r="BE1826">
        <v>0</v>
      </c>
      <c r="BF1826">
        <v>0</v>
      </c>
      <c r="BG1826">
        <v>0</v>
      </c>
      <c r="BH1826">
        <v>1125</v>
      </c>
      <c r="BI1826">
        <v>1</v>
      </c>
      <c r="BJ1826">
        <v>0</v>
      </c>
      <c r="BK1826">
        <v>0</v>
      </c>
      <c r="BL1826">
        <v>0</v>
      </c>
      <c r="BO1826">
        <v>0</v>
      </c>
      <c r="BP1826">
        <v>0</v>
      </c>
      <c r="BW1826" t="str">
        <f>"21:58:54.276"</f>
        <v>21:58:54.276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5</v>
      </c>
      <c r="CP1826" t="s">
        <v>119</v>
      </c>
      <c r="CQ1826">
        <v>259</v>
      </c>
      <c r="CR1826">
        <v>0</v>
      </c>
      <c r="CW1826">
        <v>3086645</v>
      </c>
      <c r="CY1826">
        <v>0</v>
      </c>
      <c r="CZ1826">
        <v>0</v>
      </c>
      <c r="DA1826">
        <v>0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"08/10/2022 21:58:55.904"</f>
        <v>08/10/2022 21:58:55.904</v>
      </c>
      <c r="C1827" t="str">
        <f t="shared" si="531"/>
        <v>FFDFD3C0</v>
      </c>
      <c r="D1827" t="s">
        <v>130</v>
      </c>
      <c r="E1827">
        <v>18</v>
      </c>
      <c r="F1827">
        <v>1018</v>
      </c>
      <c r="G1827" t="s">
        <v>114</v>
      </c>
      <c r="J1827" t="s">
        <v>131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ref="S1827:T1829" si="537">"21:58:55.594"</f>
        <v>21:58:55.594</v>
      </c>
      <c r="T1827" t="str">
        <f t="shared" si="537"/>
        <v>21:58:55.594</v>
      </c>
      <c r="U1827" t="str">
        <f t="shared" si="521"/>
        <v>A4558D</v>
      </c>
      <c r="V1827">
        <v>0</v>
      </c>
      <c r="W1827">
        <v>0</v>
      </c>
      <c r="X1827">
        <v>2</v>
      </c>
      <c r="Z1827">
        <v>1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0</v>
      </c>
      <c r="AI1827" t="s">
        <v>1444</v>
      </c>
      <c r="AJ1827">
        <v>48.040315999999997</v>
      </c>
      <c r="AK1827" t="s">
        <v>1451</v>
      </c>
      <c r="AL1827">
        <v>-122.94954300000001</v>
      </c>
      <c r="AM1827">
        <v>25</v>
      </c>
      <c r="AN1827">
        <v>1200</v>
      </c>
      <c r="AO1827" t="s">
        <v>118</v>
      </c>
      <c r="AP1827">
        <v>122</v>
      </c>
      <c r="AQ1827">
        <v>-9</v>
      </c>
      <c r="AR1827">
        <v>-192</v>
      </c>
      <c r="AZ1827">
        <v>1200</v>
      </c>
      <c r="BA1827">
        <v>1</v>
      </c>
      <c r="BB1827" t="str">
        <f t="shared" si="533"/>
        <v xml:space="preserve">N379DH  </v>
      </c>
      <c r="BC1827">
        <v>1</v>
      </c>
      <c r="BE1827">
        <v>0</v>
      </c>
      <c r="BF1827">
        <v>0</v>
      </c>
      <c r="BG1827">
        <v>0</v>
      </c>
      <c r="BH1827">
        <v>1125</v>
      </c>
      <c r="BI1827">
        <v>1</v>
      </c>
      <c r="BJ1827">
        <v>0</v>
      </c>
      <c r="BK1827">
        <v>0</v>
      </c>
      <c r="BL1827">
        <v>0</v>
      </c>
      <c r="BO1827">
        <v>0</v>
      </c>
      <c r="BP1827">
        <v>0</v>
      </c>
      <c r="BW1827" t="str">
        <f>"21:58:55.683"</f>
        <v>21:58:55.683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5</v>
      </c>
      <c r="CP1827" t="s">
        <v>119</v>
      </c>
      <c r="CQ1827">
        <v>259</v>
      </c>
      <c r="CR1827">
        <v>0</v>
      </c>
      <c r="CW1827">
        <v>3086766</v>
      </c>
      <c r="CY1827">
        <v>0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"08/10/2022 21:58:55.904"</f>
        <v>08/10/2022 21:58:55.904</v>
      </c>
      <c r="C1828" t="str">
        <f t="shared" si="531"/>
        <v>FFDFD3C0</v>
      </c>
      <c r="D1828" t="s">
        <v>611</v>
      </c>
      <c r="E1828">
        <v>10</v>
      </c>
      <c r="H1828">
        <v>37</v>
      </c>
      <c r="I1828" t="s">
        <v>612</v>
      </c>
      <c r="J1828" t="s">
        <v>613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537"/>
        <v>21:58:55.594</v>
      </c>
      <c r="T1828" t="str">
        <f t="shared" si="537"/>
        <v>21:58:55.594</v>
      </c>
      <c r="U1828" t="str">
        <f t="shared" si="521"/>
        <v>A4558D</v>
      </c>
      <c r="V1828">
        <v>0</v>
      </c>
      <c r="W1828">
        <v>0</v>
      </c>
      <c r="X1828">
        <v>2</v>
      </c>
      <c r="Z1828">
        <v>1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0</v>
      </c>
      <c r="AI1828" t="s">
        <v>1444</v>
      </c>
      <c r="AJ1828">
        <v>48.040315999999997</v>
      </c>
      <c r="AK1828" t="s">
        <v>1451</v>
      </c>
      <c r="AL1828">
        <v>-122.94954300000001</v>
      </c>
      <c r="AM1828">
        <v>25</v>
      </c>
      <c r="AN1828">
        <v>1200</v>
      </c>
      <c r="AO1828" t="s">
        <v>118</v>
      </c>
      <c r="AP1828">
        <v>122</v>
      </c>
      <c r="AQ1828">
        <v>-9</v>
      </c>
      <c r="AR1828">
        <v>-192</v>
      </c>
      <c r="AZ1828">
        <v>1200</v>
      </c>
      <c r="BA1828">
        <v>1</v>
      </c>
      <c r="BB1828" t="str">
        <f t="shared" si="533"/>
        <v xml:space="preserve">N379DH  </v>
      </c>
      <c r="BC1828">
        <v>1</v>
      </c>
      <c r="BE1828">
        <v>0</v>
      </c>
      <c r="BF1828">
        <v>0</v>
      </c>
      <c r="BG1828">
        <v>0</v>
      </c>
      <c r="BH1828">
        <v>1125</v>
      </c>
      <c r="BI1828">
        <v>1</v>
      </c>
      <c r="BJ1828">
        <v>0</v>
      </c>
      <c r="BK1828">
        <v>0</v>
      </c>
      <c r="BL1828">
        <v>0</v>
      </c>
      <c r="BO1828">
        <v>0</v>
      </c>
      <c r="BP1828">
        <v>0</v>
      </c>
      <c r="BW1828" t="str">
        <f>"21:58:55.683"</f>
        <v>21:58:55.683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5</v>
      </c>
      <c r="CP1828" t="s">
        <v>119</v>
      </c>
      <c r="CQ1828">
        <v>259</v>
      </c>
      <c r="CR1828">
        <v>0</v>
      </c>
      <c r="CW1828">
        <v>3086766</v>
      </c>
      <c r="CY1828">
        <v>0</v>
      </c>
      <c r="CZ1828">
        <v>0</v>
      </c>
      <c r="DA1828">
        <v>0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"08/10/2022 21:58:55.982"</f>
        <v>08/10/2022 21:58:55.982</v>
      </c>
      <c r="C1829" t="str">
        <f t="shared" si="531"/>
        <v>FFDFD3C0</v>
      </c>
      <c r="D1829" t="s">
        <v>113</v>
      </c>
      <c r="E1829">
        <v>6</v>
      </c>
      <c r="H1829">
        <v>174</v>
      </c>
      <c r="I1829" t="s">
        <v>114</v>
      </c>
      <c r="J1829" t="s">
        <v>115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537"/>
        <v>21:58:55.594</v>
      </c>
      <c r="T1829" t="str">
        <f t="shared" si="537"/>
        <v>21:58:55.594</v>
      </c>
      <c r="U1829" t="str">
        <f t="shared" si="521"/>
        <v>A4558D</v>
      </c>
      <c r="V1829">
        <v>0</v>
      </c>
      <c r="W1829">
        <v>0</v>
      </c>
      <c r="X1829">
        <v>2</v>
      </c>
      <c r="Z1829">
        <v>1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0</v>
      </c>
      <c r="AI1829" t="s">
        <v>1444</v>
      </c>
      <c r="AJ1829">
        <v>48.040315999999997</v>
      </c>
      <c r="AK1829" t="s">
        <v>1451</v>
      </c>
      <c r="AL1829">
        <v>-122.94954300000001</v>
      </c>
      <c r="AM1829">
        <v>25</v>
      </c>
      <c r="AN1829">
        <v>1200</v>
      </c>
      <c r="AO1829" t="s">
        <v>118</v>
      </c>
      <c r="AP1829">
        <v>122</v>
      </c>
      <c r="AQ1829">
        <v>-9</v>
      </c>
      <c r="AR1829">
        <v>-192</v>
      </c>
      <c r="AZ1829">
        <v>1200</v>
      </c>
      <c r="BA1829">
        <v>1</v>
      </c>
      <c r="BB1829" t="str">
        <f t="shared" si="533"/>
        <v xml:space="preserve">N379DH  </v>
      </c>
      <c r="BC1829">
        <v>1</v>
      </c>
      <c r="BE1829">
        <v>0</v>
      </c>
      <c r="BF1829">
        <v>0</v>
      </c>
      <c r="BG1829">
        <v>0</v>
      </c>
      <c r="BH1829">
        <v>1125</v>
      </c>
      <c r="BI1829">
        <v>1</v>
      </c>
      <c r="BJ1829">
        <v>0</v>
      </c>
      <c r="BK1829">
        <v>0</v>
      </c>
      <c r="BL1829">
        <v>0</v>
      </c>
      <c r="BO1829">
        <v>0</v>
      </c>
      <c r="BP1829">
        <v>0</v>
      </c>
      <c r="BW1829" t="str">
        <f>"21:58:55.683"</f>
        <v>21:58:55.683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5</v>
      </c>
      <c r="CP1829" t="s">
        <v>119</v>
      </c>
      <c r="CQ1829">
        <v>259</v>
      </c>
      <c r="CR1829">
        <v>0</v>
      </c>
      <c r="CW1829">
        <v>3086766</v>
      </c>
      <c r="CY1829">
        <v>0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"08/10/2022 21:58:56.607"</f>
        <v>08/10/2022 21:58:56.607</v>
      </c>
      <c r="C1830" t="str">
        <f t="shared" si="531"/>
        <v>FFDFD3C0</v>
      </c>
      <c r="D1830" t="s">
        <v>113</v>
      </c>
      <c r="E1830">
        <v>6</v>
      </c>
      <c r="H1830">
        <v>174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ref="S1830:T1832" si="538">"21:58:56.195"</f>
        <v>21:58:56.195</v>
      </c>
      <c r="T1830" t="str">
        <f t="shared" si="538"/>
        <v>21:58:56.195</v>
      </c>
      <c r="U1830" t="str">
        <f t="shared" si="521"/>
        <v>A4558D</v>
      </c>
      <c r="V1830">
        <v>0</v>
      </c>
      <c r="W1830">
        <v>0</v>
      </c>
      <c r="X1830">
        <v>2</v>
      </c>
      <c r="Z1830">
        <v>1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0</v>
      </c>
      <c r="AI1830" t="s">
        <v>1452</v>
      </c>
      <c r="AJ1830">
        <v>48.040272999999999</v>
      </c>
      <c r="AK1830" t="s">
        <v>1453</v>
      </c>
      <c r="AL1830">
        <v>-122.949028</v>
      </c>
      <c r="AM1830">
        <v>25</v>
      </c>
      <c r="AN1830">
        <v>1200</v>
      </c>
      <c r="AO1830" t="s">
        <v>118</v>
      </c>
      <c r="AP1830">
        <v>123</v>
      </c>
      <c r="AQ1830">
        <v>-11</v>
      </c>
      <c r="AR1830">
        <v>-256</v>
      </c>
      <c r="AZ1830">
        <v>1200</v>
      </c>
      <c r="BA1830">
        <v>1</v>
      </c>
      <c r="BB1830" t="str">
        <f t="shared" si="533"/>
        <v xml:space="preserve">N379DH  </v>
      </c>
      <c r="BC1830">
        <v>1</v>
      </c>
      <c r="BE1830">
        <v>0</v>
      </c>
      <c r="BF1830">
        <v>0</v>
      </c>
      <c r="BG1830">
        <v>0</v>
      </c>
      <c r="BH1830">
        <v>1125</v>
      </c>
      <c r="BI1830">
        <v>1</v>
      </c>
      <c r="BJ1830">
        <v>0</v>
      </c>
      <c r="BK1830">
        <v>0</v>
      </c>
      <c r="BL1830">
        <v>0</v>
      </c>
      <c r="BO1830">
        <v>0</v>
      </c>
      <c r="BP1830">
        <v>0</v>
      </c>
      <c r="BW1830" t="str">
        <f>"21:58:56.387"</f>
        <v>21:58:56.387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5</v>
      </c>
      <c r="CP1830" t="s">
        <v>119</v>
      </c>
      <c r="CQ1830">
        <v>259</v>
      </c>
      <c r="CR1830">
        <v>0</v>
      </c>
      <c r="CW1830">
        <v>3086822</v>
      </c>
      <c r="CY1830">
        <v>0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"08/10/2022 21:58:56.607"</f>
        <v>08/10/2022 21:58:56.607</v>
      </c>
      <c r="C1831" t="str">
        <f t="shared" si="531"/>
        <v>FFDFD3C0</v>
      </c>
      <c r="D1831" t="s">
        <v>130</v>
      </c>
      <c r="E1831">
        <v>18</v>
      </c>
      <c r="F1831">
        <v>1018</v>
      </c>
      <c r="G1831" t="s">
        <v>114</v>
      </c>
      <c r="J1831" t="s">
        <v>131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538"/>
        <v>21:58:56.195</v>
      </c>
      <c r="T1831" t="str">
        <f t="shared" si="538"/>
        <v>21:58:56.195</v>
      </c>
      <c r="U1831" t="str">
        <f t="shared" si="521"/>
        <v>A4558D</v>
      </c>
      <c r="V1831">
        <v>0</v>
      </c>
      <c r="W1831">
        <v>0</v>
      </c>
      <c r="X1831">
        <v>2</v>
      </c>
      <c r="Z1831">
        <v>1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0</v>
      </c>
      <c r="AI1831" t="s">
        <v>1452</v>
      </c>
      <c r="AJ1831">
        <v>48.040272999999999</v>
      </c>
      <c r="AK1831" t="s">
        <v>1453</v>
      </c>
      <c r="AL1831">
        <v>-122.949028</v>
      </c>
      <c r="AM1831">
        <v>25</v>
      </c>
      <c r="AN1831">
        <v>1200</v>
      </c>
      <c r="AO1831" t="s">
        <v>118</v>
      </c>
      <c r="AP1831">
        <v>123</v>
      </c>
      <c r="AQ1831">
        <v>-11</v>
      </c>
      <c r="AR1831">
        <v>-256</v>
      </c>
      <c r="AZ1831">
        <v>1200</v>
      </c>
      <c r="BA1831">
        <v>1</v>
      </c>
      <c r="BB1831" t="str">
        <f t="shared" si="533"/>
        <v xml:space="preserve">N379DH  </v>
      </c>
      <c r="BC1831">
        <v>1</v>
      </c>
      <c r="BE1831">
        <v>0</v>
      </c>
      <c r="BF1831">
        <v>0</v>
      </c>
      <c r="BG1831">
        <v>0</v>
      </c>
      <c r="BH1831">
        <v>1125</v>
      </c>
      <c r="BI1831">
        <v>1</v>
      </c>
      <c r="BJ1831">
        <v>0</v>
      </c>
      <c r="BK1831">
        <v>0</v>
      </c>
      <c r="BL1831">
        <v>0</v>
      </c>
      <c r="BO1831">
        <v>0</v>
      </c>
      <c r="BP1831">
        <v>0</v>
      </c>
      <c r="BW1831" t="str">
        <f>"21:58:56.387"</f>
        <v>21:58:56.387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5</v>
      </c>
      <c r="CP1831" t="s">
        <v>119</v>
      </c>
      <c r="CQ1831">
        <v>259</v>
      </c>
      <c r="CR1831">
        <v>0</v>
      </c>
      <c r="CW1831">
        <v>3086822</v>
      </c>
      <c r="CY1831">
        <v>0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"08/10/2022 21:58:56.607"</f>
        <v>08/10/2022 21:58:56.607</v>
      </c>
      <c r="C1832" t="str">
        <f t="shared" si="531"/>
        <v>FFDFD3C0</v>
      </c>
      <c r="D1832" t="s">
        <v>611</v>
      </c>
      <c r="E1832">
        <v>10</v>
      </c>
      <c r="H1832">
        <v>37</v>
      </c>
      <c r="I1832" t="s">
        <v>612</v>
      </c>
      <c r="J1832" t="s">
        <v>613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si="538"/>
        <v>21:58:56.195</v>
      </c>
      <c r="T1832" t="str">
        <f t="shared" si="538"/>
        <v>21:58:56.195</v>
      </c>
      <c r="U1832" t="str">
        <f t="shared" si="521"/>
        <v>A4558D</v>
      </c>
      <c r="V1832">
        <v>0</v>
      </c>
      <c r="W1832">
        <v>0</v>
      </c>
      <c r="X1832">
        <v>2</v>
      </c>
      <c r="Z1832">
        <v>1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0</v>
      </c>
      <c r="AI1832" t="s">
        <v>1452</v>
      </c>
      <c r="AJ1832">
        <v>48.040272999999999</v>
      </c>
      <c r="AK1832" t="s">
        <v>1453</v>
      </c>
      <c r="AL1832">
        <v>-122.949028</v>
      </c>
      <c r="AM1832">
        <v>25</v>
      </c>
      <c r="AN1832">
        <v>1200</v>
      </c>
      <c r="AO1832" t="s">
        <v>118</v>
      </c>
      <c r="AP1832">
        <v>123</v>
      </c>
      <c r="AQ1832">
        <v>-11</v>
      </c>
      <c r="AR1832">
        <v>-256</v>
      </c>
      <c r="AZ1832">
        <v>1200</v>
      </c>
      <c r="BA1832">
        <v>1</v>
      </c>
      <c r="BB1832" t="str">
        <f t="shared" si="533"/>
        <v xml:space="preserve">N379DH  </v>
      </c>
      <c r="BC1832">
        <v>1</v>
      </c>
      <c r="BE1832">
        <v>0</v>
      </c>
      <c r="BF1832">
        <v>0</v>
      </c>
      <c r="BG1832">
        <v>0</v>
      </c>
      <c r="BH1832">
        <v>1125</v>
      </c>
      <c r="BI1832">
        <v>1</v>
      </c>
      <c r="BJ1832">
        <v>0</v>
      </c>
      <c r="BK1832">
        <v>0</v>
      </c>
      <c r="BL1832">
        <v>0</v>
      </c>
      <c r="BO1832">
        <v>0</v>
      </c>
      <c r="BP1832">
        <v>0</v>
      </c>
      <c r="BW1832" t="str">
        <f>"21:58:56.387"</f>
        <v>21:58:56.387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5</v>
      </c>
      <c r="CP1832" t="s">
        <v>119</v>
      </c>
      <c r="CQ1832">
        <v>259</v>
      </c>
      <c r="CR1832">
        <v>0</v>
      </c>
      <c r="CW1832">
        <v>3086822</v>
      </c>
      <c r="CY1832">
        <v>0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"08/10/2022 21:58:58.013"</f>
        <v>08/10/2022 21:58:58.013</v>
      </c>
      <c r="C1833" t="str">
        <f t="shared" si="531"/>
        <v>FFDFD3C0</v>
      </c>
      <c r="D1833" t="s">
        <v>611</v>
      </c>
      <c r="E1833">
        <v>10</v>
      </c>
      <c r="H1833">
        <v>37</v>
      </c>
      <c r="I1833" t="s">
        <v>612</v>
      </c>
      <c r="J1833" t="s">
        <v>613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ref="S1833:T1835" si="539">"21:58:57.594"</f>
        <v>21:58:57.594</v>
      </c>
      <c r="T1833" t="str">
        <f t="shared" si="539"/>
        <v>21:58:57.594</v>
      </c>
      <c r="U1833" t="str">
        <f t="shared" si="521"/>
        <v>A4558D</v>
      </c>
      <c r="V1833">
        <v>0</v>
      </c>
      <c r="W1833">
        <v>0</v>
      </c>
      <c r="X1833">
        <v>2</v>
      </c>
      <c r="Z1833">
        <v>1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0</v>
      </c>
      <c r="AI1833" t="s">
        <v>1454</v>
      </c>
      <c r="AJ1833">
        <v>48.040187000000003</v>
      </c>
      <c r="AK1833" t="s">
        <v>1455</v>
      </c>
      <c r="AL1833">
        <v>-122.94784799999999</v>
      </c>
      <c r="AM1833">
        <v>25</v>
      </c>
      <c r="AN1833">
        <v>1100</v>
      </c>
      <c r="AO1833" t="s">
        <v>118</v>
      </c>
      <c r="AP1833">
        <v>124</v>
      </c>
      <c r="AQ1833">
        <v>-18</v>
      </c>
      <c r="AR1833">
        <v>-384</v>
      </c>
      <c r="AZ1833">
        <v>1200</v>
      </c>
      <c r="BA1833">
        <v>1</v>
      </c>
      <c r="BB1833" t="str">
        <f t="shared" si="533"/>
        <v xml:space="preserve">N379DH  </v>
      </c>
      <c r="BC1833">
        <v>1</v>
      </c>
      <c r="BE1833">
        <v>0</v>
      </c>
      <c r="BF1833">
        <v>0</v>
      </c>
      <c r="BG1833">
        <v>0</v>
      </c>
      <c r="BH1833">
        <v>1100</v>
      </c>
      <c r="BI1833">
        <v>1</v>
      </c>
      <c r="BJ1833">
        <v>0</v>
      </c>
      <c r="BK1833">
        <v>0</v>
      </c>
      <c r="BL1833">
        <v>0</v>
      </c>
      <c r="BO1833">
        <v>0</v>
      </c>
      <c r="BP1833">
        <v>0</v>
      </c>
      <c r="BW1833" t="str">
        <f>"21:58:57.793"</f>
        <v>21:58:57.793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4</v>
      </c>
      <c r="CP1833" t="s">
        <v>119</v>
      </c>
      <c r="CQ1833">
        <v>259</v>
      </c>
      <c r="CR1833">
        <v>0</v>
      </c>
      <c r="CW1833">
        <v>3086930</v>
      </c>
      <c r="CY1833">
        <v>0</v>
      </c>
      <c r="CZ1833">
        <v>0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"08/10/2022 21:58:58.076"</f>
        <v>08/10/2022 21:58:58.076</v>
      </c>
      <c r="C1834" t="str">
        <f t="shared" si="531"/>
        <v>FFDFD3C0</v>
      </c>
      <c r="D1834" t="s">
        <v>113</v>
      </c>
      <c r="E1834">
        <v>6</v>
      </c>
      <c r="H1834">
        <v>174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539"/>
        <v>21:58:57.594</v>
      </c>
      <c r="T1834" t="str">
        <f t="shared" si="539"/>
        <v>21:58:57.594</v>
      </c>
      <c r="U1834" t="str">
        <f t="shared" si="521"/>
        <v>A4558D</v>
      </c>
      <c r="V1834">
        <v>0</v>
      </c>
      <c r="W1834">
        <v>0</v>
      </c>
      <c r="X1834">
        <v>2</v>
      </c>
      <c r="Z1834">
        <v>1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0</v>
      </c>
      <c r="AI1834" t="s">
        <v>1454</v>
      </c>
      <c r="AJ1834">
        <v>48.040187000000003</v>
      </c>
      <c r="AK1834" t="s">
        <v>1455</v>
      </c>
      <c r="AL1834">
        <v>-122.94784799999999</v>
      </c>
      <c r="AM1834">
        <v>25</v>
      </c>
      <c r="AN1834">
        <v>1100</v>
      </c>
      <c r="AO1834" t="s">
        <v>118</v>
      </c>
      <c r="AP1834">
        <v>124</v>
      </c>
      <c r="AQ1834">
        <v>-18</v>
      </c>
      <c r="AR1834">
        <v>-384</v>
      </c>
      <c r="AZ1834">
        <v>1200</v>
      </c>
      <c r="BA1834">
        <v>1</v>
      </c>
      <c r="BB1834" t="str">
        <f t="shared" si="533"/>
        <v xml:space="preserve">N379DH  </v>
      </c>
      <c r="BC1834">
        <v>1</v>
      </c>
      <c r="BE1834">
        <v>0</v>
      </c>
      <c r="BF1834">
        <v>0</v>
      </c>
      <c r="BG1834">
        <v>0</v>
      </c>
      <c r="BH1834">
        <v>1100</v>
      </c>
      <c r="BI1834">
        <v>1</v>
      </c>
      <c r="BJ1834">
        <v>0</v>
      </c>
      <c r="BK1834">
        <v>0</v>
      </c>
      <c r="BL1834">
        <v>0</v>
      </c>
      <c r="BO1834">
        <v>0</v>
      </c>
      <c r="BP1834">
        <v>0</v>
      </c>
      <c r="BW1834" t="str">
        <f>"21:58:57.793"</f>
        <v>21:58:57.793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4</v>
      </c>
      <c r="CP1834" t="s">
        <v>119</v>
      </c>
      <c r="CQ1834">
        <v>259</v>
      </c>
      <c r="CR1834">
        <v>0</v>
      </c>
      <c r="CW1834">
        <v>3086930</v>
      </c>
      <c r="CY1834">
        <v>0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"08/10/2022 21:58:58.076"</f>
        <v>08/10/2022 21:58:58.076</v>
      </c>
      <c r="C1835" t="str">
        <f t="shared" si="531"/>
        <v>FFDFD3C0</v>
      </c>
      <c r="D1835" t="s">
        <v>130</v>
      </c>
      <c r="E1835">
        <v>18</v>
      </c>
      <c r="F1835">
        <v>1018</v>
      </c>
      <c r="G1835" t="s">
        <v>114</v>
      </c>
      <c r="J1835" t="s">
        <v>131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si="539"/>
        <v>21:58:57.594</v>
      </c>
      <c r="T1835" t="str">
        <f t="shared" si="539"/>
        <v>21:58:57.594</v>
      </c>
      <c r="U1835" t="str">
        <f t="shared" si="521"/>
        <v>A4558D</v>
      </c>
      <c r="V1835">
        <v>0</v>
      </c>
      <c r="W1835">
        <v>0</v>
      </c>
      <c r="X1835">
        <v>2</v>
      </c>
      <c r="Z1835">
        <v>1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0</v>
      </c>
      <c r="AI1835" t="s">
        <v>1454</v>
      </c>
      <c r="AJ1835">
        <v>48.040187000000003</v>
      </c>
      <c r="AK1835" t="s">
        <v>1455</v>
      </c>
      <c r="AL1835">
        <v>-122.94784799999999</v>
      </c>
      <c r="AM1835">
        <v>25</v>
      </c>
      <c r="AN1835">
        <v>1100</v>
      </c>
      <c r="AO1835" t="s">
        <v>118</v>
      </c>
      <c r="AP1835">
        <v>124</v>
      </c>
      <c r="AQ1835">
        <v>-18</v>
      </c>
      <c r="AR1835">
        <v>-384</v>
      </c>
      <c r="AZ1835">
        <v>1200</v>
      </c>
      <c r="BA1835">
        <v>1</v>
      </c>
      <c r="BB1835" t="str">
        <f t="shared" si="533"/>
        <v xml:space="preserve">N379DH  </v>
      </c>
      <c r="BC1835">
        <v>1</v>
      </c>
      <c r="BE1835">
        <v>0</v>
      </c>
      <c r="BF1835">
        <v>0</v>
      </c>
      <c r="BG1835">
        <v>0</v>
      </c>
      <c r="BH1835">
        <v>1100</v>
      </c>
      <c r="BI1835">
        <v>1</v>
      </c>
      <c r="BJ1835">
        <v>0</v>
      </c>
      <c r="BK1835">
        <v>0</v>
      </c>
      <c r="BL1835">
        <v>0</v>
      </c>
      <c r="BO1835">
        <v>0</v>
      </c>
      <c r="BP1835">
        <v>0</v>
      </c>
      <c r="BW1835" t="str">
        <f>"21:58:57.793"</f>
        <v>21:58:57.793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4</v>
      </c>
      <c r="CP1835" t="s">
        <v>119</v>
      </c>
      <c r="CQ1835">
        <v>259</v>
      </c>
      <c r="CR1835">
        <v>0</v>
      </c>
      <c r="CW1835">
        <v>3086930</v>
      </c>
      <c r="CY1835">
        <v>0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"08/10/2022 21:58:59.023"</f>
        <v>08/10/2022 21:58:59.023</v>
      </c>
      <c r="C1836" t="str">
        <f t="shared" si="531"/>
        <v>FFDFD3C0</v>
      </c>
      <c r="D1836" t="s">
        <v>130</v>
      </c>
      <c r="E1836">
        <v>18</v>
      </c>
      <c r="F1836">
        <v>1018</v>
      </c>
      <c r="G1836" t="s">
        <v>114</v>
      </c>
      <c r="J1836" t="s">
        <v>131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ref="S1836:T1838" si="540">"21:58:58.594"</f>
        <v>21:58:58.594</v>
      </c>
      <c r="T1836" t="str">
        <f t="shared" si="540"/>
        <v>21:58:58.594</v>
      </c>
      <c r="U1836" t="str">
        <f t="shared" si="521"/>
        <v>A4558D</v>
      </c>
      <c r="V1836">
        <v>0</v>
      </c>
      <c r="W1836">
        <v>0</v>
      </c>
      <c r="X1836">
        <v>2</v>
      </c>
      <c r="Z1836">
        <v>1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0</v>
      </c>
      <c r="AI1836" t="s">
        <v>1456</v>
      </c>
      <c r="AJ1836">
        <v>48.040080000000003</v>
      </c>
      <c r="AK1836" t="s">
        <v>1457</v>
      </c>
      <c r="AL1836">
        <v>-122.94699</v>
      </c>
      <c r="AM1836">
        <v>25</v>
      </c>
      <c r="AN1836">
        <v>1100</v>
      </c>
      <c r="AO1836" t="s">
        <v>118</v>
      </c>
      <c r="AP1836">
        <v>124</v>
      </c>
      <c r="AQ1836">
        <v>-24</v>
      </c>
      <c r="AR1836">
        <v>-512</v>
      </c>
      <c r="AZ1836">
        <v>1200</v>
      </c>
      <c r="BA1836">
        <v>1</v>
      </c>
      <c r="BB1836" t="str">
        <f t="shared" si="533"/>
        <v xml:space="preserve">N379DH  </v>
      </c>
      <c r="BC1836">
        <v>1</v>
      </c>
      <c r="BE1836">
        <v>0</v>
      </c>
      <c r="BF1836">
        <v>0</v>
      </c>
      <c r="BG1836">
        <v>0</v>
      </c>
      <c r="BH1836">
        <v>1100</v>
      </c>
      <c r="BI1836">
        <v>1</v>
      </c>
      <c r="BJ1836">
        <v>0</v>
      </c>
      <c r="BK1836">
        <v>0</v>
      </c>
      <c r="BL1836">
        <v>0</v>
      </c>
      <c r="BO1836">
        <v>0</v>
      </c>
      <c r="BP1836">
        <v>0</v>
      </c>
      <c r="BW1836" t="str">
        <f>"21:58:58.717"</f>
        <v>21:58:58.717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2</v>
      </c>
      <c r="CP1836" t="s">
        <v>119</v>
      </c>
      <c r="CQ1836">
        <v>259</v>
      </c>
      <c r="CR1836">
        <v>0</v>
      </c>
      <c r="CW1836">
        <v>3087004</v>
      </c>
      <c r="CY1836">
        <v>0</v>
      </c>
      <c r="CZ1836">
        <v>0</v>
      </c>
      <c r="DA1836">
        <v>0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"08/10/2022 21:58:59.023"</f>
        <v>08/10/2022 21:58:59.023</v>
      </c>
      <c r="C1837" t="str">
        <f t="shared" si="531"/>
        <v>FFDFD3C0</v>
      </c>
      <c r="D1837" t="s">
        <v>113</v>
      </c>
      <c r="E1837">
        <v>6</v>
      </c>
      <c r="H1837">
        <v>174</v>
      </c>
      <c r="I1837" t="s">
        <v>114</v>
      </c>
      <c r="J1837" t="s">
        <v>115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540"/>
        <v>21:58:58.594</v>
      </c>
      <c r="T1837" t="str">
        <f t="shared" si="540"/>
        <v>21:58:58.594</v>
      </c>
      <c r="U1837" t="str">
        <f t="shared" si="521"/>
        <v>A4558D</v>
      </c>
      <c r="V1837">
        <v>0</v>
      </c>
      <c r="W1837">
        <v>0</v>
      </c>
      <c r="X1837">
        <v>2</v>
      </c>
      <c r="Z1837">
        <v>1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0</v>
      </c>
      <c r="AI1837" t="s">
        <v>1456</v>
      </c>
      <c r="AJ1837">
        <v>48.040080000000003</v>
      </c>
      <c r="AK1837" t="s">
        <v>1457</v>
      </c>
      <c r="AL1837">
        <v>-122.94699</v>
      </c>
      <c r="AM1837">
        <v>25</v>
      </c>
      <c r="AN1837">
        <v>1100</v>
      </c>
      <c r="AO1837" t="s">
        <v>118</v>
      </c>
      <c r="AP1837">
        <v>124</v>
      </c>
      <c r="AQ1837">
        <v>-24</v>
      </c>
      <c r="AR1837">
        <v>-512</v>
      </c>
      <c r="AZ1837">
        <v>1200</v>
      </c>
      <c r="BA1837">
        <v>1</v>
      </c>
      <c r="BB1837" t="str">
        <f t="shared" si="533"/>
        <v xml:space="preserve">N379DH  </v>
      </c>
      <c r="BC1837">
        <v>1</v>
      </c>
      <c r="BE1837">
        <v>0</v>
      </c>
      <c r="BF1837">
        <v>0</v>
      </c>
      <c r="BG1837">
        <v>0</v>
      </c>
      <c r="BH1837">
        <v>1100</v>
      </c>
      <c r="BI1837">
        <v>1</v>
      </c>
      <c r="BJ1837">
        <v>0</v>
      </c>
      <c r="BK1837">
        <v>0</v>
      </c>
      <c r="BL1837">
        <v>0</v>
      </c>
      <c r="BO1837">
        <v>0</v>
      </c>
      <c r="BP1837">
        <v>0</v>
      </c>
      <c r="BW1837" t="str">
        <f>"21:58:58.717"</f>
        <v>21:58:58.717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2</v>
      </c>
      <c r="CP1837" t="s">
        <v>119</v>
      </c>
      <c r="CQ1837">
        <v>259</v>
      </c>
      <c r="CR1837">
        <v>0</v>
      </c>
      <c r="CW1837">
        <v>3087004</v>
      </c>
      <c r="CY1837">
        <v>0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"08/10/2022 21:58:59.023"</f>
        <v>08/10/2022 21:58:59.023</v>
      </c>
      <c r="C1838" t="str">
        <f t="shared" si="531"/>
        <v>FFDFD3C0</v>
      </c>
      <c r="D1838" t="s">
        <v>611</v>
      </c>
      <c r="E1838">
        <v>10</v>
      </c>
      <c r="H1838">
        <v>37</v>
      </c>
      <c r="I1838" t="s">
        <v>612</v>
      </c>
      <c r="J1838" t="s">
        <v>613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si="540"/>
        <v>21:58:58.594</v>
      </c>
      <c r="T1838" t="str">
        <f t="shared" si="540"/>
        <v>21:58:58.594</v>
      </c>
      <c r="U1838" t="str">
        <f t="shared" si="521"/>
        <v>A4558D</v>
      </c>
      <c r="V1838">
        <v>0</v>
      </c>
      <c r="W1838">
        <v>0</v>
      </c>
      <c r="X1838">
        <v>2</v>
      </c>
      <c r="Z1838">
        <v>1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0</v>
      </c>
      <c r="AI1838" t="s">
        <v>1456</v>
      </c>
      <c r="AJ1838">
        <v>48.040080000000003</v>
      </c>
      <c r="AK1838" t="s">
        <v>1457</v>
      </c>
      <c r="AL1838">
        <v>-122.94699</v>
      </c>
      <c r="AM1838">
        <v>25</v>
      </c>
      <c r="AN1838">
        <v>1100</v>
      </c>
      <c r="AO1838" t="s">
        <v>118</v>
      </c>
      <c r="AP1838">
        <v>124</v>
      </c>
      <c r="AQ1838">
        <v>-24</v>
      </c>
      <c r="AR1838">
        <v>-512</v>
      </c>
      <c r="AZ1838">
        <v>1200</v>
      </c>
      <c r="BA1838">
        <v>1</v>
      </c>
      <c r="BB1838" t="str">
        <f t="shared" si="533"/>
        <v xml:space="preserve">N379DH  </v>
      </c>
      <c r="BC1838">
        <v>1</v>
      </c>
      <c r="BE1838">
        <v>0</v>
      </c>
      <c r="BF1838">
        <v>0</v>
      </c>
      <c r="BG1838">
        <v>0</v>
      </c>
      <c r="BH1838">
        <v>1100</v>
      </c>
      <c r="BI1838">
        <v>1</v>
      </c>
      <c r="BJ1838">
        <v>0</v>
      </c>
      <c r="BK1838">
        <v>0</v>
      </c>
      <c r="BL1838">
        <v>0</v>
      </c>
      <c r="BO1838">
        <v>0</v>
      </c>
      <c r="BP1838">
        <v>0</v>
      </c>
      <c r="BW1838" t="str">
        <f>"21:58:58.717"</f>
        <v>21:58:58.717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2</v>
      </c>
      <c r="CP1838" t="s">
        <v>119</v>
      </c>
      <c r="CQ1838">
        <v>259</v>
      </c>
      <c r="CR1838">
        <v>0</v>
      </c>
      <c r="CW1838">
        <v>3087004</v>
      </c>
      <c r="CY1838">
        <v>0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"08/10/2022 21:59:00.232"</f>
        <v>08/10/2022 21:59:00.232</v>
      </c>
      <c r="C1839" t="str">
        <f t="shared" si="531"/>
        <v>FFDFD3C0</v>
      </c>
      <c r="D1839" t="s">
        <v>611</v>
      </c>
      <c r="E1839">
        <v>10</v>
      </c>
      <c r="H1839">
        <v>37</v>
      </c>
      <c r="I1839" t="s">
        <v>612</v>
      </c>
      <c r="J1839" t="s">
        <v>613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ref="S1839:T1841" si="541">"21:58:59.797"</f>
        <v>21:58:59.797</v>
      </c>
      <c r="T1839" t="str">
        <f t="shared" si="541"/>
        <v>21:58:59.797</v>
      </c>
      <c r="U1839" t="str">
        <f t="shared" si="521"/>
        <v>A4558D</v>
      </c>
      <c r="V1839">
        <v>0</v>
      </c>
      <c r="W1839">
        <v>0</v>
      </c>
      <c r="X1839">
        <v>2</v>
      </c>
      <c r="Z1839">
        <v>1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0</v>
      </c>
      <c r="AI1839" t="s">
        <v>1458</v>
      </c>
      <c r="AJ1839">
        <v>48.039929999999998</v>
      </c>
      <c r="AK1839" t="s">
        <v>1459</v>
      </c>
      <c r="AL1839">
        <v>-122.94596</v>
      </c>
      <c r="AM1839">
        <v>25</v>
      </c>
      <c r="AN1839">
        <v>1100</v>
      </c>
      <c r="AO1839" t="s">
        <v>118</v>
      </c>
      <c r="AP1839">
        <v>124</v>
      </c>
      <c r="AQ1839">
        <v>-32</v>
      </c>
      <c r="AR1839">
        <v>-640</v>
      </c>
      <c r="AZ1839">
        <v>1200</v>
      </c>
      <c r="BA1839">
        <v>1</v>
      </c>
      <c r="BB1839" t="str">
        <f t="shared" si="533"/>
        <v xml:space="preserve">N379DH  </v>
      </c>
      <c r="BC1839">
        <v>1</v>
      </c>
      <c r="BE1839">
        <v>0</v>
      </c>
      <c r="BF1839">
        <v>0</v>
      </c>
      <c r="BG1839">
        <v>0</v>
      </c>
      <c r="BH1839">
        <v>1100</v>
      </c>
      <c r="BI1839">
        <v>1</v>
      </c>
      <c r="BJ1839">
        <v>0</v>
      </c>
      <c r="BK1839">
        <v>0</v>
      </c>
      <c r="BL1839">
        <v>0</v>
      </c>
      <c r="BO1839">
        <v>0</v>
      </c>
      <c r="BP1839">
        <v>0</v>
      </c>
      <c r="BW1839" t="str">
        <f>"21:58:59.921"</f>
        <v>21:58:59.921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2</v>
      </c>
      <c r="CP1839" t="s">
        <v>119</v>
      </c>
      <c r="CQ1839">
        <v>259</v>
      </c>
      <c r="CR1839">
        <v>0</v>
      </c>
      <c r="CW1839">
        <v>3087105</v>
      </c>
      <c r="CY1839">
        <v>0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"08/10/2022 21:59:00.232"</f>
        <v>08/10/2022 21:59:00.232</v>
      </c>
      <c r="C1840" t="str">
        <f t="shared" si="531"/>
        <v>FFDFD3C0</v>
      </c>
      <c r="D1840" t="s">
        <v>130</v>
      </c>
      <c r="E1840">
        <v>18</v>
      </c>
      <c r="F1840">
        <v>1018</v>
      </c>
      <c r="G1840" t="s">
        <v>114</v>
      </c>
      <c r="J1840" t="s">
        <v>131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541"/>
        <v>21:58:59.797</v>
      </c>
      <c r="T1840" t="str">
        <f t="shared" si="541"/>
        <v>21:58:59.797</v>
      </c>
      <c r="U1840" t="str">
        <f t="shared" si="521"/>
        <v>A4558D</v>
      </c>
      <c r="V1840">
        <v>0</v>
      </c>
      <c r="W1840">
        <v>0</v>
      </c>
      <c r="X1840">
        <v>2</v>
      </c>
      <c r="Z1840">
        <v>1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0</v>
      </c>
      <c r="AI1840" t="s">
        <v>1458</v>
      </c>
      <c r="AJ1840">
        <v>48.039929999999998</v>
      </c>
      <c r="AK1840" t="s">
        <v>1459</v>
      </c>
      <c r="AL1840">
        <v>-122.94596</v>
      </c>
      <c r="AM1840">
        <v>25</v>
      </c>
      <c r="AN1840">
        <v>1100</v>
      </c>
      <c r="AO1840" t="s">
        <v>118</v>
      </c>
      <c r="AP1840">
        <v>124</v>
      </c>
      <c r="AQ1840">
        <v>-32</v>
      </c>
      <c r="AR1840">
        <v>-640</v>
      </c>
      <c r="AZ1840">
        <v>1200</v>
      </c>
      <c r="BA1840">
        <v>1</v>
      </c>
      <c r="BB1840" t="str">
        <f t="shared" si="533"/>
        <v xml:space="preserve">N379DH  </v>
      </c>
      <c r="BC1840">
        <v>1</v>
      </c>
      <c r="BE1840">
        <v>0</v>
      </c>
      <c r="BF1840">
        <v>0</v>
      </c>
      <c r="BG1840">
        <v>0</v>
      </c>
      <c r="BH1840">
        <v>1100</v>
      </c>
      <c r="BI1840">
        <v>1</v>
      </c>
      <c r="BJ1840">
        <v>0</v>
      </c>
      <c r="BK1840">
        <v>0</v>
      </c>
      <c r="BL1840">
        <v>0</v>
      </c>
      <c r="BO1840">
        <v>0</v>
      </c>
      <c r="BP1840">
        <v>0</v>
      </c>
      <c r="BW1840" t="str">
        <f>"21:58:59.921"</f>
        <v>21:58:59.921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2</v>
      </c>
      <c r="CP1840" t="s">
        <v>119</v>
      </c>
      <c r="CQ1840">
        <v>259</v>
      </c>
      <c r="CR1840">
        <v>0</v>
      </c>
      <c r="CW1840">
        <v>3087105</v>
      </c>
      <c r="CY1840">
        <v>0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"08/10/2022 21:59:00.232"</f>
        <v>08/10/2022 21:59:00.232</v>
      </c>
      <c r="C1841" t="str">
        <f t="shared" si="531"/>
        <v>FFDFD3C0</v>
      </c>
      <c r="D1841" t="s">
        <v>113</v>
      </c>
      <c r="E1841">
        <v>6</v>
      </c>
      <c r="H1841">
        <v>174</v>
      </c>
      <c r="I1841" t="s">
        <v>114</v>
      </c>
      <c r="J1841" t="s">
        <v>115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541"/>
        <v>21:58:59.797</v>
      </c>
      <c r="T1841" t="str">
        <f t="shared" si="541"/>
        <v>21:58:59.797</v>
      </c>
      <c r="U1841" t="str">
        <f t="shared" si="521"/>
        <v>A4558D</v>
      </c>
      <c r="V1841">
        <v>0</v>
      </c>
      <c r="W1841">
        <v>0</v>
      </c>
      <c r="X1841">
        <v>2</v>
      </c>
      <c r="Z1841">
        <v>1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0</v>
      </c>
      <c r="AI1841" t="s">
        <v>1458</v>
      </c>
      <c r="AJ1841">
        <v>48.039929999999998</v>
      </c>
      <c r="AK1841" t="s">
        <v>1459</v>
      </c>
      <c r="AL1841">
        <v>-122.94596</v>
      </c>
      <c r="AM1841">
        <v>25</v>
      </c>
      <c r="AN1841">
        <v>1100</v>
      </c>
      <c r="AO1841" t="s">
        <v>118</v>
      </c>
      <c r="AP1841">
        <v>124</v>
      </c>
      <c r="AQ1841">
        <v>-32</v>
      </c>
      <c r="AR1841">
        <v>-640</v>
      </c>
      <c r="AZ1841">
        <v>1200</v>
      </c>
      <c r="BA1841">
        <v>1</v>
      </c>
      <c r="BB1841" t="str">
        <f t="shared" si="533"/>
        <v xml:space="preserve">N379DH  </v>
      </c>
      <c r="BC1841">
        <v>1</v>
      </c>
      <c r="BE1841">
        <v>0</v>
      </c>
      <c r="BF1841">
        <v>0</v>
      </c>
      <c r="BG1841">
        <v>0</v>
      </c>
      <c r="BH1841">
        <v>1100</v>
      </c>
      <c r="BI1841">
        <v>1</v>
      </c>
      <c r="BJ1841">
        <v>0</v>
      </c>
      <c r="BK1841">
        <v>0</v>
      </c>
      <c r="BL1841">
        <v>0</v>
      </c>
      <c r="BO1841">
        <v>0</v>
      </c>
      <c r="BP1841">
        <v>0</v>
      </c>
      <c r="BW1841" t="str">
        <f>"21:58:59.921"</f>
        <v>21:58:59.921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2</v>
      </c>
      <c r="CP1841" t="s">
        <v>119</v>
      </c>
      <c r="CQ1841">
        <v>259</v>
      </c>
      <c r="CR1841">
        <v>0</v>
      </c>
      <c r="CW1841">
        <v>3087105</v>
      </c>
      <c r="CY1841">
        <v>0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"08/10/2022 21:59:01.112"</f>
        <v>08/10/2022 21:59:01.112</v>
      </c>
      <c r="C1842" t="str">
        <f t="shared" si="531"/>
        <v>FFDFD3C0</v>
      </c>
      <c r="D1842" t="s">
        <v>611</v>
      </c>
      <c r="E1842">
        <v>10</v>
      </c>
      <c r="H1842">
        <v>37</v>
      </c>
      <c r="I1842" t="s">
        <v>612</v>
      </c>
      <c r="J1842" t="s">
        <v>613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ref="S1842:T1844" si="542">"21:59:00.797"</f>
        <v>21:59:00.797</v>
      </c>
      <c r="T1842" t="str">
        <f t="shared" si="542"/>
        <v>21:59:00.797</v>
      </c>
      <c r="U1842" t="str">
        <f t="shared" si="521"/>
        <v>A4558D</v>
      </c>
      <c r="V1842">
        <v>0</v>
      </c>
      <c r="W1842">
        <v>0</v>
      </c>
      <c r="X1842">
        <v>2</v>
      </c>
      <c r="Z1842">
        <v>1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0</v>
      </c>
      <c r="AI1842" t="s">
        <v>1460</v>
      </c>
      <c r="AJ1842">
        <v>48.039757999999999</v>
      </c>
      <c r="AK1842" t="s">
        <v>1461</v>
      </c>
      <c r="AL1842">
        <v>-122.945123</v>
      </c>
      <c r="AM1842">
        <v>25</v>
      </c>
      <c r="AN1842">
        <v>1100</v>
      </c>
      <c r="AO1842" t="s">
        <v>118</v>
      </c>
      <c r="AP1842">
        <v>124</v>
      </c>
      <c r="AQ1842">
        <v>-38</v>
      </c>
      <c r="AR1842">
        <v>-768</v>
      </c>
      <c r="AZ1842">
        <v>1200</v>
      </c>
      <c r="BA1842">
        <v>1</v>
      </c>
      <c r="BB1842" t="str">
        <f t="shared" si="533"/>
        <v xml:space="preserve">N379DH  </v>
      </c>
      <c r="BC1842">
        <v>1</v>
      </c>
      <c r="BE1842">
        <v>0</v>
      </c>
      <c r="BF1842">
        <v>0</v>
      </c>
      <c r="BG1842">
        <v>0</v>
      </c>
      <c r="BH1842">
        <v>1100</v>
      </c>
      <c r="BI1842">
        <v>1</v>
      </c>
      <c r="BJ1842">
        <v>0</v>
      </c>
      <c r="BK1842">
        <v>0</v>
      </c>
      <c r="BL1842">
        <v>0</v>
      </c>
      <c r="BO1842">
        <v>0</v>
      </c>
      <c r="BP1842">
        <v>0</v>
      </c>
      <c r="BW1842" t="str">
        <f>"21:59:00.865"</f>
        <v>21:59:00.865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1</v>
      </c>
      <c r="CP1842" t="s">
        <v>119</v>
      </c>
      <c r="CQ1842">
        <v>259</v>
      </c>
      <c r="CR1842">
        <v>0</v>
      </c>
      <c r="CW1842">
        <v>3087179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"08/10/2022 21:59:01.112"</f>
        <v>08/10/2022 21:59:01.112</v>
      </c>
      <c r="C1843" t="str">
        <f t="shared" si="531"/>
        <v>FFDFD3C0</v>
      </c>
      <c r="D1843" t="s">
        <v>130</v>
      </c>
      <c r="E1843">
        <v>18</v>
      </c>
      <c r="F1843">
        <v>1018</v>
      </c>
      <c r="G1843" t="s">
        <v>114</v>
      </c>
      <c r="J1843" t="s">
        <v>131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542"/>
        <v>21:59:00.797</v>
      </c>
      <c r="T1843" t="str">
        <f t="shared" si="542"/>
        <v>21:59:00.797</v>
      </c>
      <c r="U1843" t="str">
        <f t="shared" si="521"/>
        <v>A4558D</v>
      </c>
      <c r="V1843">
        <v>0</v>
      </c>
      <c r="W1843">
        <v>0</v>
      </c>
      <c r="X1843">
        <v>2</v>
      </c>
      <c r="Z1843">
        <v>1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0</v>
      </c>
      <c r="AI1843" t="s">
        <v>1460</v>
      </c>
      <c r="AJ1843">
        <v>48.039757999999999</v>
      </c>
      <c r="AK1843" t="s">
        <v>1461</v>
      </c>
      <c r="AL1843">
        <v>-122.945123</v>
      </c>
      <c r="AM1843">
        <v>25</v>
      </c>
      <c r="AN1843">
        <v>1100</v>
      </c>
      <c r="AO1843" t="s">
        <v>118</v>
      </c>
      <c r="AP1843">
        <v>124</v>
      </c>
      <c r="AQ1843">
        <v>-38</v>
      </c>
      <c r="AR1843">
        <v>-768</v>
      </c>
      <c r="AZ1843">
        <v>1200</v>
      </c>
      <c r="BA1843">
        <v>1</v>
      </c>
      <c r="BB1843" t="str">
        <f t="shared" si="533"/>
        <v xml:space="preserve">N379DH  </v>
      </c>
      <c r="BC1843">
        <v>1</v>
      </c>
      <c r="BE1843">
        <v>0</v>
      </c>
      <c r="BF1843">
        <v>0</v>
      </c>
      <c r="BG1843">
        <v>0</v>
      </c>
      <c r="BH1843">
        <v>1100</v>
      </c>
      <c r="BI1843">
        <v>1</v>
      </c>
      <c r="BJ1843">
        <v>0</v>
      </c>
      <c r="BK1843">
        <v>0</v>
      </c>
      <c r="BL1843">
        <v>0</v>
      </c>
      <c r="BO1843">
        <v>0</v>
      </c>
      <c r="BP1843">
        <v>0</v>
      </c>
      <c r="BW1843" t="str">
        <f>"21:59:00.865"</f>
        <v>21:59:00.865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1</v>
      </c>
      <c r="CP1843" t="s">
        <v>119</v>
      </c>
      <c r="CQ1843">
        <v>259</v>
      </c>
      <c r="CR1843">
        <v>0</v>
      </c>
      <c r="CW1843">
        <v>3087179</v>
      </c>
      <c r="CY1843">
        <v>0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"08/10/2022 21:59:01.114"</f>
        <v>08/10/2022 21:59:01.114</v>
      </c>
      <c r="C1844" t="str">
        <f t="shared" si="531"/>
        <v>FFDFD3C0</v>
      </c>
      <c r="D1844" t="s">
        <v>113</v>
      </c>
      <c r="E1844">
        <v>6</v>
      </c>
      <c r="H1844">
        <v>174</v>
      </c>
      <c r="I1844" t="s">
        <v>114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542"/>
        <v>21:59:00.797</v>
      </c>
      <c r="T1844" t="str">
        <f t="shared" si="542"/>
        <v>21:59:00.797</v>
      </c>
      <c r="U1844" t="str">
        <f t="shared" si="521"/>
        <v>A4558D</v>
      </c>
      <c r="V1844">
        <v>0</v>
      </c>
      <c r="W1844">
        <v>0</v>
      </c>
      <c r="X1844">
        <v>2</v>
      </c>
      <c r="Z1844">
        <v>1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0</v>
      </c>
      <c r="AI1844" t="s">
        <v>1460</v>
      </c>
      <c r="AJ1844">
        <v>48.039757999999999</v>
      </c>
      <c r="AK1844" t="s">
        <v>1461</v>
      </c>
      <c r="AL1844">
        <v>-122.945123</v>
      </c>
      <c r="AM1844">
        <v>25</v>
      </c>
      <c r="AN1844">
        <v>1100</v>
      </c>
      <c r="AO1844" t="s">
        <v>118</v>
      </c>
      <c r="AP1844">
        <v>124</v>
      </c>
      <c r="AQ1844">
        <v>-38</v>
      </c>
      <c r="AR1844">
        <v>-768</v>
      </c>
      <c r="AZ1844">
        <v>1200</v>
      </c>
      <c r="BA1844">
        <v>1</v>
      </c>
      <c r="BB1844" t="str">
        <f t="shared" si="533"/>
        <v xml:space="preserve">N379DH  </v>
      </c>
      <c r="BC1844">
        <v>1</v>
      </c>
      <c r="BE1844">
        <v>0</v>
      </c>
      <c r="BF1844">
        <v>0</v>
      </c>
      <c r="BG1844">
        <v>0</v>
      </c>
      <c r="BH1844">
        <v>1100</v>
      </c>
      <c r="BI1844">
        <v>1</v>
      </c>
      <c r="BJ1844">
        <v>0</v>
      </c>
      <c r="BK1844">
        <v>0</v>
      </c>
      <c r="BL1844">
        <v>0</v>
      </c>
      <c r="BO1844">
        <v>0</v>
      </c>
      <c r="BP1844">
        <v>0</v>
      </c>
      <c r="BW1844" t="str">
        <f>"21:59:00.865"</f>
        <v>21:59:00.865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1</v>
      </c>
      <c r="CP1844" t="s">
        <v>119</v>
      </c>
      <c r="CQ1844">
        <v>259</v>
      </c>
      <c r="CR1844">
        <v>0</v>
      </c>
      <c r="CW1844">
        <v>3087179</v>
      </c>
      <c r="CY1844">
        <v>0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"08/10/2022 21:59:01.526"</f>
        <v>08/10/2022 21:59:01.526</v>
      </c>
      <c r="C1845" t="str">
        <f t="shared" si="531"/>
        <v>FFDFD3C0</v>
      </c>
      <c r="D1845" t="s">
        <v>611</v>
      </c>
      <c r="E1845">
        <v>10</v>
      </c>
      <c r="H1845">
        <v>37</v>
      </c>
      <c r="I1845" t="s">
        <v>612</v>
      </c>
      <c r="J1845" t="s">
        <v>613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ref="S1845:T1847" si="543">"21:59:01.195"</f>
        <v>21:59:01.195</v>
      </c>
      <c r="T1845" t="str">
        <f t="shared" si="543"/>
        <v>21:59:01.195</v>
      </c>
      <c r="U1845" t="str">
        <f t="shared" si="521"/>
        <v>A4558D</v>
      </c>
      <c r="V1845">
        <v>0</v>
      </c>
      <c r="W1845">
        <v>0</v>
      </c>
      <c r="X1845">
        <v>2</v>
      </c>
      <c r="Z1845">
        <v>1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0</v>
      </c>
      <c r="AI1845" t="s">
        <v>1462</v>
      </c>
      <c r="AJ1845">
        <v>48.039693999999997</v>
      </c>
      <c r="AK1845" t="s">
        <v>1463</v>
      </c>
      <c r="AL1845">
        <v>-122.944779</v>
      </c>
      <c r="AM1845">
        <v>25</v>
      </c>
      <c r="AN1845">
        <v>1100</v>
      </c>
      <c r="AO1845" t="s">
        <v>118</v>
      </c>
      <c r="AP1845">
        <v>123</v>
      </c>
      <c r="AQ1845">
        <v>-41</v>
      </c>
      <c r="AR1845">
        <v>-896</v>
      </c>
      <c r="AZ1845">
        <v>1200</v>
      </c>
      <c r="BA1845">
        <v>1</v>
      </c>
      <c r="BB1845" t="str">
        <f t="shared" si="533"/>
        <v xml:space="preserve">N379DH  </v>
      </c>
      <c r="BC1845">
        <v>1</v>
      </c>
      <c r="BE1845">
        <v>0</v>
      </c>
      <c r="BF1845">
        <v>0</v>
      </c>
      <c r="BG1845">
        <v>0</v>
      </c>
      <c r="BH1845">
        <v>1100</v>
      </c>
      <c r="BI1845">
        <v>1</v>
      </c>
      <c r="BJ1845">
        <v>0</v>
      </c>
      <c r="BK1845">
        <v>0</v>
      </c>
      <c r="BL1845">
        <v>0</v>
      </c>
      <c r="BO1845">
        <v>0</v>
      </c>
      <c r="BP1845">
        <v>0</v>
      </c>
      <c r="BW1845" t="str">
        <f>"21:59:01.266"</f>
        <v>21:59:01.266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1</v>
      </c>
      <c r="CP1845" t="s">
        <v>119</v>
      </c>
      <c r="CQ1845">
        <v>259</v>
      </c>
      <c r="CR1845">
        <v>0</v>
      </c>
      <c r="CW1845">
        <v>3087204</v>
      </c>
      <c r="CY1845">
        <v>0</v>
      </c>
      <c r="CZ1845">
        <v>0</v>
      </c>
      <c r="DA1845">
        <v>0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"08/10/2022 21:59:01.526"</f>
        <v>08/10/2022 21:59:01.526</v>
      </c>
      <c r="C1846" t="str">
        <f t="shared" si="531"/>
        <v>FFDFD3C0</v>
      </c>
      <c r="D1846" t="s">
        <v>130</v>
      </c>
      <c r="E1846">
        <v>18</v>
      </c>
      <c r="F1846">
        <v>1018</v>
      </c>
      <c r="G1846" t="s">
        <v>114</v>
      </c>
      <c r="J1846" t="s">
        <v>131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si="543"/>
        <v>21:59:01.195</v>
      </c>
      <c r="T1846" t="str">
        <f t="shared" si="543"/>
        <v>21:59:01.195</v>
      </c>
      <c r="U1846" t="str">
        <f t="shared" si="521"/>
        <v>A4558D</v>
      </c>
      <c r="V1846">
        <v>0</v>
      </c>
      <c r="W1846">
        <v>0</v>
      </c>
      <c r="X1846">
        <v>2</v>
      </c>
      <c r="Z1846">
        <v>1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0</v>
      </c>
      <c r="AI1846" t="s">
        <v>1462</v>
      </c>
      <c r="AJ1846">
        <v>48.039693999999997</v>
      </c>
      <c r="AK1846" t="s">
        <v>1463</v>
      </c>
      <c r="AL1846">
        <v>-122.944779</v>
      </c>
      <c r="AM1846">
        <v>25</v>
      </c>
      <c r="AN1846">
        <v>1100</v>
      </c>
      <c r="AO1846" t="s">
        <v>118</v>
      </c>
      <c r="AP1846">
        <v>123</v>
      </c>
      <c r="AQ1846">
        <v>-41</v>
      </c>
      <c r="AR1846">
        <v>-896</v>
      </c>
      <c r="AZ1846">
        <v>1200</v>
      </c>
      <c r="BA1846">
        <v>1</v>
      </c>
      <c r="BB1846" t="str">
        <f t="shared" si="533"/>
        <v xml:space="preserve">N379DH  </v>
      </c>
      <c r="BC1846">
        <v>1</v>
      </c>
      <c r="BE1846">
        <v>0</v>
      </c>
      <c r="BF1846">
        <v>0</v>
      </c>
      <c r="BG1846">
        <v>0</v>
      </c>
      <c r="BH1846">
        <v>1100</v>
      </c>
      <c r="BI1846">
        <v>1</v>
      </c>
      <c r="BJ1846">
        <v>0</v>
      </c>
      <c r="BK1846">
        <v>0</v>
      </c>
      <c r="BL1846">
        <v>0</v>
      </c>
      <c r="BO1846">
        <v>0</v>
      </c>
      <c r="BP1846">
        <v>0</v>
      </c>
      <c r="BW1846" t="str">
        <f>"21:59:01.266"</f>
        <v>21:59:01.266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1</v>
      </c>
      <c r="CP1846" t="s">
        <v>119</v>
      </c>
      <c r="CQ1846">
        <v>259</v>
      </c>
      <c r="CR1846">
        <v>0</v>
      </c>
      <c r="CW1846">
        <v>3087204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"08/10/2022 21:59:01.526"</f>
        <v>08/10/2022 21:59:01.526</v>
      </c>
      <c r="C1847" t="str">
        <f t="shared" ref="C1847:C1880" si="544">"FFDFD3C0"</f>
        <v>FFDFD3C0</v>
      </c>
      <c r="D1847" t="s">
        <v>113</v>
      </c>
      <c r="E1847">
        <v>6</v>
      </c>
      <c r="H1847">
        <v>174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si="543"/>
        <v>21:59:01.195</v>
      </c>
      <c r="T1847" t="str">
        <f t="shared" si="543"/>
        <v>21:59:01.195</v>
      </c>
      <c r="U1847" t="str">
        <f t="shared" si="521"/>
        <v>A4558D</v>
      </c>
      <c r="V1847">
        <v>0</v>
      </c>
      <c r="W1847">
        <v>0</v>
      </c>
      <c r="X1847">
        <v>2</v>
      </c>
      <c r="Z1847">
        <v>1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0</v>
      </c>
      <c r="AI1847" t="s">
        <v>1462</v>
      </c>
      <c r="AJ1847">
        <v>48.039693999999997</v>
      </c>
      <c r="AK1847" t="s">
        <v>1463</v>
      </c>
      <c r="AL1847">
        <v>-122.944779</v>
      </c>
      <c r="AM1847">
        <v>25</v>
      </c>
      <c r="AN1847">
        <v>1100</v>
      </c>
      <c r="AO1847" t="s">
        <v>118</v>
      </c>
      <c r="AP1847">
        <v>123</v>
      </c>
      <c r="AQ1847">
        <v>-41</v>
      </c>
      <c r="AR1847">
        <v>-896</v>
      </c>
      <c r="AZ1847">
        <v>1200</v>
      </c>
      <c r="BA1847">
        <v>1</v>
      </c>
      <c r="BB1847" t="str">
        <f t="shared" ref="BB1847:BB1880" si="545">"N379DH  "</f>
        <v xml:space="preserve">N379DH  </v>
      </c>
      <c r="BC1847">
        <v>1</v>
      </c>
      <c r="BE1847">
        <v>0</v>
      </c>
      <c r="BF1847">
        <v>0</v>
      </c>
      <c r="BG1847">
        <v>0</v>
      </c>
      <c r="BH1847">
        <v>1100</v>
      </c>
      <c r="BI1847">
        <v>1</v>
      </c>
      <c r="BJ1847">
        <v>0</v>
      </c>
      <c r="BK1847">
        <v>0</v>
      </c>
      <c r="BL1847">
        <v>0</v>
      </c>
      <c r="BO1847">
        <v>0</v>
      </c>
      <c r="BP1847">
        <v>0</v>
      </c>
      <c r="BW1847" t="str">
        <f>"21:59:01.266"</f>
        <v>21:59:01.266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1</v>
      </c>
      <c r="CP1847" t="s">
        <v>119</v>
      </c>
      <c r="CQ1847">
        <v>259</v>
      </c>
      <c r="CR1847">
        <v>0</v>
      </c>
      <c r="CW1847">
        <v>3087204</v>
      </c>
      <c r="CY1847">
        <v>0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"08/10/2022 21:59:02.667"</f>
        <v>08/10/2022 21:59:02.667</v>
      </c>
      <c r="C1848" t="str">
        <f t="shared" si="544"/>
        <v>FFDFD3C0</v>
      </c>
      <c r="D1848" t="s">
        <v>130</v>
      </c>
      <c r="E1848">
        <v>18</v>
      </c>
      <c r="F1848">
        <v>1018</v>
      </c>
      <c r="G1848" t="s">
        <v>114</v>
      </c>
      <c r="J1848" t="s">
        <v>131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ref="S1848:T1850" si="546">"21:59:02.398"</f>
        <v>21:59:02.398</v>
      </c>
      <c r="T1848" t="str">
        <f t="shared" si="546"/>
        <v>21:59:02.398</v>
      </c>
      <c r="U1848" t="str">
        <f t="shared" si="521"/>
        <v>A4558D</v>
      </c>
      <c r="V1848">
        <v>0</v>
      </c>
      <c r="W1848">
        <v>0</v>
      </c>
      <c r="X1848">
        <v>2</v>
      </c>
      <c r="Z1848">
        <v>1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0</v>
      </c>
      <c r="AI1848" t="s">
        <v>1464</v>
      </c>
      <c r="AJ1848">
        <v>48.039414999999998</v>
      </c>
      <c r="AK1848" t="s">
        <v>1465</v>
      </c>
      <c r="AL1848">
        <v>-122.943771</v>
      </c>
      <c r="AM1848">
        <v>25</v>
      </c>
      <c r="AN1848">
        <v>1100</v>
      </c>
      <c r="AO1848" t="s">
        <v>118</v>
      </c>
      <c r="AP1848">
        <v>120</v>
      </c>
      <c r="AQ1848">
        <v>-54</v>
      </c>
      <c r="AR1848">
        <v>-1344</v>
      </c>
      <c r="AZ1848">
        <v>1200</v>
      </c>
      <c r="BA1848">
        <v>1</v>
      </c>
      <c r="BB1848" t="str">
        <f t="shared" si="545"/>
        <v xml:space="preserve">N379DH  </v>
      </c>
      <c r="BC1848">
        <v>1</v>
      </c>
      <c r="BE1848">
        <v>0</v>
      </c>
      <c r="BF1848">
        <v>0</v>
      </c>
      <c r="BG1848">
        <v>0</v>
      </c>
      <c r="BH1848">
        <v>1050</v>
      </c>
      <c r="BI1848">
        <v>1</v>
      </c>
      <c r="BJ1848">
        <v>0</v>
      </c>
      <c r="BK1848">
        <v>0</v>
      </c>
      <c r="BL1848">
        <v>0</v>
      </c>
      <c r="BO1848">
        <v>0</v>
      </c>
      <c r="BP1848">
        <v>0</v>
      </c>
      <c r="BW1848" t="str">
        <f>"21:59:02.430"</f>
        <v>21:59:02.430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3</v>
      </c>
      <c r="CP1848" t="s">
        <v>119</v>
      </c>
      <c r="CQ1848">
        <v>259</v>
      </c>
      <c r="CR1848">
        <v>0</v>
      </c>
      <c r="CW1848">
        <v>3087304</v>
      </c>
      <c r="CY1848">
        <v>0</v>
      </c>
      <c r="CZ1848">
        <v>0</v>
      </c>
      <c r="DA1848">
        <v>0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"08/10/2022 21:59:02.667"</f>
        <v>08/10/2022 21:59:02.667</v>
      </c>
      <c r="C1849" t="str">
        <f t="shared" si="544"/>
        <v>FFDFD3C0</v>
      </c>
      <c r="D1849" t="s">
        <v>611</v>
      </c>
      <c r="E1849">
        <v>10</v>
      </c>
      <c r="H1849">
        <v>37</v>
      </c>
      <c r="I1849" t="s">
        <v>612</v>
      </c>
      <c r="J1849" t="s">
        <v>613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546"/>
        <v>21:59:02.398</v>
      </c>
      <c r="T1849" t="str">
        <f t="shared" si="546"/>
        <v>21:59:02.398</v>
      </c>
      <c r="U1849" t="str">
        <f t="shared" si="521"/>
        <v>A4558D</v>
      </c>
      <c r="V1849">
        <v>0</v>
      </c>
      <c r="W1849">
        <v>0</v>
      </c>
      <c r="X1849">
        <v>2</v>
      </c>
      <c r="Z1849">
        <v>1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0</v>
      </c>
      <c r="AI1849" t="s">
        <v>1464</v>
      </c>
      <c r="AJ1849">
        <v>48.039414999999998</v>
      </c>
      <c r="AK1849" t="s">
        <v>1465</v>
      </c>
      <c r="AL1849">
        <v>-122.943771</v>
      </c>
      <c r="AM1849">
        <v>25</v>
      </c>
      <c r="AN1849">
        <v>1100</v>
      </c>
      <c r="AO1849" t="s">
        <v>118</v>
      </c>
      <c r="AP1849">
        <v>120</v>
      </c>
      <c r="AQ1849">
        <v>-54</v>
      </c>
      <c r="AR1849">
        <v>-1344</v>
      </c>
      <c r="AZ1849">
        <v>1200</v>
      </c>
      <c r="BA1849">
        <v>1</v>
      </c>
      <c r="BB1849" t="str">
        <f t="shared" si="545"/>
        <v xml:space="preserve">N379DH  </v>
      </c>
      <c r="BC1849">
        <v>1</v>
      </c>
      <c r="BE1849">
        <v>0</v>
      </c>
      <c r="BF1849">
        <v>0</v>
      </c>
      <c r="BG1849">
        <v>0</v>
      </c>
      <c r="BH1849">
        <v>1050</v>
      </c>
      <c r="BI1849">
        <v>1</v>
      </c>
      <c r="BJ1849">
        <v>0</v>
      </c>
      <c r="BK1849">
        <v>0</v>
      </c>
      <c r="BL1849">
        <v>0</v>
      </c>
      <c r="BO1849">
        <v>0</v>
      </c>
      <c r="BP1849">
        <v>0</v>
      </c>
      <c r="BW1849" t="str">
        <f>"21:59:02.430"</f>
        <v>21:59:02.430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3</v>
      </c>
      <c r="CP1849" t="s">
        <v>119</v>
      </c>
      <c r="CQ1849">
        <v>259</v>
      </c>
      <c r="CR1849">
        <v>0</v>
      </c>
      <c r="CW1849">
        <v>3087304</v>
      </c>
      <c r="CY1849">
        <v>0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"08/10/2022 21:59:02.667"</f>
        <v>08/10/2022 21:59:02.667</v>
      </c>
      <c r="C1850" t="str">
        <f t="shared" si="544"/>
        <v>FFDFD3C0</v>
      </c>
      <c r="D1850" t="s">
        <v>113</v>
      </c>
      <c r="E1850">
        <v>6</v>
      </c>
      <c r="H1850">
        <v>174</v>
      </c>
      <c r="I1850" t="s">
        <v>114</v>
      </c>
      <c r="J1850" t="s">
        <v>115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si="546"/>
        <v>21:59:02.398</v>
      </c>
      <c r="T1850" t="str">
        <f t="shared" si="546"/>
        <v>21:59:02.398</v>
      </c>
      <c r="U1850" t="str">
        <f t="shared" si="521"/>
        <v>A4558D</v>
      </c>
      <c r="V1850">
        <v>0</v>
      </c>
      <c r="W1850">
        <v>0</v>
      </c>
      <c r="X1850">
        <v>2</v>
      </c>
      <c r="Z1850">
        <v>1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0</v>
      </c>
      <c r="AI1850" t="s">
        <v>1464</v>
      </c>
      <c r="AJ1850">
        <v>48.039414999999998</v>
      </c>
      <c r="AK1850" t="s">
        <v>1465</v>
      </c>
      <c r="AL1850">
        <v>-122.943771</v>
      </c>
      <c r="AM1850">
        <v>25</v>
      </c>
      <c r="AN1850">
        <v>1100</v>
      </c>
      <c r="AO1850" t="s">
        <v>118</v>
      </c>
      <c r="AP1850">
        <v>120</v>
      </c>
      <c r="AQ1850">
        <v>-54</v>
      </c>
      <c r="AR1850">
        <v>-1344</v>
      </c>
      <c r="AZ1850">
        <v>1200</v>
      </c>
      <c r="BA1850">
        <v>1</v>
      </c>
      <c r="BB1850" t="str">
        <f t="shared" si="545"/>
        <v xml:space="preserve">N379DH  </v>
      </c>
      <c r="BC1850">
        <v>1</v>
      </c>
      <c r="BE1850">
        <v>0</v>
      </c>
      <c r="BF1850">
        <v>0</v>
      </c>
      <c r="BG1850">
        <v>0</v>
      </c>
      <c r="BH1850">
        <v>1050</v>
      </c>
      <c r="BI1850">
        <v>1</v>
      </c>
      <c r="BJ1850">
        <v>0</v>
      </c>
      <c r="BK1850">
        <v>0</v>
      </c>
      <c r="BL1850">
        <v>0</v>
      </c>
      <c r="BO1850">
        <v>0</v>
      </c>
      <c r="BP1850">
        <v>0</v>
      </c>
      <c r="BW1850" t="str">
        <f>"21:59:02.430"</f>
        <v>21:59:02.430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3</v>
      </c>
      <c r="CP1850" t="s">
        <v>119</v>
      </c>
      <c r="CQ1850">
        <v>259</v>
      </c>
      <c r="CR1850">
        <v>0</v>
      </c>
      <c r="CW1850">
        <v>3087304</v>
      </c>
      <c r="CY1850">
        <v>0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"08/10/2022 21:59:04.123"</f>
        <v>08/10/2022 21:59:04.123</v>
      </c>
      <c r="C1851" t="str">
        <f t="shared" si="544"/>
        <v>FFDFD3C0</v>
      </c>
      <c r="D1851" t="s">
        <v>611</v>
      </c>
      <c r="E1851">
        <v>10</v>
      </c>
      <c r="H1851">
        <v>37</v>
      </c>
      <c r="I1851" t="s">
        <v>612</v>
      </c>
      <c r="J1851" t="s">
        <v>613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ref="S1851:T1853" si="547">"21:59:03.797"</f>
        <v>21:59:03.797</v>
      </c>
      <c r="T1851" t="str">
        <f t="shared" si="547"/>
        <v>21:59:03.797</v>
      </c>
      <c r="U1851" t="str">
        <f t="shared" si="521"/>
        <v>A4558D</v>
      </c>
      <c r="V1851">
        <v>0</v>
      </c>
      <c r="W1851">
        <v>0</v>
      </c>
      <c r="X1851">
        <v>2</v>
      </c>
      <c r="Z1851">
        <v>1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0</v>
      </c>
      <c r="AI1851" t="s">
        <v>1466</v>
      </c>
      <c r="AJ1851">
        <v>48.038986000000001</v>
      </c>
      <c r="AK1851" t="s">
        <v>1467</v>
      </c>
      <c r="AL1851">
        <v>-122.942634</v>
      </c>
      <c r="AM1851">
        <v>25</v>
      </c>
      <c r="AN1851">
        <v>1000</v>
      </c>
      <c r="AO1851" t="s">
        <v>118</v>
      </c>
      <c r="AP1851">
        <v>115</v>
      </c>
      <c r="AQ1851">
        <v>-71</v>
      </c>
      <c r="AR1851">
        <v>-1792</v>
      </c>
      <c r="AZ1851">
        <v>1200</v>
      </c>
      <c r="BA1851">
        <v>1</v>
      </c>
      <c r="BB1851" t="str">
        <f t="shared" si="545"/>
        <v xml:space="preserve">N379DH  </v>
      </c>
      <c r="BC1851">
        <v>1</v>
      </c>
      <c r="BE1851">
        <v>0</v>
      </c>
      <c r="BF1851">
        <v>0</v>
      </c>
      <c r="BG1851">
        <v>0</v>
      </c>
      <c r="BH1851">
        <v>1050</v>
      </c>
      <c r="BI1851">
        <v>1</v>
      </c>
      <c r="BJ1851">
        <v>0</v>
      </c>
      <c r="BK1851">
        <v>0</v>
      </c>
      <c r="BL1851">
        <v>0</v>
      </c>
      <c r="BO1851">
        <v>0</v>
      </c>
      <c r="BP1851">
        <v>0</v>
      </c>
      <c r="BW1851" t="str">
        <f>"21:59:03.827"</f>
        <v>21:59:03.827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5</v>
      </c>
      <c r="CP1851" t="s">
        <v>119</v>
      </c>
      <c r="CQ1851">
        <v>259</v>
      </c>
      <c r="CR1851">
        <v>0</v>
      </c>
      <c r="CW1851">
        <v>3087431</v>
      </c>
      <c r="CY1851">
        <v>0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"08/10/2022 21:59:04.123"</f>
        <v>08/10/2022 21:59:04.123</v>
      </c>
      <c r="C1852" t="str">
        <f t="shared" si="544"/>
        <v>FFDFD3C0</v>
      </c>
      <c r="D1852" t="s">
        <v>113</v>
      </c>
      <c r="E1852">
        <v>6</v>
      </c>
      <c r="H1852">
        <v>174</v>
      </c>
      <c r="I1852" t="s">
        <v>114</v>
      </c>
      <c r="J1852" t="s">
        <v>115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547"/>
        <v>21:59:03.797</v>
      </c>
      <c r="T1852" t="str">
        <f t="shared" si="547"/>
        <v>21:59:03.797</v>
      </c>
      <c r="U1852" t="str">
        <f t="shared" si="521"/>
        <v>A4558D</v>
      </c>
      <c r="V1852">
        <v>0</v>
      </c>
      <c r="W1852">
        <v>0</v>
      </c>
      <c r="X1852">
        <v>2</v>
      </c>
      <c r="Z1852">
        <v>1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0</v>
      </c>
      <c r="AI1852" t="s">
        <v>1466</v>
      </c>
      <c r="AJ1852">
        <v>48.038986000000001</v>
      </c>
      <c r="AK1852" t="s">
        <v>1467</v>
      </c>
      <c r="AL1852">
        <v>-122.942634</v>
      </c>
      <c r="AM1852">
        <v>25</v>
      </c>
      <c r="AN1852">
        <v>1000</v>
      </c>
      <c r="AO1852" t="s">
        <v>118</v>
      </c>
      <c r="AP1852">
        <v>115</v>
      </c>
      <c r="AQ1852">
        <v>-71</v>
      </c>
      <c r="AR1852">
        <v>-1792</v>
      </c>
      <c r="AZ1852">
        <v>1200</v>
      </c>
      <c r="BA1852">
        <v>1</v>
      </c>
      <c r="BB1852" t="str">
        <f t="shared" si="545"/>
        <v xml:space="preserve">N379DH  </v>
      </c>
      <c r="BC1852">
        <v>1</v>
      </c>
      <c r="BE1852">
        <v>0</v>
      </c>
      <c r="BF1852">
        <v>0</v>
      </c>
      <c r="BG1852">
        <v>0</v>
      </c>
      <c r="BH1852">
        <v>1050</v>
      </c>
      <c r="BI1852">
        <v>1</v>
      </c>
      <c r="BJ1852">
        <v>0</v>
      </c>
      <c r="BK1852">
        <v>0</v>
      </c>
      <c r="BL1852">
        <v>0</v>
      </c>
      <c r="BO1852">
        <v>0</v>
      </c>
      <c r="BP1852">
        <v>0</v>
      </c>
      <c r="BW1852" t="str">
        <f>"21:59:03.827"</f>
        <v>21:59:03.827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5</v>
      </c>
      <c r="CP1852" t="s">
        <v>119</v>
      </c>
      <c r="CQ1852">
        <v>259</v>
      </c>
      <c r="CR1852">
        <v>0</v>
      </c>
      <c r="CW1852">
        <v>3087431</v>
      </c>
      <c r="CY1852">
        <v>0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"08/10/2022 21:59:04.123"</f>
        <v>08/10/2022 21:59:04.123</v>
      </c>
      <c r="C1853" t="str">
        <f t="shared" si="544"/>
        <v>FFDFD3C0</v>
      </c>
      <c r="D1853" t="s">
        <v>130</v>
      </c>
      <c r="E1853">
        <v>18</v>
      </c>
      <c r="F1853">
        <v>1018</v>
      </c>
      <c r="G1853" t="s">
        <v>114</v>
      </c>
      <c r="J1853" t="s">
        <v>131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547"/>
        <v>21:59:03.797</v>
      </c>
      <c r="T1853" t="str">
        <f t="shared" si="547"/>
        <v>21:59:03.797</v>
      </c>
      <c r="U1853" t="str">
        <f t="shared" si="521"/>
        <v>A4558D</v>
      </c>
      <c r="V1853">
        <v>0</v>
      </c>
      <c r="W1853">
        <v>0</v>
      </c>
      <c r="X1853">
        <v>2</v>
      </c>
      <c r="Z1853">
        <v>1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0</v>
      </c>
      <c r="AI1853" t="s">
        <v>1466</v>
      </c>
      <c r="AJ1853">
        <v>48.038986000000001</v>
      </c>
      <c r="AK1853" t="s">
        <v>1467</v>
      </c>
      <c r="AL1853">
        <v>-122.942634</v>
      </c>
      <c r="AM1853">
        <v>25</v>
      </c>
      <c r="AN1853">
        <v>1000</v>
      </c>
      <c r="AO1853" t="s">
        <v>118</v>
      </c>
      <c r="AP1853">
        <v>115</v>
      </c>
      <c r="AQ1853">
        <v>-71</v>
      </c>
      <c r="AR1853">
        <v>-1792</v>
      </c>
      <c r="AZ1853">
        <v>1200</v>
      </c>
      <c r="BA1853">
        <v>1</v>
      </c>
      <c r="BB1853" t="str">
        <f t="shared" si="545"/>
        <v xml:space="preserve">N379DH  </v>
      </c>
      <c r="BC1853">
        <v>1</v>
      </c>
      <c r="BE1853">
        <v>0</v>
      </c>
      <c r="BF1853">
        <v>0</v>
      </c>
      <c r="BG1853">
        <v>0</v>
      </c>
      <c r="BH1853">
        <v>1050</v>
      </c>
      <c r="BI1853">
        <v>1</v>
      </c>
      <c r="BJ1853">
        <v>0</v>
      </c>
      <c r="BK1853">
        <v>0</v>
      </c>
      <c r="BL1853">
        <v>0</v>
      </c>
      <c r="BO1853">
        <v>0</v>
      </c>
      <c r="BP1853">
        <v>0</v>
      </c>
      <c r="BW1853" t="str">
        <f>"21:59:03.827"</f>
        <v>21:59:03.827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5</v>
      </c>
      <c r="CP1853" t="s">
        <v>119</v>
      </c>
      <c r="CQ1853">
        <v>259</v>
      </c>
      <c r="CR1853">
        <v>0</v>
      </c>
      <c r="CW1853">
        <v>3087431</v>
      </c>
      <c r="CY1853">
        <v>0</v>
      </c>
      <c r="CZ1853">
        <v>0</v>
      </c>
      <c r="DA1853">
        <v>0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"08/10/2022 21:59:04.817"</f>
        <v>08/10/2022 21:59:04.817</v>
      </c>
      <c r="C1854" t="str">
        <f t="shared" si="544"/>
        <v>FFDFD3C0</v>
      </c>
      <c r="D1854" t="s">
        <v>130</v>
      </c>
      <c r="E1854">
        <v>18</v>
      </c>
      <c r="F1854">
        <v>1018</v>
      </c>
      <c r="G1854" t="s">
        <v>114</v>
      </c>
      <c r="J1854" t="s">
        <v>131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ref="S1854:T1856" si="548">"21:59:04.594"</f>
        <v>21:59:04.594</v>
      </c>
      <c r="T1854" t="str">
        <f t="shared" si="548"/>
        <v>21:59:04.594</v>
      </c>
      <c r="U1854" t="str">
        <f t="shared" si="521"/>
        <v>A4558D</v>
      </c>
      <c r="V1854">
        <v>0</v>
      </c>
      <c r="W1854">
        <v>0</v>
      </c>
      <c r="X1854">
        <v>2</v>
      </c>
      <c r="Z1854">
        <v>1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0</v>
      </c>
      <c r="AI1854" t="s">
        <v>1468</v>
      </c>
      <c r="AJ1854">
        <v>48.038685000000001</v>
      </c>
      <c r="AK1854" t="s">
        <v>1469</v>
      </c>
      <c r="AL1854">
        <v>-122.942033</v>
      </c>
      <c r="AM1854">
        <v>25</v>
      </c>
      <c r="AN1854">
        <v>1000</v>
      </c>
      <c r="AO1854" t="s">
        <v>118</v>
      </c>
      <c r="AP1854">
        <v>110</v>
      </c>
      <c r="AQ1854">
        <v>-81</v>
      </c>
      <c r="AR1854">
        <v>-1984</v>
      </c>
      <c r="AZ1854">
        <v>1200</v>
      </c>
      <c r="BA1854">
        <v>1</v>
      </c>
      <c r="BB1854" t="str">
        <f t="shared" si="545"/>
        <v xml:space="preserve">N379DH  </v>
      </c>
      <c r="BC1854">
        <v>1</v>
      </c>
      <c r="BE1854">
        <v>0</v>
      </c>
      <c r="BF1854">
        <v>0</v>
      </c>
      <c r="BG1854">
        <v>0</v>
      </c>
      <c r="BH1854">
        <v>975</v>
      </c>
      <c r="BI1854">
        <v>1</v>
      </c>
      <c r="BJ1854">
        <v>0</v>
      </c>
      <c r="BK1854">
        <v>0</v>
      </c>
      <c r="BL1854">
        <v>0</v>
      </c>
      <c r="BO1854">
        <v>0</v>
      </c>
      <c r="BP1854">
        <v>0</v>
      </c>
      <c r="BW1854" t="str">
        <f>"21:59:04.610"</f>
        <v>21:59:04.610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4</v>
      </c>
      <c r="CP1854" t="s">
        <v>119</v>
      </c>
      <c r="CQ1854">
        <v>259</v>
      </c>
      <c r="CR1854">
        <v>0</v>
      </c>
      <c r="CW1854">
        <v>3087492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"08/10/2022 21:59:04.895"</f>
        <v>08/10/2022 21:59:04.895</v>
      </c>
      <c r="C1855" t="str">
        <f t="shared" si="544"/>
        <v>FFDFD3C0</v>
      </c>
      <c r="D1855" t="s">
        <v>611</v>
      </c>
      <c r="E1855">
        <v>10</v>
      </c>
      <c r="H1855">
        <v>37</v>
      </c>
      <c r="I1855" t="s">
        <v>612</v>
      </c>
      <c r="J1855" t="s">
        <v>613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548"/>
        <v>21:59:04.594</v>
      </c>
      <c r="T1855" t="str">
        <f t="shared" si="548"/>
        <v>21:59:04.594</v>
      </c>
      <c r="U1855" t="str">
        <f t="shared" si="521"/>
        <v>A4558D</v>
      </c>
      <c r="V1855">
        <v>0</v>
      </c>
      <c r="W1855">
        <v>0</v>
      </c>
      <c r="X1855">
        <v>2</v>
      </c>
      <c r="Z1855">
        <v>1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0</v>
      </c>
      <c r="AI1855" t="s">
        <v>1468</v>
      </c>
      <c r="AJ1855">
        <v>48.038685000000001</v>
      </c>
      <c r="AK1855" t="s">
        <v>1469</v>
      </c>
      <c r="AL1855">
        <v>-122.942033</v>
      </c>
      <c r="AM1855">
        <v>25</v>
      </c>
      <c r="AN1855">
        <v>1000</v>
      </c>
      <c r="AO1855" t="s">
        <v>118</v>
      </c>
      <c r="AP1855">
        <v>110</v>
      </c>
      <c r="AQ1855">
        <v>-81</v>
      </c>
      <c r="AR1855">
        <v>-1984</v>
      </c>
      <c r="AZ1855">
        <v>1200</v>
      </c>
      <c r="BA1855">
        <v>1</v>
      </c>
      <c r="BB1855" t="str">
        <f t="shared" si="545"/>
        <v xml:space="preserve">N379DH  </v>
      </c>
      <c r="BC1855">
        <v>1</v>
      </c>
      <c r="BE1855">
        <v>0</v>
      </c>
      <c r="BF1855">
        <v>0</v>
      </c>
      <c r="BG1855">
        <v>0</v>
      </c>
      <c r="BH1855">
        <v>975</v>
      </c>
      <c r="BI1855">
        <v>1</v>
      </c>
      <c r="BJ1855">
        <v>0</v>
      </c>
      <c r="BK1855">
        <v>0</v>
      </c>
      <c r="BL1855">
        <v>0</v>
      </c>
      <c r="BO1855">
        <v>0</v>
      </c>
      <c r="BP1855">
        <v>0</v>
      </c>
      <c r="BW1855" t="str">
        <f>"21:59:04.610"</f>
        <v>21:59:04.610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4</v>
      </c>
      <c r="CP1855" t="s">
        <v>119</v>
      </c>
      <c r="CQ1855">
        <v>259</v>
      </c>
      <c r="CR1855">
        <v>0</v>
      </c>
      <c r="CW1855">
        <v>3087492</v>
      </c>
      <c r="CY1855">
        <v>0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"08/10/2022 21:59:04.895"</f>
        <v>08/10/2022 21:59:04.895</v>
      </c>
      <c r="C1856" t="str">
        <f t="shared" si="544"/>
        <v>FFDFD3C0</v>
      </c>
      <c r="D1856" t="s">
        <v>113</v>
      </c>
      <c r="E1856">
        <v>6</v>
      </c>
      <c r="H1856">
        <v>174</v>
      </c>
      <c r="I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548"/>
        <v>21:59:04.594</v>
      </c>
      <c r="T1856" t="str">
        <f t="shared" si="548"/>
        <v>21:59:04.594</v>
      </c>
      <c r="U1856" t="str">
        <f t="shared" si="521"/>
        <v>A4558D</v>
      </c>
      <c r="V1856">
        <v>0</v>
      </c>
      <c r="W1856">
        <v>0</v>
      </c>
      <c r="X1856">
        <v>2</v>
      </c>
      <c r="Z1856">
        <v>1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0</v>
      </c>
      <c r="AI1856" t="s">
        <v>1468</v>
      </c>
      <c r="AJ1856">
        <v>48.038685000000001</v>
      </c>
      <c r="AK1856" t="s">
        <v>1469</v>
      </c>
      <c r="AL1856">
        <v>-122.942033</v>
      </c>
      <c r="AM1856">
        <v>25</v>
      </c>
      <c r="AN1856">
        <v>1000</v>
      </c>
      <c r="AO1856" t="s">
        <v>118</v>
      </c>
      <c r="AP1856">
        <v>110</v>
      </c>
      <c r="AQ1856">
        <v>-81</v>
      </c>
      <c r="AR1856">
        <v>-1984</v>
      </c>
      <c r="AZ1856">
        <v>1200</v>
      </c>
      <c r="BA1856">
        <v>1</v>
      </c>
      <c r="BB1856" t="str">
        <f t="shared" si="545"/>
        <v xml:space="preserve">N379DH  </v>
      </c>
      <c r="BC1856">
        <v>1</v>
      </c>
      <c r="BE1856">
        <v>0</v>
      </c>
      <c r="BF1856">
        <v>0</v>
      </c>
      <c r="BG1856">
        <v>0</v>
      </c>
      <c r="BH1856">
        <v>975</v>
      </c>
      <c r="BI1856">
        <v>1</v>
      </c>
      <c r="BJ1856">
        <v>0</v>
      </c>
      <c r="BK1856">
        <v>0</v>
      </c>
      <c r="BL1856">
        <v>0</v>
      </c>
      <c r="BO1856">
        <v>0</v>
      </c>
      <c r="BP1856">
        <v>0</v>
      </c>
      <c r="BW1856" t="str">
        <f>"21:59:04.610"</f>
        <v>21:59:04.610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4</v>
      </c>
      <c r="CP1856" t="s">
        <v>119</v>
      </c>
      <c r="CQ1856">
        <v>259</v>
      </c>
      <c r="CR1856">
        <v>0</v>
      </c>
      <c r="CW1856">
        <v>3087492</v>
      </c>
      <c r="CY1856">
        <v>0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"08/10/2022 21:59:06.864"</f>
        <v>08/10/2022 21:59:06.864</v>
      </c>
      <c r="C1857" t="str">
        <f t="shared" si="544"/>
        <v>FFDFD3C0</v>
      </c>
      <c r="D1857" t="s">
        <v>611</v>
      </c>
      <c r="E1857">
        <v>10</v>
      </c>
      <c r="H1857">
        <v>37</v>
      </c>
      <c r="I1857" t="s">
        <v>612</v>
      </c>
      <c r="J1857" t="s">
        <v>613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ref="S1857:T1859" si="549">"21:59:06.594"</f>
        <v>21:59:06.594</v>
      </c>
      <c r="T1857" t="str">
        <f t="shared" si="549"/>
        <v>21:59:06.594</v>
      </c>
      <c r="U1857" t="str">
        <f t="shared" si="521"/>
        <v>A4558D</v>
      </c>
      <c r="V1857">
        <v>0</v>
      </c>
      <c r="W1857">
        <v>0</v>
      </c>
      <c r="X1857">
        <v>2</v>
      </c>
      <c r="Z1857">
        <v>1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0</v>
      </c>
      <c r="AI1857" t="s">
        <v>1470</v>
      </c>
      <c r="AJ1857">
        <v>48.037784000000002</v>
      </c>
      <c r="AK1857" t="s">
        <v>1471</v>
      </c>
      <c r="AL1857">
        <v>-122.94063800000001</v>
      </c>
      <c r="AM1857">
        <v>25</v>
      </c>
      <c r="AN1857">
        <v>1000</v>
      </c>
      <c r="AO1857" t="s">
        <v>118</v>
      </c>
      <c r="AP1857">
        <v>90</v>
      </c>
      <c r="AQ1857">
        <v>-110</v>
      </c>
      <c r="AR1857">
        <v>-1792</v>
      </c>
      <c r="AZ1857">
        <v>1200</v>
      </c>
      <c r="BA1857">
        <v>1</v>
      </c>
      <c r="BB1857" t="str">
        <f t="shared" si="545"/>
        <v xml:space="preserve">N379DH  </v>
      </c>
      <c r="BC1857">
        <v>1</v>
      </c>
      <c r="BE1857">
        <v>0</v>
      </c>
      <c r="BF1857">
        <v>0</v>
      </c>
      <c r="BG1857">
        <v>0</v>
      </c>
      <c r="BH1857">
        <v>975</v>
      </c>
      <c r="BI1857">
        <v>1</v>
      </c>
      <c r="BJ1857">
        <v>0</v>
      </c>
      <c r="BK1857">
        <v>0</v>
      </c>
      <c r="BL1857">
        <v>0</v>
      </c>
      <c r="BO1857">
        <v>0</v>
      </c>
      <c r="BP1857">
        <v>0</v>
      </c>
      <c r="BW1857" t="str">
        <f>"21:59:06.601"</f>
        <v>21:59:06.601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5</v>
      </c>
      <c r="CP1857" t="s">
        <v>119</v>
      </c>
      <c r="CQ1857">
        <v>259</v>
      </c>
      <c r="CR1857">
        <v>0</v>
      </c>
      <c r="CW1857">
        <v>3087666</v>
      </c>
      <c r="CY1857">
        <v>0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"08/10/2022 21:59:06.864"</f>
        <v>08/10/2022 21:59:06.864</v>
      </c>
      <c r="C1858" t="str">
        <f t="shared" si="544"/>
        <v>FFDFD3C0</v>
      </c>
      <c r="D1858" t="s">
        <v>113</v>
      </c>
      <c r="E1858">
        <v>6</v>
      </c>
      <c r="H1858">
        <v>174</v>
      </c>
      <c r="I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549"/>
        <v>21:59:06.594</v>
      </c>
      <c r="T1858" t="str">
        <f t="shared" si="549"/>
        <v>21:59:06.594</v>
      </c>
      <c r="U1858" t="str">
        <f t="shared" ref="U1858:U1880" si="550">"A4558D"</f>
        <v>A4558D</v>
      </c>
      <c r="V1858">
        <v>0</v>
      </c>
      <c r="W1858">
        <v>0</v>
      </c>
      <c r="X1858">
        <v>2</v>
      </c>
      <c r="Z1858">
        <v>1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0</v>
      </c>
      <c r="AI1858" t="s">
        <v>1470</v>
      </c>
      <c r="AJ1858">
        <v>48.037784000000002</v>
      </c>
      <c r="AK1858" t="s">
        <v>1471</v>
      </c>
      <c r="AL1858">
        <v>-122.94063800000001</v>
      </c>
      <c r="AM1858">
        <v>25</v>
      </c>
      <c r="AN1858">
        <v>1000</v>
      </c>
      <c r="AO1858" t="s">
        <v>118</v>
      </c>
      <c r="AP1858">
        <v>90</v>
      </c>
      <c r="AQ1858">
        <v>-110</v>
      </c>
      <c r="AR1858">
        <v>-1792</v>
      </c>
      <c r="AZ1858">
        <v>1200</v>
      </c>
      <c r="BA1858">
        <v>1</v>
      </c>
      <c r="BB1858" t="str">
        <f t="shared" si="545"/>
        <v xml:space="preserve">N379DH  </v>
      </c>
      <c r="BC1858">
        <v>1</v>
      </c>
      <c r="BE1858">
        <v>0</v>
      </c>
      <c r="BF1858">
        <v>0</v>
      </c>
      <c r="BG1858">
        <v>0</v>
      </c>
      <c r="BH1858">
        <v>975</v>
      </c>
      <c r="BI1858">
        <v>1</v>
      </c>
      <c r="BJ1858">
        <v>0</v>
      </c>
      <c r="BK1858">
        <v>0</v>
      </c>
      <c r="BL1858">
        <v>0</v>
      </c>
      <c r="BO1858">
        <v>0</v>
      </c>
      <c r="BP1858">
        <v>0</v>
      </c>
      <c r="BW1858" t="str">
        <f>"21:59:06.601"</f>
        <v>21:59:06.601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5</v>
      </c>
      <c r="CP1858" t="s">
        <v>119</v>
      </c>
      <c r="CQ1858">
        <v>259</v>
      </c>
      <c r="CR1858">
        <v>0</v>
      </c>
      <c r="CW1858">
        <v>3087666</v>
      </c>
      <c r="CY1858">
        <v>0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"08/10/2022 21:59:06.864"</f>
        <v>08/10/2022 21:59:06.864</v>
      </c>
      <c r="C1859" t="str">
        <f t="shared" si="544"/>
        <v>FFDFD3C0</v>
      </c>
      <c r="D1859" t="s">
        <v>130</v>
      </c>
      <c r="E1859">
        <v>18</v>
      </c>
      <c r="F1859">
        <v>1018</v>
      </c>
      <c r="G1859" t="s">
        <v>114</v>
      </c>
      <c r="J1859" t="s">
        <v>131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si="549"/>
        <v>21:59:06.594</v>
      </c>
      <c r="T1859" t="str">
        <f t="shared" si="549"/>
        <v>21:59:06.594</v>
      </c>
      <c r="U1859" t="str">
        <f t="shared" si="550"/>
        <v>A4558D</v>
      </c>
      <c r="V1859">
        <v>0</v>
      </c>
      <c r="W1859">
        <v>0</v>
      </c>
      <c r="X1859">
        <v>2</v>
      </c>
      <c r="Z1859">
        <v>1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0</v>
      </c>
      <c r="AI1859" t="s">
        <v>1470</v>
      </c>
      <c r="AJ1859">
        <v>48.037784000000002</v>
      </c>
      <c r="AK1859" t="s">
        <v>1471</v>
      </c>
      <c r="AL1859">
        <v>-122.94063800000001</v>
      </c>
      <c r="AM1859">
        <v>25</v>
      </c>
      <c r="AN1859">
        <v>1000</v>
      </c>
      <c r="AO1859" t="s">
        <v>118</v>
      </c>
      <c r="AP1859">
        <v>90</v>
      </c>
      <c r="AQ1859">
        <v>-110</v>
      </c>
      <c r="AR1859">
        <v>-1792</v>
      </c>
      <c r="AZ1859">
        <v>1200</v>
      </c>
      <c r="BA1859">
        <v>1</v>
      </c>
      <c r="BB1859" t="str">
        <f t="shared" si="545"/>
        <v xml:space="preserve">N379DH  </v>
      </c>
      <c r="BC1859">
        <v>1</v>
      </c>
      <c r="BE1859">
        <v>0</v>
      </c>
      <c r="BF1859">
        <v>0</v>
      </c>
      <c r="BG1859">
        <v>0</v>
      </c>
      <c r="BH1859">
        <v>975</v>
      </c>
      <c r="BI1859">
        <v>1</v>
      </c>
      <c r="BJ1859">
        <v>0</v>
      </c>
      <c r="BK1859">
        <v>0</v>
      </c>
      <c r="BL1859">
        <v>0</v>
      </c>
      <c r="BO1859">
        <v>0</v>
      </c>
      <c r="BP1859">
        <v>0</v>
      </c>
      <c r="BW1859" t="str">
        <f>"21:59:06.601"</f>
        <v>21:59:06.601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5</v>
      </c>
      <c r="CP1859" t="s">
        <v>119</v>
      </c>
      <c r="CQ1859">
        <v>259</v>
      </c>
      <c r="CR1859">
        <v>0</v>
      </c>
      <c r="CW1859">
        <v>3087666</v>
      </c>
      <c r="CY1859">
        <v>0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"08/10/2022 21:59:08.021"</f>
        <v>08/10/2022 21:59:08.021</v>
      </c>
      <c r="C1860" t="str">
        <f t="shared" si="544"/>
        <v>FFDFD3C0</v>
      </c>
      <c r="D1860" t="s">
        <v>113</v>
      </c>
      <c r="E1860">
        <v>6</v>
      </c>
      <c r="H1860">
        <v>174</v>
      </c>
      <c r="I1860" t="s">
        <v>114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ref="S1860:T1862" si="551">"21:59:07.594"</f>
        <v>21:59:07.594</v>
      </c>
      <c r="T1860" t="str">
        <f t="shared" si="551"/>
        <v>21:59:07.594</v>
      </c>
      <c r="U1860" t="str">
        <f t="shared" si="550"/>
        <v>A4558D</v>
      </c>
      <c r="V1860">
        <v>0</v>
      </c>
      <c r="W1860">
        <v>0</v>
      </c>
      <c r="X1860">
        <v>2</v>
      </c>
      <c r="Z1860">
        <v>1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0</v>
      </c>
      <c r="AI1860" t="s">
        <v>1472</v>
      </c>
      <c r="AJ1860">
        <v>48.037225999999997</v>
      </c>
      <c r="AK1860" t="s">
        <v>1473</v>
      </c>
      <c r="AL1860">
        <v>-122.940102</v>
      </c>
      <c r="AM1860">
        <v>25</v>
      </c>
      <c r="AN1860">
        <v>900</v>
      </c>
      <c r="AO1860" t="s">
        <v>118</v>
      </c>
      <c r="AP1860">
        <v>71</v>
      </c>
      <c r="AQ1860">
        <v>-126</v>
      </c>
      <c r="AR1860">
        <v>-640</v>
      </c>
      <c r="AZ1860">
        <v>1200</v>
      </c>
      <c r="BA1860">
        <v>1</v>
      </c>
      <c r="BB1860" t="str">
        <f t="shared" si="545"/>
        <v xml:space="preserve">N379DH  </v>
      </c>
      <c r="BC1860">
        <v>1</v>
      </c>
      <c r="BE1860">
        <v>0</v>
      </c>
      <c r="BF1860">
        <v>0</v>
      </c>
      <c r="BG1860">
        <v>0</v>
      </c>
      <c r="BH1860">
        <v>900</v>
      </c>
      <c r="BI1860">
        <v>1</v>
      </c>
      <c r="BJ1860">
        <v>0</v>
      </c>
      <c r="BK1860">
        <v>0</v>
      </c>
      <c r="BL1860">
        <v>0</v>
      </c>
      <c r="BO1860">
        <v>0</v>
      </c>
      <c r="BP1860">
        <v>0</v>
      </c>
      <c r="BW1860" t="str">
        <f>"21:59:07.781"</f>
        <v>21:59:07.781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1</v>
      </c>
      <c r="CP1860" t="s">
        <v>119</v>
      </c>
      <c r="CQ1860">
        <v>259</v>
      </c>
      <c r="CR1860">
        <v>0</v>
      </c>
      <c r="CW1860">
        <v>3087752</v>
      </c>
      <c r="CY1860">
        <v>0</v>
      </c>
      <c r="CZ1860">
        <v>0</v>
      </c>
      <c r="DA1860">
        <v>0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"08/10/2022 21:59:08.021"</f>
        <v>08/10/2022 21:59:08.021</v>
      </c>
      <c r="C1861" t="str">
        <f t="shared" si="544"/>
        <v>FFDFD3C0</v>
      </c>
      <c r="D1861" t="s">
        <v>611</v>
      </c>
      <c r="E1861">
        <v>10</v>
      </c>
      <c r="H1861">
        <v>37</v>
      </c>
      <c r="I1861" t="s">
        <v>612</v>
      </c>
      <c r="J1861" t="s">
        <v>613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551"/>
        <v>21:59:07.594</v>
      </c>
      <c r="T1861" t="str">
        <f t="shared" si="551"/>
        <v>21:59:07.594</v>
      </c>
      <c r="U1861" t="str">
        <f t="shared" si="550"/>
        <v>A4558D</v>
      </c>
      <c r="V1861">
        <v>0</v>
      </c>
      <c r="W1861">
        <v>0</v>
      </c>
      <c r="X1861">
        <v>2</v>
      </c>
      <c r="Z1861">
        <v>1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0</v>
      </c>
      <c r="AI1861" t="s">
        <v>1472</v>
      </c>
      <c r="AJ1861">
        <v>48.037225999999997</v>
      </c>
      <c r="AK1861" t="s">
        <v>1473</v>
      </c>
      <c r="AL1861">
        <v>-122.940102</v>
      </c>
      <c r="AM1861">
        <v>25</v>
      </c>
      <c r="AN1861">
        <v>900</v>
      </c>
      <c r="AO1861" t="s">
        <v>118</v>
      </c>
      <c r="AP1861">
        <v>71</v>
      </c>
      <c r="AQ1861">
        <v>-126</v>
      </c>
      <c r="AR1861">
        <v>-640</v>
      </c>
      <c r="AZ1861">
        <v>1200</v>
      </c>
      <c r="BA1861">
        <v>1</v>
      </c>
      <c r="BB1861" t="str">
        <f t="shared" si="545"/>
        <v xml:space="preserve">N379DH  </v>
      </c>
      <c r="BC1861">
        <v>1</v>
      </c>
      <c r="BE1861">
        <v>0</v>
      </c>
      <c r="BF1861">
        <v>0</v>
      </c>
      <c r="BG1861">
        <v>0</v>
      </c>
      <c r="BH1861">
        <v>900</v>
      </c>
      <c r="BI1861">
        <v>1</v>
      </c>
      <c r="BJ1861">
        <v>0</v>
      </c>
      <c r="BK1861">
        <v>0</v>
      </c>
      <c r="BL1861">
        <v>0</v>
      </c>
      <c r="BO1861">
        <v>0</v>
      </c>
      <c r="BP1861">
        <v>0</v>
      </c>
      <c r="BW1861" t="str">
        <f>"21:59:07.781"</f>
        <v>21:59:07.781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1</v>
      </c>
      <c r="CP1861" t="s">
        <v>119</v>
      </c>
      <c r="CQ1861">
        <v>259</v>
      </c>
      <c r="CR1861">
        <v>0</v>
      </c>
      <c r="CW1861">
        <v>3087752</v>
      </c>
      <c r="CY1861">
        <v>0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"08/10/2022 21:59:08.083"</f>
        <v>08/10/2022 21:59:08.083</v>
      </c>
      <c r="C1862" t="str">
        <f t="shared" si="544"/>
        <v>FFDFD3C0</v>
      </c>
      <c r="D1862" t="s">
        <v>130</v>
      </c>
      <c r="E1862">
        <v>18</v>
      </c>
      <c r="F1862">
        <v>1018</v>
      </c>
      <c r="G1862" t="s">
        <v>114</v>
      </c>
      <c r="J1862" t="s">
        <v>131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si="551"/>
        <v>21:59:07.594</v>
      </c>
      <c r="T1862" t="str">
        <f t="shared" si="551"/>
        <v>21:59:07.594</v>
      </c>
      <c r="U1862" t="str">
        <f t="shared" si="550"/>
        <v>A4558D</v>
      </c>
      <c r="V1862">
        <v>0</v>
      </c>
      <c r="W1862">
        <v>0</v>
      </c>
      <c r="X1862">
        <v>2</v>
      </c>
      <c r="Z1862">
        <v>1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0</v>
      </c>
      <c r="AI1862" t="s">
        <v>1472</v>
      </c>
      <c r="AJ1862">
        <v>48.037225999999997</v>
      </c>
      <c r="AK1862" t="s">
        <v>1473</v>
      </c>
      <c r="AL1862">
        <v>-122.940102</v>
      </c>
      <c r="AM1862">
        <v>25</v>
      </c>
      <c r="AN1862">
        <v>900</v>
      </c>
      <c r="AO1862" t="s">
        <v>118</v>
      </c>
      <c r="AP1862">
        <v>71</v>
      </c>
      <c r="AQ1862">
        <v>-126</v>
      </c>
      <c r="AR1862">
        <v>-640</v>
      </c>
      <c r="AZ1862">
        <v>1200</v>
      </c>
      <c r="BA1862">
        <v>1</v>
      </c>
      <c r="BB1862" t="str">
        <f t="shared" si="545"/>
        <v xml:space="preserve">N379DH  </v>
      </c>
      <c r="BC1862">
        <v>1</v>
      </c>
      <c r="BE1862">
        <v>0</v>
      </c>
      <c r="BF1862">
        <v>0</v>
      </c>
      <c r="BG1862">
        <v>0</v>
      </c>
      <c r="BH1862">
        <v>900</v>
      </c>
      <c r="BI1862">
        <v>1</v>
      </c>
      <c r="BJ1862">
        <v>0</v>
      </c>
      <c r="BK1862">
        <v>0</v>
      </c>
      <c r="BL1862">
        <v>0</v>
      </c>
      <c r="BO1862">
        <v>0</v>
      </c>
      <c r="BP1862">
        <v>0</v>
      </c>
      <c r="BW1862" t="str">
        <f>"21:59:07.781"</f>
        <v>21:59:07.781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1</v>
      </c>
      <c r="CP1862" t="s">
        <v>119</v>
      </c>
      <c r="CQ1862">
        <v>259</v>
      </c>
      <c r="CR1862">
        <v>0</v>
      </c>
      <c r="CW1862">
        <v>3087752</v>
      </c>
      <c r="CY1862">
        <v>0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"08/10/2022 21:59:13.609"</f>
        <v>08/10/2022 21:59:13.609</v>
      </c>
      <c r="C1863" t="str">
        <f t="shared" si="544"/>
        <v>FFDFD3C0</v>
      </c>
      <c r="D1863" t="s">
        <v>130</v>
      </c>
      <c r="E1863">
        <v>18</v>
      </c>
      <c r="F1863">
        <v>1018</v>
      </c>
      <c r="G1863" t="s">
        <v>114</v>
      </c>
      <c r="J1863" t="s">
        <v>131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ref="S1863:T1865" si="552">"21:59:13.195"</f>
        <v>21:59:13.195</v>
      </c>
      <c r="T1863" t="str">
        <f t="shared" si="552"/>
        <v>21:59:13.195</v>
      </c>
      <c r="U1863" t="str">
        <f t="shared" si="550"/>
        <v>A4558D</v>
      </c>
      <c r="V1863">
        <v>0</v>
      </c>
      <c r="W1863">
        <v>0</v>
      </c>
      <c r="X1863">
        <v>2</v>
      </c>
      <c r="Z1863">
        <v>1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0</v>
      </c>
      <c r="AI1863" t="s">
        <v>1474</v>
      </c>
      <c r="AJ1863">
        <v>48.033878999999999</v>
      </c>
      <c r="AK1863" t="s">
        <v>1475</v>
      </c>
      <c r="AL1863">
        <v>-122.938385</v>
      </c>
      <c r="AM1863">
        <v>25</v>
      </c>
      <c r="AN1863">
        <v>1100</v>
      </c>
      <c r="AO1863" t="s">
        <v>118</v>
      </c>
      <c r="AP1863">
        <v>30</v>
      </c>
      <c r="AQ1863">
        <v>-123</v>
      </c>
      <c r="AR1863">
        <v>2880</v>
      </c>
      <c r="AZ1863">
        <v>1200</v>
      </c>
      <c r="BA1863">
        <v>1</v>
      </c>
      <c r="BB1863" t="str">
        <f t="shared" si="545"/>
        <v xml:space="preserve">N379DH  </v>
      </c>
      <c r="BC1863">
        <v>1</v>
      </c>
      <c r="BE1863">
        <v>0</v>
      </c>
      <c r="BF1863">
        <v>0</v>
      </c>
      <c r="BG1863">
        <v>0</v>
      </c>
      <c r="BH1863">
        <v>1075</v>
      </c>
      <c r="BI1863">
        <v>1</v>
      </c>
      <c r="BJ1863">
        <v>0</v>
      </c>
      <c r="BK1863">
        <v>0</v>
      </c>
      <c r="BL1863">
        <v>0</v>
      </c>
      <c r="BO1863">
        <v>0</v>
      </c>
      <c r="BP1863">
        <v>0</v>
      </c>
      <c r="BW1863" t="str">
        <f>"21:59:13.318"</f>
        <v>21:59:13.318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0</v>
      </c>
      <c r="CP1863" t="s">
        <v>119</v>
      </c>
      <c r="CQ1863">
        <v>259</v>
      </c>
      <c r="CR1863">
        <v>0</v>
      </c>
      <c r="CW1863">
        <v>3088192</v>
      </c>
      <c r="CY1863">
        <v>0</v>
      </c>
      <c r="CZ1863">
        <v>0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"08/10/2022 21:59:13.609"</f>
        <v>08/10/2022 21:59:13.609</v>
      </c>
      <c r="C1864" t="str">
        <f t="shared" si="544"/>
        <v>FFDFD3C0</v>
      </c>
      <c r="D1864" t="s">
        <v>611</v>
      </c>
      <c r="E1864">
        <v>10</v>
      </c>
      <c r="H1864">
        <v>37</v>
      </c>
      <c r="I1864" t="s">
        <v>612</v>
      </c>
      <c r="J1864" t="s">
        <v>613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552"/>
        <v>21:59:13.195</v>
      </c>
      <c r="T1864" t="str">
        <f t="shared" si="552"/>
        <v>21:59:13.195</v>
      </c>
      <c r="U1864" t="str">
        <f t="shared" si="550"/>
        <v>A4558D</v>
      </c>
      <c r="V1864">
        <v>0</v>
      </c>
      <c r="W1864">
        <v>0</v>
      </c>
      <c r="X1864">
        <v>2</v>
      </c>
      <c r="Z1864">
        <v>1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0</v>
      </c>
      <c r="AI1864" t="s">
        <v>1474</v>
      </c>
      <c r="AJ1864">
        <v>48.033878999999999</v>
      </c>
      <c r="AK1864" t="s">
        <v>1475</v>
      </c>
      <c r="AL1864">
        <v>-122.938385</v>
      </c>
      <c r="AM1864">
        <v>25</v>
      </c>
      <c r="AN1864">
        <v>1100</v>
      </c>
      <c r="AO1864" t="s">
        <v>118</v>
      </c>
      <c r="AP1864">
        <v>30</v>
      </c>
      <c r="AQ1864">
        <v>-123</v>
      </c>
      <c r="AR1864">
        <v>2880</v>
      </c>
      <c r="AZ1864">
        <v>1200</v>
      </c>
      <c r="BA1864">
        <v>1</v>
      </c>
      <c r="BB1864" t="str">
        <f t="shared" si="545"/>
        <v xml:space="preserve">N379DH  </v>
      </c>
      <c r="BC1864">
        <v>1</v>
      </c>
      <c r="BE1864">
        <v>0</v>
      </c>
      <c r="BF1864">
        <v>0</v>
      </c>
      <c r="BG1864">
        <v>0</v>
      </c>
      <c r="BH1864">
        <v>1075</v>
      </c>
      <c r="BI1864">
        <v>1</v>
      </c>
      <c r="BJ1864">
        <v>0</v>
      </c>
      <c r="BK1864">
        <v>0</v>
      </c>
      <c r="BL1864">
        <v>0</v>
      </c>
      <c r="BO1864">
        <v>0</v>
      </c>
      <c r="BP1864">
        <v>0</v>
      </c>
      <c r="BW1864" t="str">
        <f>"21:59:13.318"</f>
        <v>21:59:13.318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0</v>
      </c>
      <c r="CP1864" t="s">
        <v>119</v>
      </c>
      <c r="CQ1864">
        <v>259</v>
      </c>
      <c r="CR1864">
        <v>0</v>
      </c>
      <c r="CW1864">
        <v>3088192</v>
      </c>
      <c r="CY1864">
        <v>0</v>
      </c>
      <c r="CZ1864">
        <v>0</v>
      </c>
      <c r="DA1864">
        <v>0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"08/10/2022 21:59:13.609"</f>
        <v>08/10/2022 21:59:13.609</v>
      </c>
      <c r="C1865" t="str">
        <f t="shared" si="544"/>
        <v>FFDFD3C0</v>
      </c>
      <c r="D1865" t="s">
        <v>113</v>
      </c>
      <c r="E1865">
        <v>6</v>
      </c>
      <c r="H1865">
        <v>174</v>
      </c>
      <c r="I1865" t="s">
        <v>114</v>
      </c>
      <c r="J1865" t="s">
        <v>115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si="552"/>
        <v>21:59:13.195</v>
      </c>
      <c r="T1865" t="str">
        <f t="shared" si="552"/>
        <v>21:59:13.195</v>
      </c>
      <c r="U1865" t="str">
        <f t="shared" si="550"/>
        <v>A4558D</v>
      </c>
      <c r="V1865">
        <v>0</v>
      </c>
      <c r="W1865">
        <v>0</v>
      </c>
      <c r="X1865">
        <v>2</v>
      </c>
      <c r="Z1865">
        <v>1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0</v>
      </c>
      <c r="AI1865" t="s">
        <v>1474</v>
      </c>
      <c r="AJ1865">
        <v>48.033878999999999</v>
      </c>
      <c r="AK1865" t="s">
        <v>1475</v>
      </c>
      <c r="AL1865">
        <v>-122.938385</v>
      </c>
      <c r="AM1865">
        <v>25</v>
      </c>
      <c r="AN1865">
        <v>1100</v>
      </c>
      <c r="AO1865" t="s">
        <v>118</v>
      </c>
      <c r="AP1865">
        <v>30</v>
      </c>
      <c r="AQ1865">
        <v>-123</v>
      </c>
      <c r="AR1865">
        <v>2880</v>
      </c>
      <c r="AZ1865">
        <v>1200</v>
      </c>
      <c r="BA1865">
        <v>1</v>
      </c>
      <c r="BB1865" t="str">
        <f t="shared" si="545"/>
        <v xml:space="preserve">N379DH  </v>
      </c>
      <c r="BC1865">
        <v>1</v>
      </c>
      <c r="BE1865">
        <v>0</v>
      </c>
      <c r="BF1865">
        <v>0</v>
      </c>
      <c r="BG1865">
        <v>0</v>
      </c>
      <c r="BH1865">
        <v>1075</v>
      </c>
      <c r="BI1865">
        <v>1</v>
      </c>
      <c r="BJ1865">
        <v>0</v>
      </c>
      <c r="BK1865">
        <v>0</v>
      </c>
      <c r="BL1865">
        <v>0</v>
      </c>
      <c r="BO1865">
        <v>0</v>
      </c>
      <c r="BP1865">
        <v>0</v>
      </c>
      <c r="BW1865" t="str">
        <f>"21:59:13.318"</f>
        <v>21:59:13.318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0</v>
      </c>
      <c r="CP1865" t="s">
        <v>119</v>
      </c>
      <c r="CQ1865">
        <v>259</v>
      </c>
      <c r="CR1865">
        <v>0</v>
      </c>
      <c r="CW1865">
        <v>3088192</v>
      </c>
      <c r="CY1865">
        <v>0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"08/10/2022 21:59:14.576"</f>
        <v>08/10/2022 21:59:14.576</v>
      </c>
      <c r="C1866" t="str">
        <f t="shared" si="544"/>
        <v>FFDFD3C0</v>
      </c>
      <c r="D1866" t="s">
        <v>113</v>
      </c>
      <c r="E1866">
        <v>6</v>
      </c>
      <c r="H1866">
        <v>174</v>
      </c>
      <c r="I1866" t="s">
        <v>114</v>
      </c>
      <c r="J1866" t="s">
        <v>115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ref="S1866:T1868" si="553">"21:59:14.195"</f>
        <v>21:59:14.195</v>
      </c>
      <c r="T1866" t="str">
        <f t="shared" si="553"/>
        <v>21:59:14.195</v>
      </c>
      <c r="U1866" t="str">
        <f t="shared" si="550"/>
        <v>A4558D</v>
      </c>
      <c r="V1866">
        <v>0</v>
      </c>
      <c r="W1866">
        <v>0</v>
      </c>
      <c r="X1866">
        <v>2</v>
      </c>
      <c r="Z1866">
        <v>1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0</v>
      </c>
      <c r="AI1866" t="s">
        <v>1476</v>
      </c>
      <c r="AJ1866">
        <v>48.033321000000001</v>
      </c>
      <c r="AK1866" t="s">
        <v>1477</v>
      </c>
      <c r="AL1866">
        <v>-122.938192</v>
      </c>
      <c r="AM1866">
        <v>25</v>
      </c>
      <c r="AN1866">
        <v>1100</v>
      </c>
      <c r="AO1866" t="s">
        <v>118</v>
      </c>
      <c r="AP1866">
        <v>27</v>
      </c>
      <c r="AQ1866">
        <v>-121</v>
      </c>
      <c r="AR1866">
        <v>2560</v>
      </c>
      <c r="AZ1866">
        <v>1200</v>
      </c>
      <c r="BA1866">
        <v>1</v>
      </c>
      <c r="BB1866" t="str">
        <f t="shared" si="545"/>
        <v xml:space="preserve">N379DH  </v>
      </c>
      <c r="BC1866">
        <v>1</v>
      </c>
      <c r="BE1866">
        <v>0</v>
      </c>
      <c r="BF1866">
        <v>0</v>
      </c>
      <c r="BG1866">
        <v>0</v>
      </c>
      <c r="BH1866">
        <v>1075</v>
      </c>
      <c r="BI1866">
        <v>1</v>
      </c>
      <c r="BJ1866">
        <v>0</v>
      </c>
      <c r="BK1866">
        <v>0</v>
      </c>
      <c r="BL1866">
        <v>0</v>
      </c>
      <c r="BO1866">
        <v>0</v>
      </c>
      <c r="BP1866">
        <v>0</v>
      </c>
      <c r="BW1866" t="str">
        <f>"21:59:14.357"</f>
        <v>21:59:14.357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1</v>
      </c>
      <c r="CP1866" t="s">
        <v>119</v>
      </c>
      <c r="CQ1866">
        <v>259</v>
      </c>
      <c r="CR1866">
        <v>0</v>
      </c>
      <c r="CW1866">
        <v>3088280</v>
      </c>
      <c r="CY1866">
        <v>0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"08/10/2022 21:59:14.576"</f>
        <v>08/10/2022 21:59:14.576</v>
      </c>
      <c r="C1867" t="str">
        <f t="shared" si="544"/>
        <v>FFDFD3C0</v>
      </c>
      <c r="D1867" t="s">
        <v>130</v>
      </c>
      <c r="E1867">
        <v>18</v>
      </c>
      <c r="F1867">
        <v>1018</v>
      </c>
      <c r="G1867" t="s">
        <v>114</v>
      </c>
      <c r="J1867" t="s">
        <v>131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553"/>
        <v>21:59:14.195</v>
      </c>
      <c r="T1867" t="str">
        <f t="shared" si="553"/>
        <v>21:59:14.195</v>
      </c>
      <c r="U1867" t="str">
        <f t="shared" si="550"/>
        <v>A4558D</v>
      </c>
      <c r="V1867">
        <v>0</v>
      </c>
      <c r="W1867">
        <v>0</v>
      </c>
      <c r="X1867">
        <v>2</v>
      </c>
      <c r="Z1867">
        <v>1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0</v>
      </c>
      <c r="AI1867" t="s">
        <v>1476</v>
      </c>
      <c r="AJ1867">
        <v>48.033321000000001</v>
      </c>
      <c r="AK1867" t="s">
        <v>1477</v>
      </c>
      <c r="AL1867">
        <v>-122.938192</v>
      </c>
      <c r="AM1867">
        <v>25</v>
      </c>
      <c r="AN1867">
        <v>1100</v>
      </c>
      <c r="AO1867" t="s">
        <v>118</v>
      </c>
      <c r="AP1867">
        <v>27</v>
      </c>
      <c r="AQ1867">
        <v>-121</v>
      </c>
      <c r="AR1867">
        <v>2560</v>
      </c>
      <c r="AZ1867">
        <v>1200</v>
      </c>
      <c r="BA1867">
        <v>1</v>
      </c>
      <c r="BB1867" t="str">
        <f t="shared" si="545"/>
        <v xml:space="preserve">N379DH  </v>
      </c>
      <c r="BC1867">
        <v>1</v>
      </c>
      <c r="BE1867">
        <v>0</v>
      </c>
      <c r="BF1867">
        <v>0</v>
      </c>
      <c r="BG1867">
        <v>0</v>
      </c>
      <c r="BH1867">
        <v>1075</v>
      </c>
      <c r="BI1867">
        <v>1</v>
      </c>
      <c r="BJ1867">
        <v>0</v>
      </c>
      <c r="BK1867">
        <v>0</v>
      </c>
      <c r="BL1867">
        <v>0</v>
      </c>
      <c r="BO1867">
        <v>0</v>
      </c>
      <c r="BP1867">
        <v>0</v>
      </c>
      <c r="BW1867" t="str">
        <f>"21:59:14.357"</f>
        <v>21:59:14.357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1</v>
      </c>
      <c r="CP1867" t="s">
        <v>119</v>
      </c>
      <c r="CQ1867">
        <v>259</v>
      </c>
      <c r="CR1867">
        <v>0</v>
      </c>
      <c r="CW1867">
        <v>3088280</v>
      </c>
      <c r="CY1867">
        <v>0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"08/10/2022 21:59:14.686"</f>
        <v>08/10/2022 21:59:14.686</v>
      </c>
      <c r="C1868" t="str">
        <f t="shared" si="544"/>
        <v>FFDFD3C0</v>
      </c>
      <c r="D1868" t="s">
        <v>611</v>
      </c>
      <c r="E1868">
        <v>10</v>
      </c>
      <c r="H1868">
        <v>37</v>
      </c>
      <c r="I1868" t="s">
        <v>612</v>
      </c>
      <c r="J1868" t="s">
        <v>613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553"/>
        <v>21:59:14.195</v>
      </c>
      <c r="T1868" t="str">
        <f t="shared" si="553"/>
        <v>21:59:14.195</v>
      </c>
      <c r="U1868" t="str">
        <f t="shared" si="550"/>
        <v>A4558D</v>
      </c>
      <c r="V1868">
        <v>0</v>
      </c>
      <c r="W1868">
        <v>0</v>
      </c>
      <c r="X1868">
        <v>2</v>
      </c>
      <c r="Z1868">
        <v>1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0</v>
      </c>
      <c r="AI1868" t="s">
        <v>1476</v>
      </c>
      <c r="AJ1868">
        <v>48.033321000000001</v>
      </c>
      <c r="AK1868" t="s">
        <v>1477</v>
      </c>
      <c r="AL1868">
        <v>-122.938192</v>
      </c>
      <c r="AM1868">
        <v>25</v>
      </c>
      <c r="AN1868">
        <v>1100</v>
      </c>
      <c r="AO1868" t="s">
        <v>118</v>
      </c>
      <c r="AP1868">
        <v>27</v>
      </c>
      <c r="AQ1868">
        <v>-121</v>
      </c>
      <c r="AR1868">
        <v>2560</v>
      </c>
      <c r="AZ1868">
        <v>1200</v>
      </c>
      <c r="BA1868">
        <v>1</v>
      </c>
      <c r="BB1868" t="str">
        <f t="shared" si="545"/>
        <v xml:space="preserve">N379DH  </v>
      </c>
      <c r="BC1868">
        <v>1</v>
      </c>
      <c r="BE1868">
        <v>0</v>
      </c>
      <c r="BF1868">
        <v>0</v>
      </c>
      <c r="BG1868">
        <v>0</v>
      </c>
      <c r="BH1868">
        <v>1075</v>
      </c>
      <c r="BI1868">
        <v>1</v>
      </c>
      <c r="BJ1868">
        <v>0</v>
      </c>
      <c r="BK1868">
        <v>0</v>
      </c>
      <c r="BL1868">
        <v>0</v>
      </c>
      <c r="BO1868">
        <v>0</v>
      </c>
      <c r="BP1868">
        <v>0</v>
      </c>
      <c r="BW1868" t="str">
        <f>"21:59:14.357"</f>
        <v>21:59:14.357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1</v>
      </c>
      <c r="CP1868" t="s">
        <v>119</v>
      </c>
      <c r="CQ1868">
        <v>259</v>
      </c>
      <c r="CR1868">
        <v>0</v>
      </c>
      <c r="CW1868">
        <v>3088280</v>
      </c>
      <c r="CY1868">
        <v>0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"08/10/2022 21:59:15.498"</f>
        <v>08/10/2022 21:59:15.498</v>
      </c>
      <c r="C1869" t="str">
        <f t="shared" si="544"/>
        <v>FFDFD3C0</v>
      </c>
      <c r="D1869" t="s">
        <v>113</v>
      </c>
      <c r="E1869">
        <v>6</v>
      </c>
      <c r="H1869">
        <v>174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ref="S1869:T1871" si="554">"21:59:15.195"</f>
        <v>21:59:15.195</v>
      </c>
      <c r="T1869" t="str">
        <f t="shared" si="554"/>
        <v>21:59:15.195</v>
      </c>
      <c r="U1869" t="str">
        <f t="shared" si="550"/>
        <v>A4558D</v>
      </c>
      <c r="V1869">
        <v>0</v>
      </c>
      <c r="W1869">
        <v>0</v>
      </c>
      <c r="X1869">
        <v>2</v>
      </c>
      <c r="Z1869">
        <v>1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0</v>
      </c>
      <c r="AI1869" t="s">
        <v>1478</v>
      </c>
      <c r="AJ1869">
        <v>48.032763000000003</v>
      </c>
      <c r="AK1869" t="s">
        <v>1479</v>
      </c>
      <c r="AL1869">
        <v>-122.93801999999999</v>
      </c>
      <c r="AM1869">
        <v>25</v>
      </c>
      <c r="AN1869">
        <v>1200</v>
      </c>
      <c r="AO1869" t="s">
        <v>118</v>
      </c>
      <c r="AP1869">
        <v>25</v>
      </c>
      <c r="AQ1869">
        <v>-119</v>
      </c>
      <c r="AR1869">
        <v>2368</v>
      </c>
      <c r="AZ1869">
        <v>1200</v>
      </c>
      <c r="BA1869">
        <v>1</v>
      </c>
      <c r="BB1869" t="str">
        <f t="shared" si="545"/>
        <v xml:space="preserve">N379DH  </v>
      </c>
      <c r="BC1869">
        <v>1</v>
      </c>
      <c r="BE1869">
        <v>0</v>
      </c>
      <c r="BF1869">
        <v>0</v>
      </c>
      <c r="BG1869">
        <v>0</v>
      </c>
      <c r="BH1869">
        <v>1175</v>
      </c>
      <c r="BI1869">
        <v>1</v>
      </c>
      <c r="BJ1869">
        <v>0</v>
      </c>
      <c r="BK1869">
        <v>0</v>
      </c>
      <c r="BL1869">
        <v>0</v>
      </c>
      <c r="BO1869">
        <v>0</v>
      </c>
      <c r="BP1869">
        <v>0</v>
      </c>
      <c r="BW1869" t="str">
        <f>"21:59:15.283"</f>
        <v>21:59:15.283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0</v>
      </c>
      <c r="CP1869" t="s">
        <v>119</v>
      </c>
      <c r="CQ1869">
        <v>259</v>
      </c>
      <c r="CR1869">
        <v>0</v>
      </c>
      <c r="CW1869">
        <v>3088354</v>
      </c>
      <c r="CY1869">
        <v>0</v>
      </c>
      <c r="CZ1869">
        <v>0</v>
      </c>
      <c r="DA1869">
        <v>0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"08/10/2022 21:59:15.498"</f>
        <v>08/10/2022 21:59:15.498</v>
      </c>
      <c r="C1870" t="str">
        <f t="shared" si="544"/>
        <v>FFDFD3C0</v>
      </c>
      <c r="D1870" t="s">
        <v>130</v>
      </c>
      <c r="E1870">
        <v>18</v>
      </c>
      <c r="F1870">
        <v>1018</v>
      </c>
      <c r="G1870" t="s">
        <v>114</v>
      </c>
      <c r="J1870" t="s">
        <v>131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si="554"/>
        <v>21:59:15.195</v>
      </c>
      <c r="T1870" t="str">
        <f t="shared" si="554"/>
        <v>21:59:15.195</v>
      </c>
      <c r="U1870" t="str">
        <f t="shared" si="550"/>
        <v>A4558D</v>
      </c>
      <c r="V1870">
        <v>0</v>
      </c>
      <c r="W1870">
        <v>0</v>
      </c>
      <c r="X1870">
        <v>2</v>
      </c>
      <c r="Z1870">
        <v>1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0</v>
      </c>
      <c r="AI1870" t="s">
        <v>1478</v>
      </c>
      <c r="AJ1870">
        <v>48.032763000000003</v>
      </c>
      <c r="AK1870" t="s">
        <v>1479</v>
      </c>
      <c r="AL1870">
        <v>-122.93801999999999</v>
      </c>
      <c r="AM1870">
        <v>25</v>
      </c>
      <c r="AN1870">
        <v>1200</v>
      </c>
      <c r="AO1870" t="s">
        <v>118</v>
      </c>
      <c r="AP1870">
        <v>25</v>
      </c>
      <c r="AQ1870">
        <v>-119</v>
      </c>
      <c r="AR1870">
        <v>2368</v>
      </c>
      <c r="AZ1870">
        <v>1200</v>
      </c>
      <c r="BA1870">
        <v>1</v>
      </c>
      <c r="BB1870" t="str">
        <f t="shared" si="545"/>
        <v xml:space="preserve">N379DH  </v>
      </c>
      <c r="BC1870">
        <v>1</v>
      </c>
      <c r="BE1870">
        <v>0</v>
      </c>
      <c r="BF1870">
        <v>0</v>
      </c>
      <c r="BG1870">
        <v>0</v>
      </c>
      <c r="BH1870">
        <v>1175</v>
      </c>
      <c r="BI1870">
        <v>1</v>
      </c>
      <c r="BJ1870">
        <v>0</v>
      </c>
      <c r="BK1870">
        <v>0</v>
      </c>
      <c r="BL1870">
        <v>0</v>
      </c>
      <c r="BO1870">
        <v>0</v>
      </c>
      <c r="BP1870">
        <v>0</v>
      </c>
      <c r="BW1870" t="str">
        <f>"21:59:15.283"</f>
        <v>21:59:15.283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0</v>
      </c>
      <c r="CP1870" t="s">
        <v>119</v>
      </c>
      <c r="CQ1870">
        <v>259</v>
      </c>
      <c r="CR1870">
        <v>0</v>
      </c>
      <c r="CW1870">
        <v>3088354</v>
      </c>
      <c r="CY1870">
        <v>0</v>
      </c>
      <c r="CZ1870">
        <v>0</v>
      </c>
      <c r="DA1870">
        <v>1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"08/10/2022 21:59:15.561"</f>
        <v>08/10/2022 21:59:15.561</v>
      </c>
      <c r="C1871" t="str">
        <f t="shared" si="544"/>
        <v>FFDFD3C0</v>
      </c>
      <c r="D1871" t="s">
        <v>611</v>
      </c>
      <c r="E1871">
        <v>10</v>
      </c>
      <c r="H1871">
        <v>37</v>
      </c>
      <c r="I1871" t="s">
        <v>612</v>
      </c>
      <c r="J1871" t="s">
        <v>613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554"/>
        <v>21:59:15.195</v>
      </c>
      <c r="T1871" t="str">
        <f t="shared" si="554"/>
        <v>21:59:15.195</v>
      </c>
      <c r="U1871" t="str">
        <f t="shared" si="550"/>
        <v>A4558D</v>
      </c>
      <c r="V1871">
        <v>0</v>
      </c>
      <c r="W1871">
        <v>0</v>
      </c>
      <c r="X1871">
        <v>2</v>
      </c>
      <c r="Z1871">
        <v>1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0</v>
      </c>
      <c r="AI1871" t="s">
        <v>1478</v>
      </c>
      <c r="AJ1871">
        <v>48.032763000000003</v>
      </c>
      <c r="AK1871" t="s">
        <v>1479</v>
      </c>
      <c r="AL1871">
        <v>-122.93801999999999</v>
      </c>
      <c r="AM1871">
        <v>25</v>
      </c>
      <c r="AN1871">
        <v>1200</v>
      </c>
      <c r="AO1871" t="s">
        <v>118</v>
      </c>
      <c r="AP1871">
        <v>25</v>
      </c>
      <c r="AQ1871">
        <v>-119</v>
      </c>
      <c r="AR1871">
        <v>2368</v>
      </c>
      <c r="AZ1871">
        <v>1200</v>
      </c>
      <c r="BA1871">
        <v>1</v>
      </c>
      <c r="BB1871" t="str">
        <f t="shared" si="545"/>
        <v xml:space="preserve">N379DH  </v>
      </c>
      <c r="BC1871">
        <v>1</v>
      </c>
      <c r="BE1871">
        <v>0</v>
      </c>
      <c r="BF1871">
        <v>0</v>
      </c>
      <c r="BG1871">
        <v>0</v>
      </c>
      <c r="BH1871">
        <v>1175</v>
      </c>
      <c r="BI1871">
        <v>1</v>
      </c>
      <c r="BJ1871">
        <v>0</v>
      </c>
      <c r="BK1871">
        <v>0</v>
      </c>
      <c r="BL1871">
        <v>0</v>
      </c>
      <c r="BO1871">
        <v>0</v>
      </c>
      <c r="BP1871">
        <v>0</v>
      </c>
      <c r="BW1871" t="str">
        <f>"21:59:15.283"</f>
        <v>21:59:15.283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0</v>
      </c>
      <c r="CP1871" t="s">
        <v>119</v>
      </c>
      <c r="CQ1871">
        <v>259</v>
      </c>
      <c r="CR1871">
        <v>0</v>
      </c>
      <c r="CW1871">
        <v>3088354</v>
      </c>
      <c r="CY1871">
        <v>0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"08/10/2022 21:59:16.967"</f>
        <v>08/10/2022 21:59:16.967</v>
      </c>
      <c r="C1872" t="str">
        <f t="shared" si="544"/>
        <v>FFDFD3C0</v>
      </c>
      <c r="D1872" t="s">
        <v>611</v>
      </c>
      <c r="E1872">
        <v>10</v>
      </c>
      <c r="H1872">
        <v>37</v>
      </c>
      <c r="I1872" t="s">
        <v>612</v>
      </c>
      <c r="J1872" t="s">
        <v>613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ref="S1872:T1874" si="555">"21:59:16.594"</f>
        <v>21:59:16.594</v>
      </c>
      <c r="T1872" t="str">
        <f t="shared" si="555"/>
        <v>21:59:16.594</v>
      </c>
      <c r="U1872" t="str">
        <f t="shared" si="550"/>
        <v>A4558D</v>
      </c>
      <c r="V1872">
        <v>0</v>
      </c>
      <c r="W1872">
        <v>0</v>
      </c>
      <c r="X1872">
        <v>2</v>
      </c>
      <c r="Z1872">
        <v>1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0</v>
      </c>
      <c r="AI1872" t="s">
        <v>1480</v>
      </c>
      <c r="AJ1872">
        <v>48.032012000000002</v>
      </c>
      <c r="AK1872" t="s">
        <v>1481</v>
      </c>
      <c r="AL1872">
        <v>-122.93780599999999</v>
      </c>
      <c r="AM1872">
        <v>25</v>
      </c>
      <c r="AN1872">
        <v>1200</v>
      </c>
      <c r="AO1872" t="s">
        <v>118</v>
      </c>
      <c r="AP1872">
        <v>20</v>
      </c>
      <c r="AQ1872">
        <v>-115</v>
      </c>
      <c r="AR1872">
        <v>2496</v>
      </c>
      <c r="AZ1872">
        <v>1200</v>
      </c>
      <c r="BA1872">
        <v>1</v>
      </c>
      <c r="BB1872" t="str">
        <f t="shared" si="545"/>
        <v xml:space="preserve">N379DH  </v>
      </c>
      <c r="BC1872">
        <v>1</v>
      </c>
      <c r="BE1872">
        <v>0</v>
      </c>
      <c r="BF1872">
        <v>0</v>
      </c>
      <c r="BG1872">
        <v>0</v>
      </c>
      <c r="BH1872">
        <v>1175</v>
      </c>
      <c r="BI1872">
        <v>1</v>
      </c>
      <c r="BJ1872">
        <v>0</v>
      </c>
      <c r="BK1872">
        <v>0</v>
      </c>
      <c r="BL1872">
        <v>0</v>
      </c>
      <c r="BO1872">
        <v>0</v>
      </c>
      <c r="BP1872">
        <v>0</v>
      </c>
      <c r="BW1872" t="str">
        <f>"21:59:16.727"</f>
        <v>21:59:16.727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0</v>
      </c>
      <c r="CP1872" t="s">
        <v>119</v>
      </c>
      <c r="CQ1872">
        <v>259</v>
      </c>
      <c r="CR1872">
        <v>0</v>
      </c>
      <c r="CW1872">
        <v>3088466</v>
      </c>
      <c r="CY1872">
        <v>0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"08/10/2022 21:59:16.983"</f>
        <v>08/10/2022 21:59:16.983</v>
      </c>
      <c r="C1873" t="str">
        <f t="shared" si="544"/>
        <v>FFDFD3C0</v>
      </c>
      <c r="D1873" t="s">
        <v>113</v>
      </c>
      <c r="E1873">
        <v>6</v>
      </c>
      <c r="H1873">
        <v>174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555"/>
        <v>21:59:16.594</v>
      </c>
      <c r="T1873" t="str">
        <f t="shared" si="555"/>
        <v>21:59:16.594</v>
      </c>
      <c r="U1873" t="str">
        <f t="shared" si="550"/>
        <v>A4558D</v>
      </c>
      <c r="V1873">
        <v>0</v>
      </c>
      <c r="W1873">
        <v>0</v>
      </c>
      <c r="X1873">
        <v>2</v>
      </c>
      <c r="Z1873">
        <v>1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0</v>
      </c>
      <c r="AI1873" t="s">
        <v>1480</v>
      </c>
      <c r="AJ1873">
        <v>48.032012000000002</v>
      </c>
      <c r="AK1873" t="s">
        <v>1481</v>
      </c>
      <c r="AL1873">
        <v>-122.93780599999999</v>
      </c>
      <c r="AM1873">
        <v>25</v>
      </c>
      <c r="AN1873">
        <v>1200</v>
      </c>
      <c r="AO1873" t="s">
        <v>118</v>
      </c>
      <c r="AP1873">
        <v>20</v>
      </c>
      <c r="AQ1873">
        <v>-115</v>
      </c>
      <c r="AR1873">
        <v>2496</v>
      </c>
      <c r="AZ1873">
        <v>1200</v>
      </c>
      <c r="BA1873">
        <v>1</v>
      </c>
      <c r="BB1873" t="str">
        <f t="shared" si="545"/>
        <v xml:space="preserve">N379DH  </v>
      </c>
      <c r="BC1873">
        <v>1</v>
      </c>
      <c r="BE1873">
        <v>0</v>
      </c>
      <c r="BF1873">
        <v>0</v>
      </c>
      <c r="BG1873">
        <v>0</v>
      </c>
      <c r="BH1873">
        <v>1175</v>
      </c>
      <c r="BI1873">
        <v>1</v>
      </c>
      <c r="BJ1873">
        <v>0</v>
      </c>
      <c r="BK1873">
        <v>0</v>
      </c>
      <c r="BL1873">
        <v>0</v>
      </c>
      <c r="BO1873">
        <v>0</v>
      </c>
      <c r="BP1873">
        <v>0</v>
      </c>
      <c r="BW1873" t="str">
        <f>"21:59:16.727"</f>
        <v>21:59:16.727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0</v>
      </c>
      <c r="CP1873" t="s">
        <v>119</v>
      </c>
      <c r="CQ1873">
        <v>259</v>
      </c>
      <c r="CR1873">
        <v>0</v>
      </c>
      <c r="CW1873">
        <v>3088466</v>
      </c>
      <c r="CY1873">
        <v>0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"08/10/2022 21:59:16.983"</f>
        <v>08/10/2022 21:59:16.983</v>
      </c>
      <c r="C1874" t="str">
        <f t="shared" si="544"/>
        <v>FFDFD3C0</v>
      </c>
      <c r="D1874" t="s">
        <v>130</v>
      </c>
      <c r="E1874">
        <v>18</v>
      </c>
      <c r="F1874">
        <v>1018</v>
      </c>
      <c r="G1874" t="s">
        <v>114</v>
      </c>
      <c r="J1874" t="s">
        <v>131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si="555"/>
        <v>21:59:16.594</v>
      </c>
      <c r="T1874" t="str">
        <f t="shared" si="555"/>
        <v>21:59:16.594</v>
      </c>
      <c r="U1874" t="str">
        <f t="shared" si="550"/>
        <v>A4558D</v>
      </c>
      <c r="V1874">
        <v>0</v>
      </c>
      <c r="W1874">
        <v>0</v>
      </c>
      <c r="X1874">
        <v>2</v>
      </c>
      <c r="Z1874">
        <v>1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0</v>
      </c>
      <c r="AI1874" t="s">
        <v>1480</v>
      </c>
      <c r="AJ1874">
        <v>48.032012000000002</v>
      </c>
      <c r="AK1874" t="s">
        <v>1481</v>
      </c>
      <c r="AL1874">
        <v>-122.93780599999999</v>
      </c>
      <c r="AM1874">
        <v>25</v>
      </c>
      <c r="AN1874">
        <v>1200</v>
      </c>
      <c r="AO1874" t="s">
        <v>118</v>
      </c>
      <c r="AP1874">
        <v>20</v>
      </c>
      <c r="AQ1874">
        <v>-115</v>
      </c>
      <c r="AR1874">
        <v>2496</v>
      </c>
      <c r="AZ1874">
        <v>1200</v>
      </c>
      <c r="BA1874">
        <v>1</v>
      </c>
      <c r="BB1874" t="str">
        <f t="shared" si="545"/>
        <v xml:space="preserve">N379DH  </v>
      </c>
      <c r="BC1874">
        <v>1</v>
      </c>
      <c r="BE1874">
        <v>0</v>
      </c>
      <c r="BF1874">
        <v>0</v>
      </c>
      <c r="BG1874">
        <v>0</v>
      </c>
      <c r="BH1874">
        <v>1175</v>
      </c>
      <c r="BI1874">
        <v>1</v>
      </c>
      <c r="BJ1874">
        <v>0</v>
      </c>
      <c r="BK1874">
        <v>0</v>
      </c>
      <c r="BL1874">
        <v>0</v>
      </c>
      <c r="BO1874">
        <v>0</v>
      </c>
      <c r="BP1874">
        <v>0</v>
      </c>
      <c r="BW1874" t="str">
        <f>"21:59:16.727"</f>
        <v>21:59:16.727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0</v>
      </c>
      <c r="CP1874" t="s">
        <v>119</v>
      </c>
      <c r="CQ1874">
        <v>259</v>
      </c>
      <c r="CR1874">
        <v>0</v>
      </c>
      <c r="CW1874">
        <v>3088466</v>
      </c>
      <c r="CY1874">
        <v>0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"08/10/2022 21:59:18.561"</f>
        <v>08/10/2022 21:59:18.561</v>
      </c>
      <c r="C1875" t="str">
        <f t="shared" si="544"/>
        <v>FFDFD3C0</v>
      </c>
      <c r="D1875" t="s">
        <v>611</v>
      </c>
      <c r="E1875">
        <v>10</v>
      </c>
      <c r="H1875">
        <v>37</v>
      </c>
      <c r="I1875" t="s">
        <v>612</v>
      </c>
      <c r="J1875" t="s">
        <v>613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ref="S1875:T1877" si="556">"21:59:18.195"</f>
        <v>21:59:18.195</v>
      </c>
      <c r="T1875" t="str">
        <f t="shared" si="556"/>
        <v>21:59:18.195</v>
      </c>
      <c r="U1875" t="str">
        <f t="shared" si="550"/>
        <v>A4558D</v>
      </c>
      <c r="V1875">
        <v>0</v>
      </c>
      <c r="W1875">
        <v>0</v>
      </c>
      <c r="X1875">
        <v>2</v>
      </c>
      <c r="Z1875">
        <v>1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0</v>
      </c>
      <c r="AI1875" t="s">
        <v>1482</v>
      </c>
      <c r="AJ1875">
        <v>48.031174999999998</v>
      </c>
      <c r="AK1875" t="s">
        <v>1483</v>
      </c>
      <c r="AL1875">
        <v>-122.937634</v>
      </c>
      <c r="AM1875">
        <v>25</v>
      </c>
      <c r="AN1875">
        <v>1300</v>
      </c>
      <c r="AO1875" t="s">
        <v>118</v>
      </c>
      <c r="AP1875">
        <v>9</v>
      </c>
      <c r="AQ1875">
        <v>-110</v>
      </c>
      <c r="AR1875">
        <v>2816</v>
      </c>
      <c r="AZ1875">
        <v>1200</v>
      </c>
      <c r="BA1875">
        <v>1</v>
      </c>
      <c r="BB1875" t="str">
        <f t="shared" si="545"/>
        <v xml:space="preserve">N379DH  </v>
      </c>
      <c r="BC1875">
        <v>1</v>
      </c>
      <c r="BE1875">
        <v>0</v>
      </c>
      <c r="BF1875">
        <v>0</v>
      </c>
      <c r="BG1875">
        <v>0</v>
      </c>
      <c r="BH1875">
        <v>1300</v>
      </c>
      <c r="BI1875">
        <v>1</v>
      </c>
      <c r="BJ1875">
        <v>0</v>
      </c>
      <c r="BK1875">
        <v>0</v>
      </c>
      <c r="BL1875">
        <v>0</v>
      </c>
      <c r="BO1875">
        <v>0</v>
      </c>
      <c r="BP1875">
        <v>0</v>
      </c>
      <c r="BW1875" t="str">
        <f>"21:59:18.288"</f>
        <v>21:59:18.288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1</v>
      </c>
      <c r="CP1875" t="s">
        <v>119</v>
      </c>
      <c r="CQ1875">
        <v>259</v>
      </c>
      <c r="CR1875">
        <v>0</v>
      </c>
      <c r="CW1875">
        <v>3088590</v>
      </c>
      <c r="CY1875">
        <v>0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"08/10/2022 21:59:18.561"</f>
        <v>08/10/2022 21:59:18.561</v>
      </c>
      <c r="C1876" t="str">
        <f t="shared" si="544"/>
        <v>FFDFD3C0</v>
      </c>
      <c r="D1876" t="s">
        <v>130</v>
      </c>
      <c r="E1876">
        <v>18</v>
      </c>
      <c r="F1876">
        <v>1018</v>
      </c>
      <c r="G1876" t="s">
        <v>114</v>
      </c>
      <c r="J1876" t="s">
        <v>131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556"/>
        <v>21:59:18.195</v>
      </c>
      <c r="T1876" t="str">
        <f t="shared" si="556"/>
        <v>21:59:18.195</v>
      </c>
      <c r="U1876" t="str">
        <f t="shared" si="550"/>
        <v>A4558D</v>
      </c>
      <c r="V1876">
        <v>0</v>
      </c>
      <c r="W1876">
        <v>0</v>
      </c>
      <c r="X1876">
        <v>2</v>
      </c>
      <c r="Z1876">
        <v>1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0</v>
      </c>
      <c r="AI1876" t="s">
        <v>1482</v>
      </c>
      <c r="AJ1876">
        <v>48.031174999999998</v>
      </c>
      <c r="AK1876" t="s">
        <v>1483</v>
      </c>
      <c r="AL1876">
        <v>-122.937634</v>
      </c>
      <c r="AM1876">
        <v>25</v>
      </c>
      <c r="AN1876">
        <v>1300</v>
      </c>
      <c r="AO1876" t="s">
        <v>118</v>
      </c>
      <c r="AP1876">
        <v>9</v>
      </c>
      <c r="AQ1876">
        <v>-110</v>
      </c>
      <c r="AR1876">
        <v>2816</v>
      </c>
      <c r="AZ1876">
        <v>1200</v>
      </c>
      <c r="BA1876">
        <v>1</v>
      </c>
      <c r="BB1876" t="str">
        <f t="shared" si="545"/>
        <v xml:space="preserve">N379DH  </v>
      </c>
      <c r="BC1876">
        <v>1</v>
      </c>
      <c r="BE1876">
        <v>0</v>
      </c>
      <c r="BF1876">
        <v>0</v>
      </c>
      <c r="BG1876">
        <v>0</v>
      </c>
      <c r="BH1876">
        <v>1300</v>
      </c>
      <c r="BI1876">
        <v>1</v>
      </c>
      <c r="BJ1876">
        <v>0</v>
      </c>
      <c r="BK1876">
        <v>0</v>
      </c>
      <c r="BL1876">
        <v>0</v>
      </c>
      <c r="BO1876">
        <v>0</v>
      </c>
      <c r="BP1876">
        <v>0</v>
      </c>
      <c r="BW1876" t="str">
        <f>"21:59:18.288"</f>
        <v>21:59:18.288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1</v>
      </c>
      <c r="CP1876" t="s">
        <v>119</v>
      </c>
      <c r="CQ1876">
        <v>259</v>
      </c>
      <c r="CR1876">
        <v>0</v>
      </c>
      <c r="CW1876">
        <v>3088590</v>
      </c>
      <c r="CY1876">
        <v>0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"08/10/2022 21:59:18.561"</f>
        <v>08/10/2022 21:59:18.561</v>
      </c>
      <c r="C1877" t="str">
        <f t="shared" si="544"/>
        <v>FFDFD3C0</v>
      </c>
      <c r="D1877" t="s">
        <v>113</v>
      </c>
      <c r="E1877">
        <v>6</v>
      </c>
      <c r="H1877">
        <v>174</v>
      </c>
      <c r="I1877" t="s">
        <v>114</v>
      </c>
      <c r="J1877" t="s">
        <v>115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556"/>
        <v>21:59:18.195</v>
      </c>
      <c r="T1877" t="str">
        <f t="shared" si="556"/>
        <v>21:59:18.195</v>
      </c>
      <c r="U1877" t="str">
        <f t="shared" si="550"/>
        <v>A4558D</v>
      </c>
      <c r="V1877">
        <v>0</v>
      </c>
      <c r="W1877">
        <v>0</v>
      </c>
      <c r="X1877">
        <v>2</v>
      </c>
      <c r="Z1877">
        <v>1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0</v>
      </c>
      <c r="AI1877" t="s">
        <v>1482</v>
      </c>
      <c r="AJ1877">
        <v>48.031174999999998</v>
      </c>
      <c r="AK1877" t="s">
        <v>1483</v>
      </c>
      <c r="AL1877">
        <v>-122.937634</v>
      </c>
      <c r="AM1877">
        <v>25</v>
      </c>
      <c r="AN1877">
        <v>1300</v>
      </c>
      <c r="AO1877" t="s">
        <v>118</v>
      </c>
      <c r="AP1877">
        <v>9</v>
      </c>
      <c r="AQ1877">
        <v>-110</v>
      </c>
      <c r="AR1877">
        <v>2816</v>
      </c>
      <c r="AZ1877">
        <v>1200</v>
      </c>
      <c r="BA1877">
        <v>1</v>
      </c>
      <c r="BB1877" t="str">
        <f t="shared" si="545"/>
        <v xml:space="preserve">N379DH  </v>
      </c>
      <c r="BC1877">
        <v>1</v>
      </c>
      <c r="BE1877">
        <v>0</v>
      </c>
      <c r="BF1877">
        <v>0</v>
      </c>
      <c r="BG1877">
        <v>0</v>
      </c>
      <c r="BH1877">
        <v>1300</v>
      </c>
      <c r="BI1877">
        <v>1</v>
      </c>
      <c r="BJ1877">
        <v>0</v>
      </c>
      <c r="BK1877">
        <v>0</v>
      </c>
      <c r="BL1877">
        <v>0</v>
      </c>
      <c r="BO1877">
        <v>0</v>
      </c>
      <c r="BP1877">
        <v>0</v>
      </c>
      <c r="BW1877" t="str">
        <f>"21:59:18.288"</f>
        <v>21:59:18.288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1</v>
      </c>
      <c r="CP1877" t="s">
        <v>119</v>
      </c>
      <c r="CQ1877">
        <v>259</v>
      </c>
      <c r="CR1877">
        <v>0</v>
      </c>
      <c r="CW1877">
        <v>3088590</v>
      </c>
      <c r="CY1877">
        <v>0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"08/10/2022 21:59:19.827"</f>
        <v>08/10/2022 21:59:19.827</v>
      </c>
      <c r="C1878" t="str">
        <f t="shared" si="544"/>
        <v>FFDFD3C0</v>
      </c>
      <c r="D1878" t="s">
        <v>611</v>
      </c>
      <c r="E1878">
        <v>10</v>
      </c>
      <c r="H1878">
        <v>37</v>
      </c>
      <c r="I1878" t="s">
        <v>612</v>
      </c>
      <c r="J1878" t="s">
        <v>613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ref="S1878:T1880" si="557">"21:59:19.398"</f>
        <v>21:59:19.398</v>
      </c>
      <c r="T1878" t="str">
        <f t="shared" si="557"/>
        <v>21:59:19.398</v>
      </c>
      <c r="U1878" t="str">
        <f t="shared" si="550"/>
        <v>A4558D</v>
      </c>
      <c r="V1878">
        <v>0</v>
      </c>
      <c r="W1878">
        <v>0</v>
      </c>
      <c r="X1878">
        <v>2</v>
      </c>
      <c r="Z1878">
        <v>1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0</v>
      </c>
      <c r="AI1878" t="s">
        <v>1484</v>
      </c>
      <c r="AJ1878">
        <v>48.030574000000001</v>
      </c>
      <c r="AK1878" t="s">
        <v>1485</v>
      </c>
      <c r="AL1878">
        <v>-122.937591</v>
      </c>
      <c r="AM1878">
        <v>25</v>
      </c>
      <c r="AN1878">
        <v>1400</v>
      </c>
      <c r="AO1878" t="s">
        <v>118</v>
      </c>
      <c r="AP1878">
        <v>2</v>
      </c>
      <c r="AQ1878">
        <v>-107</v>
      </c>
      <c r="AR1878">
        <v>2304</v>
      </c>
      <c r="AZ1878">
        <v>1200</v>
      </c>
      <c r="BA1878">
        <v>1</v>
      </c>
      <c r="BB1878" t="str">
        <f t="shared" si="545"/>
        <v xml:space="preserve">N379DH  </v>
      </c>
      <c r="BC1878">
        <v>1</v>
      </c>
      <c r="BE1878">
        <v>0</v>
      </c>
      <c r="BF1878">
        <v>0</v>
      </c>
      <c r="BG1878">
        <v>0</v>
      </c>
      <c r="BH1878">
        <v>1300</v>
      </c>
      <c r="BI1878">
        <v>1</v>
      </c>
      <c r="BJ1878">
        <v>0</v>
      </c>
      <c r="BK1878">
        <v>0</v>
      </c>
      <c r="BL1878">
        <v>0</v>
      </c>
      <c r="BO1878">
        <v>0</v>
      </c>
      <c r="BP1878">
        <v>0</v>
      </c>
      <c r="BW1878" t="str">
        <f>"21:59:19.589"</f>
        <v>21:59:19.589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0</v>
      </c>
      <c r="CP1878" t="s">
        <v>119</v>
      </c>
      <c r="CQ1878">
        <v>259</v>
      </c>
      <c r="CR1878">
        <v>0</v>
      </c>
      <c r="CW1878">
        <v>3088699</v>
      </c>
      <c r="CY1878">
        <v>0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"08/10/2022 21:59:19.827"</f>
        <v>08/10/2022 21:59:19.827</v>
      </c>
      <c r="C1879" t="str">
        <f t="shared" si="544"/>
        <v>FFDFD3C0</v>
      </c>
      <c r="D1879" t="s">
        <v>130</v>
      </c>
      <c r="E1879">
        <v>18</v>
      </c>
      <c r="F1879">
        <v>1018</v>
      </c>
      <c r="G1879" t="s">
        <v>114</v>
      </c>
      <c r="J1879" t="s">
        <v>131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557"/>
        <v>21:59:19.398</v>
      </c>
      <c r="T1879" t="str">
        <f t="shared" si="557"/>
        <v>21:59:19.398</v>
      </c>
      <c r="U1879" t="str">
        <f t="shared" si="550"/>
        <v>A4558D</v>
      </c>
      <c r="V1879">
        <v>0</v>
      </c>
      <c r="W1879">
        <v>0</v>
      </c>
      <c r="X1879">
        <v>2</v>
      </c>
      <c r="Z1879">
        <v>1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0</v>
      </c>
      <c r="AI1879" t="s">
        <v>1484</v>
      </c>
      <c r="AJ1879">
        <v>48.030574000000001</v>
      </c>
      <c r="AK1879" t="s">
        <v>1485</v>
      </c>
      <c r="AL1879">
        <v>-122.937591</v>
      </c>
      <c r="AM1879">
        <v>25</v>
      </c>
      <c r="AN1879">
        <v>1400</v>
      </c>
      <c r="AO1879" t="s">
        <v>118</v>
      </c>
      <c r="AP1879">
        <v>2</v>
      </c>
      <c r="AQ1879">
        <v>-107</v>
      </c>
      <c r="AR1879">
        <v>2304</v>
      </c>
      <c r="AZ1879">
        <v>1200</v>
      </c>
      <c r="BA1879">
        <v>1</v>
      </c>
      <c r="BB1879" t="str">
        <f t="shared" si="545"/>
        <v xml:space="preserve">N379DH  </v>
      </c>
      <c r="BC1879">
        <v>1</v>
      </c>
      <c r="BE1879">
        <v>0</v>
      </c>
      <c r="BF1879">
        <v>0</v>
      </c>
      <c r="BG1879">
        <v>0</v>
      </c>
      <c r="BH1879">
        <v>1300</v>
      </c>
      <c r="BI1879">
        <v>1</v>
      </c>
      <c r="BJ1879">
        <v>0</v>
      </c>
      <c r="BK1879">
        <v>0</v>
      </c>
      <c r="BL1879">
        <v>0</v>
      </c>
      <c r="BO1879">
        <v>0</v>
      </c>
      <c r="BP1879">
        <v>0</v>
      </c>
      <c r="BW1879" t="str">
        <f>"21:59:19.589"</f>
        <v>21:59:19.589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0</v>
      </c>
      <c r="CP1879" t="s">
        <v>119</v>
      </c>
      <c r="CQ1879">
        <v>259</v>
      </c>
      <c r="CR1879">
        <v>0</v>
      </c>
      <c r="CW1879">
        <v>3088699</v>
      </c>
      <c r="CY1879">
        <v>0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"08/10/2022 21:59:19.827"</f>
        <v>08/10/2022 21:59:19.827</v>
      </c>
      <c r="C1880" t="str">
        <f t="shared" si="544"/>
        <v>FFDFD3C0</v>
      </c>
      <c r="D1880" t="s">
        <v>113</v>
      </c>
      <c r="E1880">
        <v>6</v>
      </c>
      <c r="H1880">
        <v>174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si="557"/>
        <v>21:59:19.398</v>
      </c>
      <c r="T1880" t="str">
        <f t="shared" si="557"/>
        <v>21:59:19.398</v>
      </c>
      <c r="U1880" t="str">
        <f t="shared" si="550"/>
        <v>A4558D</v>
      </c>
      <c r="V1880">
        <v>0</v>
      </c>
      <c r="W1880">
        <v>0</v>
      </c>
      <c r="X1880">
        <v>2</v>
      </c>
      <c r="Z1880">
        <v>1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0</v>
      </c>
      <c r="AI1880" t="s">
        <v>1484</v>
      </c>
      <c r="AJ1880">
        <v>48.030574000000001</v>
      </c>
      <c r="AK1880" t="s">
        <v>1485</v>
      </c>
      <c r="AL1880">
        <v>-122.937591</v>
      </c>
      <c r="AM1880">
        <v>25</v>
      </c>
      <c r="AN1880">
        <v>1400</v>
      </c>
      <c r="AO1880" t="s">
        <v>118</v>
      </c>
      <c r="AP1880">
        <v>2</v>
      </c>
      <c r="AQ1880">
        <v>-107</v>
      </c>
      <c r="AR1880">
        <v>2304</v>
      </c>
      <c r="AZ1880">
        <v>1200</v>
      </c>
      <c r="BA1880">
        <v>1</v>
      </c>
      <c r="BB1880" t="str">
        <f t="shared" si="545"/>
        <v xml:space="preserve">N379DH  </v>
      </c>
      <c r="BC1880">
        <v>1</v>
      </c>
      <c r="BE1880">
        <v>0</v>
      </c>
      <c r="BF1880">
        <v>0</v>
      </c>
      <c r="BG1880">
        <v>0</v>
      </c>
      <c r="BH1880">
        <v>1300</v>
      </c>
      <c r="BI1880">
        <v>1</v>
      </c>
      <c r="BJ1880">
        <v>0</v>
      </c>
      <c r="BK1880">
        <v>0</v>
      </c>
      <c r="BL1880">
        <v>0</v>
      </c>
      <c r="BO1880">
        <v>0</v>
      </c>
      <c r="BP1880">
        <v>0</v>
      </c>
      <c r="BW1880" t="str">
        <f>"21:59:19.589"</f>
        <v>21:59:19.589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0</v>
      </c>
      <c r="CP1880" t="s">
        <v>119</v>
      </c>
      <c r="CQ1880">
        <v>259</v>
      </c>
      <c r="CR1880">
        <v>0</v>
      </c>
      <c r="CW1880">
        <v>3088699</v>
      </c>
      <c r="CY1880">
        <v>0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20220810_A4558D_492050147_ADSB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2022-08-11T17:44:07Z</dcterms:created>
  <dcterms:modified xsi:type="dcterms:W3CDTF">2022-08-11T17:44:08Z</dcterms:modified>
</cp:coreProperties>
</file>