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4 NIRS Requests\24-393 N72FU\"/>
    </mc:Choice>
  </mc:AlternateContent>
  <xr:revisionPtr revIDLastSave="0" documentId="8_{B7CFD1B3-748A-4545-8866-56F3D5061D9B}" xr6:coauthVersionLast="47" xr6:coauthVersionMax="47" xr10:uidLastSave="{00000000-0000-0000-0000-000000000000}"/>
  <bookViews>
    <workbookView xWindow="-108" yWindow="-108" windowWidth="23256" windowHeight="12456"/>
  </bookViews>
  <sheets>
    <sheet name="20231015_A9A1C3_530373486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BD2" i="1"/>
  <c r="CE2" i="1"/>
  <c r="A3" i="1"/>
  <c r="C3" i="1"/>
  <c r="S3" i="1"/>
  <c r="T3" i="1"/>
  <c r="U3" i="1"/>
  <c r="BB3" i="1"/>
  <c r="BD3" i="1"/>
  <c r="CE3" i="1"/>
  <c r="A4" i="1"/>
  <c r="C4" i="1"/>
  <c r="S4" i="1"/>
  <c r="T4" i="1"/>
  <c r="U4" i="1"/>
  <c r="BB4" i="1"/>
  <c r="BD4" i="1"/>
  <c r="CE4" i="1"/>
  <c r="A5" i="1"/>
  <c r="C5" i="1"/>
  <c r="S5" i="1"/>
  <c r="T5" i="1"/>
  <c r="U5" i="1"/>
  <c r="BB5" i="1"/>
  <c r="BD5" i="1"/>
  <c r="CE5" i="1"/>
  <c r="A6" i="1"/>
  <c r="C6" i="1"/>
  <c r="S6" i="1"/>
  <c r="T6" i="1"/>
  <c r="U6" i="1"/>
  <c r="BB6" i="1"/>
  <c r="BD6" i="1"/>
  <c r="CE6" i="1"/>
  <c r="A7" i="1"/>
  <c r="C7" i="1"/>
  <c r="S7" i="1"/>
  <c r="T7" i="1"/>
  <c r="U7" i="1"/>
  <c r="BB7" i="1"/>
  <c r="BD7" i="1"/>
  <c r="CE7" i="1"/>
  <c r="A8" i="1"/>
  <c r="C8" i="1"/>
  <c r="S8" i="1"/>
  <c r="T8" i="1"/>
  <c r="U8" i="1"/>
  <c r="BB8" i="1"/>
  <c r="BD8" i="1"/>
  <c r="CE8" i="1"/>
  <c r="A9" i="1"/>
  <c r="C9" i="1"/>
  <c r="S9" i="1"/>
  <c r="T9" i="1"/>
  <c r="U9" i="1"/>
  <c r="BB9" i="1"/>
  <c r="BD9" i="1"/>
  <c r="CE9" i="1"/>
  <c r="A10" i="1"/>
  <c r="C10" i="1"/>
  <c r="S10" i="1"/>
  <c r="T10" i="1"/>
  <c r="U10" i="1"/>
  <c r="BB10" i="1"/>
  <c r="BD10" i="1"/>
  <c r="CE10" i="1"/>
  <c r="A11" i="1"/>
  <c r="C11" i="1"/>
  <c r="S11" i="1"/>
  <c r="T11" i="1"/>
  <c r="U11" i="1"/>
  <c r="BB11" i="1"/>
  <c r="BD11" i="1"/>
  <c r="CE11" i="1"/>
  <c r="A12" i="1"/>
  <c r="C12" i="1"/>
  <c r="S12" i="1"/>
  <c r="T12" i="1"/>
  <c r="U12" i="1"/>
  <c r="BB12" i="1"/>
  <c r="BD12" i="1"/>
  <c r="CE12" i="1"/>
  <c r="A13" i="1"/>
  <c r="C13" i="1"/>
  <c r="S13" i="1"/>
  <c r="T13" i="1"/>
  <c r="U13" i="1"/>
  <c r="BB13" i="1"/>
  <c r="BD13" i="1"/>
  <c r="CE13" i="1"/>
  <c r="A14" i="1"/>
  <c r="C14" i="1"/>
  <c r="S14" i="1"/>
  <c r="T14" i="1"/>
  <c r="U14" i="1"/>
  <c r="BB14" i="1"/>
  <c r="BD14" i="1"/>
  <c r="CE14" i="1"/>
  <c r="A15" i="1"/>
  <c r="C15" i="1"/>
  <c r="S15" i="1"/>
  <c r="T15" i="1"/>
  <c r="U15" i="1"/>
  <c r="BB15" i="1"/>
  <c r="BD15" i="1"/>
  <c r="CE15" i="1"/>
  <c r="A16" i="1"/>
  <c r="C16" i="1"/>
  <c r="S16" i="1"/>
  <c r="T16" i="1"/>
  <c r="U16" i="1"/>
  <c r="BB16" i="1"/>
  <c r="BD16" i="1"/>
  <c r="CE16" i="1"/>
  <c r="A17" i="1"/>
  <c r="C17" i="1"/>
  <c r="S17" i="1"/>
  <c r="T17" i="1"/>
  <c r="U17" i="1"/>
  <c r="BB17" i="1"/>
  <c r="BD17" i="1"/>
  <c r="CE17" i="1"/>
  <c r="A18" i="1"/>
  <c r="C18" i="1"/>
  <c r="S18" i="1"/>
  <c r="T18" i="1"/>
  <c r="U18" i="1"/>
  <c r="BB18" i="1"/>
  <c r="BD18" i="1"/>
  <c r="CE18" i="1"/>
  <c r="A19" i="1"/>
  <c r="C19" i="1"/>
  <c r="S19" i="1"/>
  <c r="T19" i="1"/>
  <c r="U19" i="1"/>
  <c r="BB19" i="1"/>
  <c r="BD19" i="1"/>
  <c r="CE19" i="1"/>
  <c r="A20" i="1"/>
  <c r="C20" i="1"/>
  <c r="S20" i="1"/>
  <c r="T20" i="1"/>
  <c r="U20" i="1"/>
  <c r="BB20" i="1"/>
  <c r="BD20" i="1"/>
  <c r="CE20" i="1"/>
  <c r="A21" i="1"/>
  <c r="C21" i="1"/>
  <c r="S21" i="1"/>
  <c r="T21" i="1"/>
  <c r="U21" i="1"/>
  <c r="BB21" i="1"/>
  <c r="BD21" i="1"/>
  <c r="CE21" i="1"/>
  <c r="A22" i="1"/>
  <c r="C22" i="1"/>
  <c r="S22" i="1"/>
  <c r="T22" i="1"/>
  <c r="U22" i="1"/>
  <c r="BB22" i="1"/>
  <c r="BD22" i="1"/>
  <c r="CE22" i="1"/>
  <c r="A23" i="1"/>
  <c r="C23" i="1"/>
  <c r="S23" i="1"/>
  <c r="T23" i="1"/>
  <c r="U23" i="1"/>
  <c r="BB23" i="1"/>
  <c r="BD23" i="1"/>
  <c r="CE23" i="1"/>
  <c r="A24" i="1"/>
  <c r="C24" i="1"/>
  <c r="S24" i="1"/>
  <c r="T24" i="1"/>
  <c r="U24" i="1"/>
  <c r="BB24" i="1"/>
  <c r="BD24" i="1"/>
  <c r="CE24" i="1"/>
  <c r="A25" i="1"/>
  <c r="C25" i="1"/>
  <c r="S25" i="1"/>
  <c r="T25" i="1"/>
  <c r="U25" i="1"/>
  <c r="BB25" i="1"/>
  <c r="BD25" i="1"/>
  <c r="CE25" i="1"/>
  <c r="A26" i="1"/>
  <c r="C26" i="1"/>
  <c r="S26" i="1"/>
  <c r="T26" i="1"/>
  <c r="U26" i="1"/>
  <c r="BB26" i="1"/>
  <c r="BD26" i="1"/>
  <c r="CE26" i="1"/>
  <c r="A27" i="1"/>
  <c r="C27" i="1"/>
  <c r="S27" i="1"/>
  <c r="T27" i="1"/>
  <c r="U27" i="1"/>
  <c r="BB27" i="1"/>
  <c r="BD27" i="1"/>
  <c r="CE27" i="1"/>
  <c r="A28" i="1"/>
  <c r="C28" i="1"/>
  <c r="S28" i="1"/>
  <c r="T28" i="1"/>
  <c r="U28" i="1"/>
  <c r="BB28" i="1"/>
  <c r="BD28" i="1"/>
  <c r="CE28" i="1"/>
  <c r="A29" i="1"/>
  <c r="C29" i="1"/>
  <c r="S29" i="1"/>
  <c r="T29" i="1"/>
  <c r="U29" i="1"/>
  <c r="BB29" i="1"/>
  <c r="BD29" i="1"/>
  <c r="CE29" i="1"/>
  <c r="A30" i="1"/>
  <c r="C30" i="1"/>
  <c r="S30" i="1"/>
  <c r="T30" i="1"/>
  <c r="U30" i="1"/>
  <c r="BB30" i="1"/>
  <c r="BD30" i="1"/>
  <c r="CE30" i="1"/>
  <c r="A31" i="1"/>
  <c r="C31" i="1"/>
  <c r="S31" i="1"/>
  <c r="T31" i="1"/>
  <c r="U31" i="1"/>
  <c r="BB31" i="1"/>
  <c r="BD31" i="1"/>
  <c r="CE31" i="1"/>
  <c r="A32" i="1"/>
  <c r="C32" i="1"/>
  <c r="S32" i="1"/>
  <c r="T32" i="1"/>
  <c r="U32" i="1"/>
  <c r="BB32" i="1"/>
  <c r="BD32" i="1"/>
  <c r="CE32" i="1"/>
  <c r="A33" i="1"/>
  <c r="C33" i="1"/>
  <c r="S33" i="1"/>
  <c r="T33" i="1"/>
  <c r="U33" i="1"/>
  <c r="BB33" i="1"/>
  <c r="BD33" i="1"/>
  <c r="CE33" i="1"/>
  <c r="A34" i="1"/>
  <c r="C34" i="1"/>
  <c r="S34" i="1"/>
  <c r="T34" i="1"/>
  <c r="U34" i="1"/>
  <c r="BB34" i="1"/>
  <c r="BD34" i="1"/>
  <c r="CE34" i="1"/>
  <c r="A35" i="1"/>
  <c r="C35" i="1"/>
  <c r="S35" i="1"/>
  <c r="T35" i="1"/>
  <c r="U35" i="1"/>
  <c r="BB35" i="1"/>
  <c r="BD35" i="1"/>
  <c r="CE35" i="1"/>
  <c r="A36" i="1"/>
  <c r="C36" i="1"/>
  <c r="S36" i="1"/>
  <c r="T36" i="1"/>
  <c r="U36" i="1"/>
  <c r="BB36" i="1"/>
  <c r="BD36" i="1"/>
  <c r="CE36" i="1"/>
  <c r="A37" i="1"/>
  <c r="C37" i="1"/>
  <c r="S37" i="1"/>
  <c r="T37" i="1"/>
  <c r="U37" i="1"/>
  <c r="BB37" i="1"/>
  <c r="BD37" i="1"/>
  <c r="CE37" i="1"/>
  <c r="A38" i="1"/>
  <c r="C38" i="1"/>
  <c r="S38" i="1"/>
  <c r="T38" i="1"/>
  <c r="U38" i="1"/>
  <c r="BB38" i="1"/>
  <c r="BD38" i="1"/>
  <c r="CE38" i="1"/>
  <c r="A39" i="1"/>
  <c r="C39" i="1"/>
  <c r="S39" i="1"/>
  <c r="T39" i="1"/>
  <c r="U39" i="1"/>
  <c r="BB39" i="1"/>
  <c r="BD39" i="1"/>
  <c r="CE39" i="1"/>
  <c r="A40" i="1"/>
  <c r="C40" i="1"/>
  <c r="S40" i="1"/>
  <c r="T40" i="1"/>
  <c r="U40" i="1"/>
  <c r="BB40" i="1"/>
  <c r="BD40" i="1"/>
  <c r="CE40" i="1"/>
  <c r="A41" i="1"/>
  <c r="C41" i="1"/>
  <c r="S41" i="1"/>
  <c r="T41" i="1"/>
  <c r="U41" i="1"/>
  <c r="BB41" i="1"/>
  <c r="BD41" i="1"/>
  <c r="CE41" i="1"/>
  <c r="A42" i="1"/>
  <c r="C42" i="1"/>
  <c r="S42" i="1"/>
  <c r="T42" i="1"/>
  <c r="U42" i="1"/>
  <c r="BB42" i="1"/>
  <c r="BD42" i="1"/>
  <c r="CE42" i="1"/>
  <c r="A43" i="1"/>
  <c r="C43" i="1"/>
  <c r="S43" i="1"/>
  <c r="T43" i="1"/>
  <c r="U43" i="1"/>
  <c r="BB43" i="1"/>
  <c r="BD43" i="1"/>
  <c r="CE43" i="1"/>
  <c r="A44" i="1"/>
  <c r="C44" i="1"/>
  <c r="S44" i="1"/>
  <c r="T44" i="1"/>
  <c r="U44" i="1"/>
  <c r="BB44" i="1"/>
  <c r="BD44" i="1"/>
  <c r="CE44" i="1"/>
  <c r="A45" i="1"/>
  <c r="C45" i="1"/>
  <c r="S45" i="1"/>
  <c r="T45" i="1"/>
  <c r="U45" i="1"/>
  <c r="BB45" i="1"/>
  <c r="BD45" i="1"/>
  <c r="CE45" i="1"/>
  <c r="A46" i="1"/>
  <c r="C46" i="1"/>
  <c r="S46" i="1"/>
  <c r="T46" i="1"/>
  <c r="U46" i="1"/>
  <c r="BB46" i="1"/>
  <c r="BD46" i="1"/>
  <c r="CE46" i="1"/>
  <c r="A47" i="1"/>
  <c r="C47" i="1"/>
  <c r="S47" i="1"/>
  <c r="T47" i="1"/>
  <c r="U47" i="1"/>
  <c r="BB47" i="1"/>
  <c r="BD47" i="1"/>
  <c r="CE47" i="1"/>
  <c r="A48" i="1"/>
  <c r="C48" i="1"/>
  <c r="S48" i="1"/>
  <c r="T48" i="1"/>
  <c r="U48" i="1"/>
  <c r="BB48" i="1"/>
  <c r="BD48" i="1"/>
  <c r="CE48" i="1"/>
  <c r="A49" i="1"/>
  <c r="C49" i="1"/>
  <c r="S49" i="1"/>
  <c r="T49" i="1"/>
  <c r="U49" i="1"/>
  <c r="BB49" i="1"/>
  <c r="BD49" i="1"/>
  <c r="CE49" i="1"/>
  <c r="A50" i="1"/>
  <c r="C50" i="1"/>
  <c r="S50" i="1"/>
  <c r="T50" i="1"/>
  <c r="U50" i="1"/>
  <c r="BB50" i="1"/>
  <c r="BD50" i="1"/>
  <c r="CE50" i="1"/>
  <c r="A51" i="1"/>
  <c r="C51" i="1"/>
  <c r="S51" i="1"/>
  <c r="T51" i="1"/>
  <c r="U51" i="1"/>
  <c r="BB51" i="1"/>
  <c r="BD51" i="1"/>
  <c r="CE51" i="1"/>
  <c r="A52" i="1"/>
  <c r="C52" i="1"/>
  <c r="S52" i="1"/>
  <c r="T52" i="1"/>
  <c r="U52" i="1"/>
  <c r="BB52" i="1"/>
  <c r="BD52" i="1"/>
  <c r="CE52" i="1"/>
  <c r="A53" i="1"/>
  <c r="C53" i="1"/>
  <c r="S53" i="1"/>
  <c r="T53" i="1"/>
  <c r="U53" i="1"/>
  <c r="BB53" i="1"/>
  <c r="BD53" i="1"/>
  <c r="CE53" i="1"/>
  <c r="A54" i="1"/>
  <c r="C54" i="1"/>
  <c r="S54" i="1"/>
  <c r="T54" i="1"/>
  <c r="U54" i="1"/>
  <c r="BB54" i="1"/>
  <c r="BD54" i="1"/>
  <c r="CE54" i="1"/>
  <c r="A55" i="1"/>
  <c r="C55" i="1"/>
  <c r="S55" i="1"/>
  <c r="T55" i="1"/>
  <c r="U55" i="1"/>
  <c r="BB55" i="1"/>
  <c r="BD55" i="1"/>
  <c r="CE55" i="1"/>
  <c r="A56" i="1"/>
  <c r="C56" i="1"/>
  <c r="S56" i="1"/>
  <c r="T56" i="1"/>
  <c r="U56" i="1"/>
  <c r="BB56" i="1"/>
  <c r="BD56" i="1"/>
  <c r="CE56" i="1"/>
  <c r="A57" i="1"/>
  <c r="C57" i="1"/>
  <c r="S57" i="1"/>
  <c r="T57" i="1"/>
  <c r="U57" i="1"/>
  <c r="BB57" i="1"/>
  <c r="BD57" i="1"/>
  <c r="CE57" i="1"/>
  <c r="A58" i="1"/>
  <c r="C58" i="1"/>
  <c r="S58" i="1"/>
  <c r="T58" i="1"/>
  <c r="U58" i="1"/>
  <c r="BB58" i="1"/>
  <c r="BD58" i="1"/>
  <c r="CE58" i="1"/>
  <c r="A59" i="1"/>
  <c r="C59" i="1"/>
  <c r="S59" i="1"/>
  <c r="T59" i="1"/>
  <c r="U59" i="1"/>
  <c r="BB59" i="1"/>
  <c r="BD59" i="1"/>
  <c r="CE59" i="1"/>
  <c r="A60" i="1"/>
  <c r="C60" i="1"/>
  <c r="S60" i="1"/>
  <c r="T60" i="1"/>
  <c r="U60" i="1"/>
  <c r="BB60" i="1"/>
  <c r="BD60" i="1"/>
  <c r="CE60" i="1"/>
  <c r="A61" i="1"/>
  <c r="C61" i="1"/>
  <c r="S61" i="1"/>
  <c r="T61" i="1"/>
  <c r="U61" i="1"/>
  <c r="BB61" i="1"/>
  <c r="BD61" i="1"/>
  <c r="CE61" i="1"/>
  <c r="A62" i="1"/>
  <c r="C62" i="1"/>
  <c r="S62" i="1"/>
  <c r="T62" i="1"/>
  <c r="U62" i="1"/>
  <c r="BB62" i="1"/>
  <c r="BD62" i="1"/>
  <c r="CE62" i="1"/>
  <c r="A63" i="1"/>
  <c r="C63" i="1"/>
  <c r="S63" i="1"/>
  <c r="T63" i="1"/>
  <c r="U63" i="1"/>
  <c r="BB63" i="1"/>
  <c r="BD63" i="1"/>
  <c r="CE63" i="1"/>
  <c r="A64" i="1"/>
  <c r="C64" i="1"/>
  <c r="S64" i="1"/>
  <c r="T64" i="1"/>
  <c r="U64" i="1"/>
  <c r="BB64" i="1"/>
  <c r="BD64" i="1"/>
  <c r="CE64" i="1"/>
  <c r="A65" i="1"/>
  <c r="C65" i="1"/>
  <c r="S65" i="1"/>
  <c r="T65" i="1"/>
  <c r="U65" i="1"/>
  <c r="BB65" i="1"/>
  <c r="BD65" i="1"/>
  <c r="CE65" i="1"/>
  <c r="A66" i="1"/>
  <c r="C66" i="1"/>
  <c r="S66" i="1"/>
  <c r="T66" i="1"/>
  <c r="U66" i="1"/>
  <c r="BB66" i="1"/>
  <c r="BD66" i="1"/>
  <c r="CE66" i="1"/>
  <c r="A67" i="1"/>
  <c r="C67" i="1"/>
  <c r="S67" i="1"/>
  <c r="T67" i="1"/>
  <c r="U67" i="1"/>
  <c r="BB67" i="1"/>
  <c r="BD67" i="1"/>
  <c r="CE67" i="1"/>
  <c r="A68" i="1"/>
  <c r="C68" i="1"/>
  <c r="S68" i="1"/>
  <c r="T68" i="1"/>
  <c r="U68" i="1"/>
  <c r="BB68" i="1"/>
  <c r="BD68" i="1"/>
  <c r="CE68" i="1"/>
  <c r="A69" i="1"/>
  <c r="C69" i="1"/>
  <c r="S69" i="1"/>
  <c r="T69" i="1"/>
  <c r="U69" i="1"/>
  <c r="BB69" i="1"/>
  <c r="BD69" i="1"/>
  <c r="CE69" i="1"/>
  <c r="A70" i="1"/>
  <c r="C70" i="1"/>
  <c r="S70" i="1"/>
  <c r="T70" i="1"/>
  <c r="U70" i="1"/>
  <c r="BB70" i="1"/>
  <c r="BD70" i="1"/>
  <c r="CE70" i="1"/>
  <c r="A71" i="1"/>
  <c r="C71" i="1"/>
  <c r="S71" i="1"/>
  <c r="T71" i="1"/>
  <c r="U71" i="1"/>
  <c r="BB71" i="1"/>
  <c r="BD71" i="1"/>
  <c r="CE71" i="1"/>
  <c r="A72" i="1"/>
  <c r="C72" i="1"/>
  <c r="S72" i="1"/>
  <c r="T72" i="1"/>
  <c r="U72" i="1"/>
  <c r="BB72" i="1"/>
  <c r="BD72" i="1"/>
  <c r="CE72" i="1"/>
  <c r="A73" i="1"/>
  <c r="C73" i="1"/>
  <c r="S73" i="1"/>
  <c r="T73" i="1"/>
  <c r="U73" i="1"/>
  <c r="BB73" i="1"/>
  <c r="BD73" i="1"/>
  <c r="CE73" i="1"/>
  <c r="A74" i="1"/>
  <c r="C74" i="1"/>
  <c r="S74" i="1"/>
  <c r="T74" i="1"/>
  <c r="U74" i="1"/>
  <c r="BB74" i="1"/>
  <c r="BD74" i="1"/>
  <c r="CE74" i="1"/>
  <c r="A75" i="1"/>
  <c r="C75" i="1"/>
  <c r="S75" i="1"/>
  <c r="T75" i="1"/>
  <c r="U75" i="1"/>
  <c r="BB75" i="1"/>
  <c r="BD75" i="1"/>
  <c r="CE75" i="1"/>
  <c r="A76" i="1"/>
  <c r="C76" i="1"/>
  <c r="S76" i="1"/>
  <c r="T76" i="1"/>
  <c r="U76" i="1"/>
  <c r="BB76" i="1"/>
  <c r="BD76" i="1"/>
  <c r="CE76" i="1"/>
  <c r="A77" i="1"/>
  <c r="C77" i="1"/>
  <c r="S77" i="1"/>
  <c r="T77" i="1"/>
  <c r="U77" i="1"/>
  <c r="BB77" i="1"/>
  <c r="BD77" i="1"/>
  <c r="CE77" i="1"/>
  <c r="A78" i="1"/>
  <c r="C78" i="1"/>
  <c r="S78" i="1"/>
  <c r="T78" i="1"/>
  <c r="U78" i="1"/>
  <c r="BB78" i="1"/>
  <c r="BD78" i="1"/>
  <c r="CE78" i="1"/>
  <c r="A79" i="1"/>
  <c r="C79" i="1"/>
  <c r="S79" i="1"/>
  <c r="T79" i="1"/>
  <c r="U79" i="1"/>
  <c r="BB79" i="1"/>
  <c r="BD79" i="1"/>
  <c r="CE79" i="1"/>
  <c r="A80" i="1"/>
  <c r="C80" i="1"/>
  <c r="S80" i="1"/>
  <c r="T80" i="1"/>
  <c r="U80" i="1"/>
  <c r="BB80" i="1"/>
  <c r="BD80" i="1"/>
  <c r="CE80" i="1"/>
  <c r="A81" i="1"/>
  <c r="C81" i="1"/>
  <c r="S81" i="1"/>
  <c r="T81" i="1"/>
  <c r="U81" i="1"/>
  <c r="BB81" i="1"/>
  <c r="BD81" i="1"/>
  <c r="CE81" i="1"/>
  <c r="A82" i="1"/>
  <c r="C82" i="1"/>
  <c r="S82" i="1"/>
  <c r="T82" i="1"/>
  <c r="U82" i="1"/>
  <c r="BB82" i="1"/>
  <c r="BD82" i="1"/>
  <c r="CE82" i="1"/>
  <c r="A83" i="1"/>
  <c r="C83" i="1"/>
  <c r="S83" i="1"/>
  <c r="T83" i="1"/>
  <c r="U83" i="1"/>
  <c r="BB83" i="1"/>
  <c r="BD83" i="1"/>
  <c r="CE83" i="1"/>
  <c r="A84" i="1"/>
  <c r="C84" i="1"/>
  <c r="S84" i="1"/>
  <c r="T84" i="1"/>
  <c r="U84" i="1"/>
  <c r="BB84" i="1"/>
  <c r="BD84" i="1"/>
  <c r="CE84" i="1"/>
  <c r="A85" i="1"/>
  <c r="C85" i="1"/>
  <c r="S85" i="1"/>
  <c r="T85" i="1"/>
  <c r="U85" i="1"/>
  <c r="BB85" i="1"/>
  <c r="BD85" i="1"/>
  <c r="CE85" i="1"/>
  <c r="A86" i="1"/>
  <c r="C86" i="1"/>
  <c r="S86" i="1"/>
  <c r="T86" i="1"/>
  <c r="U86" i="1"/>
  <c r="BB86" i="1"/>
  <c r="BD86" i="1"/>
  <c r="CE86" i="1"/>
  <c r="A87" i="1"/>
  <c r="C87" i="1"/>
  <c r="S87" i="1"/>
  <c r="T87" i="1"/>
  <c r="U87" i="1"/>
  <c r="BB87" i="1"/>
  <c r="BD87" i="1"/>
  <c r="CE87" i="1"/>
  <c r="A88" i="1"/>
  <c r="C88" i="1"/>
  <c r="S88" i="1"/>
  <c r="T88" i="1"/>
  <c r="U88" i="1"/>
  <c r="BB88" i="1"/>
  <c r="BD88" i="1"/>
  <c r="CE88" i="1"/>
  <c r="A89" i="1"/>
  <c r="C89" i="1"/>
  <c r="S89" i="1"/>
  <c r="T89" i="1"/>
  <c r="U89" i="1"/>
  <c r="BB89" i="1"/>
  <c r="BD89" i="1"/>
  <c r="CE89" i="1"/>
  <c r="A90" i="1"/>
  <c r="C90" i="1"/>
  <c r="S90" i="1"/>
  <c r="T90" i="1"/>
  <c r="U90" i="1"/>
  <c r="BB90" i="1"/>
  <c r="BD90" i="1"/>
  <c r="CE90" i="1"/>
  <c r="A91" i="1"/>
  <c r="C91" i="1"/>
  <c r="S91" i="1"/>
  <c r="T91" i="1"/>
  <c r="U91" i="1"/>
  <c r="BB91" i="1"/>
  <c r="BD91" i="1"/>
  <c r="CE91" i="1"/>
  <c r="A92" i="1"/>
  <c r="C92" i="1"/>
  <c r="S92" i="1"/>
  <c r="T92" i="1"/>
  <c r="U92" i="1"/>
  <c r="BB92" i="1"/>
  <c r="BD92" i="1"/>
  <c r="CE92" i="1"/>
  <c r="A93" i="1"/>
  <c r="C93" i="1"/>
  <c r="S93" i="1"/>
  <c r="T93" i="1"/>
  <c r="U93" i="1"/>
  <c r="BB93" i="1"/>
  <c r="BD93" i="1"/>
  <c r="CE93" i="1"/>
  <c r="A94" i="1"/>
  <c r="C94" i="1"/>
  <c r="S94" i="1"/>
  <c r="T94" i="1"/>
  <c r="U94" i="1"/>
  <c r="BB94" i="1"/>
  <c r="BD94" i="1"/>
  <c r="CE94" i="1"/>
  <c r="A95" i="1"/>
  <c r="C95" i="1"/>
  <c r="S95" i="1"/>
  <c r="T95" i="1"/>
  <c r="U95" i="1"/>
  <c r="BB95" i="1"/>
  <c r="BD95" i="1"/>
  <c r="CE95" i="1"/>
  <c r="A96" i="1"/>
  <c r="C96" i="1"/>
  <c r="S96" i="1"/>
  <c r="T96" i="1"/>
  <c r="U96" i="1"/>
  <c r="BB96" i="1"/>
  <c r="BD96" i="1"/>
  <c r="CE96" i="1"/>
  <c r="A97" i="1"/>
  <c r="C97" i="1"/>
  <c r="S97" i="1"/>
  <c r="T97" i="1"/>
  <c r="U97" i="1"/>
  <c r="BB97" i="1"/>
  <c r="BD97" i="1"/>
  <c r="CE97" i="1"/>
  <c r="A98" i="1"/>
  <c r="C98" i="1"/>
  <c r="S98" i="1"/>
  <c r="T98" i="1"/>
  <c r="U98" i="1"/>
  <c r="BB98" i="1"/>
  <c r="BD98" i="1"/>
  <c r="CE98" i="1"/>
  <c r="A99" i="1"/>
  <c r="C99" i="1"/>
  <c r="S99" i="1"/>
  <c r="T99" i="1"/>
  <c r="U99" i="1"/>
  <c r="BB99" i="1"/>
  <c r="BD99" i="1"/>
  <c r="CE99" i="1"/>
  <c r="A100" i="1"/>
  <c r="C100" i="1"/>
  <c r="S100" i="1"/>
  <c r="T100" i="1"/>
  <c r="U100" i="1"/>
  <c r="BB100" i="1"/>
  <c r="BD100" i="1"/>
  <c r="CE100" i="1"/>
  <c r="A101" i="1"/>
  <c r="C101" i="1"/>
  <c r="S101" i="1"/>
  <c r="T101" i="1"/>
  <c r="U101" i="1"/>
  <c r="BB101" i="1"/>
  <c r="BD101" i="1"/>
  <c r="CE101" i="1"/>
  <c r="A102" i="1"/>
  <c r="C102" i="1"/>
  <c r="S102" i="1"/>
  <c r="T102" i="1"/>
  <c r="U102" i="1"/>
  <c r="BB102" i="1"/>
  <c r="BD102" i="1"/>
  <c r="CE102" i="1"/>
  <c r="A103" i="1"/>
  <c r="C103" i="1"/>
  <c r="S103" i="1"/>
  <c r="T103" i="1"/>
  <c r="U103" i="1"/>
  <c r="BB103" i="1"/>
  <c r="BD103" i="1"/>
  <c r="CE103" i="1"/>
  <c r="A104" i="1"/>
  <c r="C104" i="1"/>
  <c r="S104" i="1"/>
  <c r="T104" i="1"/>
  <c r="U104" i="1"/>
  <c r="BB104" i="1"/>
  <c r="BD104" i="1"/>
  <c r="CE104" i="1"/>
  <c r="A105" i="1"/>
  <c r="C105" i="1"/>
  <c r="S105" i="1"/>
  <c r="T105" i="1"/>
  <c r="U105" i="1"/>
  <c r="BB105" i="1"/>
  <c r="BD105" i="1"/>
  <c r="CE105" i="1"/>
  <c r="A106" i="1"/>
  <c r="C106" i="1"/>
  <c r="S106" i="1"/>
  <c r="T106" i="1"/>
  <c r="U106" i="1"/>
  <c r="BB106" i="1"/>
  <c r="BD106" i="1"/>
  <c r="CE106" i="1"/>
  <c r="A107" i="1"/>
  <c r="C107" i="1"/>
  <c r="S107" i="1"/>
  <c r="T107" i="1"/>
  <c r="U107" i="1"/>
  <c r="BB107" i="1"/>
  <c r="BD107" i="1"/>
  <c r="CE107" i="1"/>
  <c r="A108" i="1"/>
  <c r="C108" i="1"/>
  <c r="S108" i="1"/>
  <c r="T108" i="1"/>
  <c r="U108" i="1"/>
  <c r="BB108" i="1"/>
  <c r="BD108" i="1"/>
  <c r="CE108" i="1"/>
  <c r="A109" i="1"/>
  <c r="C109" i="1"/>
  <c r="S109" i="1"/>
  <c r="T109" i="1"/>
  <c r="U109" i="1"/>
  <c r="BB109" i="1"/>
  <c r="BD109" i="1"/>
  <c r="CE109" i="1"/>
  <c r="A110" i="1"/>
  <c r="C110" i="1"/>
  <c r="S110" i="1"/>
  <c r="T110" i="1"/>
  <c r="U110" i="1"/>
  <c r="BB110" i="1"/>
  <c r="BD110" i="1"/>
  <c r="CE110" i="1"/>
  <c r="A111" i="1"/>
  <c r="C111" i="1"/>
  <c r="S111" i="1"/>
  <c r="T111" i="1"/>
  <c r="U111" i="1"/>
  <c r="BB111" i="1"/>
  <c r="BD111" i="1"/>
  <c r="CE111" i="1"/>
  <c r="A112" i="1"/>
  <c r="C112" i="1"/>
  <c r="S112" i="1"/>
  <c r="T112" i="1"/>
  <c r="U112" i="1"/>
  <c r="BB112" i="1"/>
  <c r="BD112" i="1"/>
  <c r="CE112" i="1"/>
  <c r="A113" i="1"/>
  <c r="C113" i="1"/>
  <c r="S113" i="1"/>
  <c r="T113" i="1"/>
  <c r="U113" i="1"/>
  <c r="BB113" i="1"/>
  <c r="BD113" i="1"/>
  <c r="CE113" i="1"/>
  <c r="A114" i="1"/>
  <c r="C114" i="1"/>
  <c r="S114" i="1"/>
  <c r="T114" i="1"/>
  <c r="U114" i="1"/>
  <c r="BB114" i="1"/>
  <c r="BD114" i="1"/>
  <c r="CE114" i="1"/>
  <c r="A115" i="1"/>
  <c r="C115" i="1"/>
  <c r="S115" i="1"/>
  <c r="T115" i="1"/>
  <c r="U115" i="1"/>
  <c r="BB115" i="1"/>
  <c r="BD115" i="1"/>
  <c r="CE115" i="1"/>
  <c r="A116" i="1"/>
  <c r="C116" i="1"/>
  <c r="S116" i="1"/>
  <c r="T116" i="1"/>
  <c r="U116" i="1"/>
  <c r="BB116" i="1"/>
  <c r="BD116" i="1"/>
  <c r="CE116" i="1"/>
  <c r="A117" i="1"/>
  <c r="C117" i="1"/>
  <c r="S117" i="1"/>
  <c r="T117" i="1"/>
  <c r="U117" i="1"/>
  <c r="BB117" i="1"/>
  <c r="BD117" i="1"/>
  <c r="CE117" i="1"/>
  <c r="A118" i="1"/>
  <c r="C118" i="1"/>
  <c r="S118" i="1"/>
  <c r="T118" i="1"/>
  <c r="U118" i="1"/>
  <c r="BB118" i="1"/>
  <c r="BD118" i="1"/>
  <c r="CE118" i="1"/>
  <c r="A119" i="1"/>
  <c r="C119" i="1"/>
  <c r="S119" i="1"/>
  <c r="T119" i="1"/>
  <c r="U119" i="1"/>
  <c r="BB119" i="1"/>
  <c r="BD119" i="1"/>
  <c r="CE119" i="1"/>
  <c r="A120" i="1"/>
  <c r="C120" i="1"/>
  <c r="S120" i="1"/>
  <c r="T120" i="1"/>
  <c r="U120" i="1"/>
  <c r="BB120" i="1"/>
  <c r="BD120" i="1"/>
  <c r="CE120" i="1"/>
  <c r="A121" i="1"/>
  <c r="C121" i="1"/>
  <c r="S121" i="1"/>
  <c r="T121" i="1"/>
  <c r="U121" i="1"/>
  <c r="BB121" i="1"/>
  <c r="BD121" i="1"/>
  <c r="CE121" i="1"/>
  <c r="A122" i="1"/>
  <c r="C122" i="1"/>
  <c r="S122" i="1"/>
  <c r="T122" i="1"/>
  <c r="U122" i="1"/>
  <c r="BB122" i="1"/>
  <c r="BD122" i="1"/>
  <c r="CE122" i="1"/>
  <c r="A123" i="1"/>
  <c r="C123" i="1"/>
  <c r="S123" i="1"/>
  <c r="T123" i="1"/>
  <c r="U123" i="1"/>
  <c r="BB123" i="1"/>
  <c r="BD123" i="1"/>
  <c r="CE123" i="1"/>
  <c r="A124" i="1"/>
  <c r="C124" i="1"/>
  <c r="S124" i="1"/>
  <c r="T124" i="1"/>
  <c r="U124" i="1"/>
  <c r="BB124" i="1"/>
  <c r="BD124" i="1"/>
  <c r="CE124" i="1"/>
  <c r="A125" i="1"/>
  <c r="C125" i="1"/>
  <c r="S125" i="1"/>
  <c r="T125" i="1"/>
  <c r="U125" i="1"/>
  <c r="BB125" i="1"/>
  <c r="BD125" i="1"/>
  <c r="CE125" i="1"/>
  <c r="A126" i="1"/>
  <c r="C126" i="1"/>
  <c r="S126" i="1"/>
  <c r="T126" i="1"/>
  <c r="U126" i="1"/>
  <c r="BB126" i="1"/>
  <c r="BD126" i="1"/>
  <c r="CE126" i="1"/>
  <c r="A127" i="1"/>
  <c r="C127" i="1"/>
  <c r="S127" i="1"/>
  <c r="T127" i="1"/>
  <c r="U127" i="1"/>
  <c r="BB127" i="1"/>
  <c r="BD127" i="1"/>
  <c r="CE127" i="1"/>
  <c r="A128" i="1"/>
  <c r="C128" i="1"/>
  <c r="S128" i="1"/>
  <c r="T128" i="1"/>
  <c r="U128" i="1"/>
  <c r="BB128" i="1"/>
  <c r="BD128" i="1"/>
  <c r="CE128" i="1"/>
  <c r="A129" i="1"/>
  <c r="C129" i="1"/>
  <c r="S129" i="1"/>
  <c r="T129" i="1"/>
  <c r="U129" i="1"/>
  <c r="BB129" i="1"/>
  <c r="BD129" i="1"/>
  <c r="CE129" i="1"/>
  <c r="A130" i="1"/>
  <c r="C130" i="1"/>
  <c r="S130" i="1"/>
  <c r="T130" i="1"/>
  <c r="U130" i="1"/>
  <c r="BB130" i="1"/>
  <c r="BD130" i="1"/>
  <c r="CE130" i="1"/>
  <c r="A131" i="1"/>
  <c r="C131" i="1"/>
  <c r="S131" i="1"/>
  <c r="T131" i="1"/>
  <c r="U131" i="1"/>
  <c r="BB131" i="1"/>
  <c r="BD131" i="1"/>
  <c r="CE131" i="1"/>
  <c r="A132" i="1"/>
  <c r="C132" i="1"/>
  <c r="S132" i="1"/>
  <c r="T132" i="1"/>
  <c r="U132" i="1"/>
  <c r="BB132" i="1"/>
  <c r="BD132" i="1"/>
  <c r="CE132" i="1"/>
  <c r="A133" i="1"/>
  <c r="C133" i="1"/>
  <c r="S133" i="1"/>
  <c r="T133" i="1"/>
  <c r="U133" i="1"/>
  <c r="BB133" i="1"/>
  <c r="BD133" i="1"/>
  <c r="CE133" i="1"/>
  <c r="A134" i="1"/>
  <c r="C134" i="1"/>
  <c r="S134" i="1"/>
  <c r="T134" i="1"/>
  <c r="U134" i="1"/>
  <c r="BB134" i="1"/>
  <c r="BD134" i="1"/>
  <c r="CE134" i="1"/>
  <c r="A135" i="1"/>
  <c r="C135" i="1"/>
  <c r="S135" i="1"/>
  <c r="T135" i="1"/>
  <c r="U135" i="1"/>
  <c r="BB135" i="1"/>
  <c r="BD135" i="1"/>
  <c r="CE135" i="1"/>
  <c r="A136" i="1"/>
  <c r="C136" i="1"/>
  <c r="S136" i="1"/>
  <c r="T136" i="1"/>
  <c r="U136" i="1"/>
  <c r="BB136" i="1"/>
  <c r="BD136" i="1"/>
  <c r="CE136" i="1"/>
  <c r="A137" i="1"/>
  <c r="C137" i="1"/>
  <c r="S137" i="1"/>
  <c r="T137" i="1"/>
  <c r="U137" i="1"/>
  <c r="BB137" i="1"/>
  <c r="BD137" i="1"/>
  <c r="CE137" i="1"/>
  <c r="A138" i="1"/>
  <c r="C138" i="1"/>
  <c r="S138" i="1"/>
  <c r="T138" i="1"/>
  <c r="U138" i="1"/>
  <c r="BB138" i="1"/>
  <c r="BD138" i="1"/>
  <c r="CE138" i="1"/>
  <c r="A139" i="1"/>
  <c r="C139" i="1"/>
  <c r="S139" i="1"/>
  <c r="T139" i="1"/>
  <c r="U139" i="1"/>
  <c r="BB139" i="1"/>
  <c r="BD139" i="1"/>
  <c r="CE139" i="1"/>
  <c r="A140" i="1"/>
  <c r="C140" i="1"/>
  <c r="S140" i="1"/>
  <c r="T140" i="1"/>
  <c r="U140" i="1"/>
  <c r="BB140" i="1"/>
  <c r="BD140" i="1"/>
  <c r="CE140" i="1"/>
  <c r="A141" i="1"/>
  <c r="C141" i="1"/>
  <c r="S141" i="1"/>
  <c r="T141" i="1"/>
  <c r="U141" i="1"/>
  <c r="BB141" i="1"/>
  <c r="BD141" i="1"/>
  <c r="CE141" i="1"/>
  <c r="A142" i="1"/>
  <c r="C142" i="1"/>
  <c r="S142" i="1"/>
  <c r="T142" i="1"/>
  <c r="U142" i="1"/>
  <c r="BB142" i="1"/>
  <c r="BD142" i="1"/>
  <c r="CE142" i="1"/>
  <c r="A143" i="1"/>
  <c r="C143" i="1"/>
  <c r="S143" i="1"/>
  <c r="T143" i="1"/>
  <c r="U143" i="1"/>
  <c r="BB143" i="1"/>
  <c r="BD143" i="1"/>
  <c r="CE143" i="1"/>
  <c r="A144" i="1"/>
  <c r="C144" i="1"/>
  <c r="S144" i="1"/>
  <c r="T144" i="1"/>
  <c r="U144" i="1"/>
  <c r="BB144" i="1"/>
  <c r="BD144" i="1"/>
  <c r="CE144" i="1"/>
  <c r="A145" i="1"/>
  <c r="C145" i="1"/>
  <c r="S145" i="1"/>
  <c r="T145" i="1"/>
  <c r="U145" i="1"/>
  <c r="BB145" i="1"/>
  <c r="BD145" i="1"/>
  <c r="CE145" i="1"/>
  <c r="A146" i="1"/>
  <c r="C146" i="1"/>
  <c r="S146" i="1"/>
  <c r="T146" i="1"/>
  <c r="U146" i="1"/>
  <c r="BB146" i="1"/>
  <c r="BD146" i="1"/>
  <c r="CE146" i="1"/>
  <c r="A147" i="1"/>
  <c r="C147" i="1"/>
  <c r="S147" i="1"/>
  <c r="T147" i="1"/>
  <c r="U147" i="1"/>
  <c r="BB147" i="1"/>
  <c r="BD147" i="1"/>
  <c r="CE147" i="1"/>
  <c r="A148" i="1"/>
  <c r="C148" i="1"/>
  <c r="S148" i="1"/>
  <c r="T148" i="1"/>
  <c r="U148" i="1"/>
  <c r="BB148" i="1"/>
  <c r="BD148" i="1"/>
  <c r="CE148" i="1"/>
  <c r="A149" i="1"/>
  <c r="C149" i="1"/>
  <c r="S149" i="1"/>
  <c r="T149" i="1"/>
  <c r="U149" i="1"/>
  <c r="BB149" i="1"/>
  <c r="BD149" i="1"/>
  <c r="CE149" i="1"/>
  <c r="A150" i="1"/>
  <c r="C150" i="1"/>
  <c r="S150" i="1"/>
  <c r="T150" i="1"/>
  <c r="U150" i="1"/>
  <c r="BB150" i="1"/>
  <c r="BD150" i="1"/>
  <c r="CE150" i="1"/>
  <c r="A151" i="1"/>
  <c r="C151" i="1"/>
  <c r="S151" i="1"/>
  <c r="T151" i="1"/>
  <c r="U151" i="1"/>
  <c r="BB151" i="1"/>
  <c r="BD151" i="1"/>
  <c r="CE151" i="1"/>
  <c r="A152" i="1"/>
  <c r="C152" i="1"/>
  <c r="S152" i="1"/>
  <c r="T152" i="1"/>
  <c r="U152" i="1"/>
  <c r="BB152" i="1"/>
  <c r="BD152" i="1"/>
  <c r="CE152" i="1"/>
  <c r="A153" i="1"/>
  <c r="C153" i="1"/>
  <c r="S153" i="1"/>
  <c r="T153" i="1"/>
  <c r="U153" i="1"/>
  <c r="BB153" i="1"/>
  <c r="BD153" i="1"/>
  <c r="CE153" i="1"/>
  <c r="A154" i="1"/>
  <c r="C154" i="1"/>
  <c r="S154" i="1"/>
  <c r="T154" i="1"/>
  <c r="U154" i="1"/>
  <c r="BB154" i="1"/>
  <c r="BD154" i="1"/>
  <c r="CE154" i="1"/>
  <c r="A155" i="1"/>
  <c r="C155" i="1"/>
  <c r="S155" i="1"/>
  <c r="T155" i="1"/>
  <c r="U155" i="1"/>
  <c r="BB155" i="1"/>
  <c r="BD155" i="1"/>
  <c r="CE155" i="1"/>
  <c r="A156" i="1"/>
  <c r="C156" i="1"/>
  <c r="S156" i="1"/>
  <c r="T156" i="1"/>
  <c r="U156" i="1"/>
  <c r="BB156" i="1"/>
  <c r="BD156" i="1"/>
  <c r="CE156" i="1"/>
  <c r="A157" i="1"/>
  <c r="C157" i="1"/>
  <c r="S157" i="1"/>
  <c r="T157" i="1"/>
  <c r="U157" i="1"/>
  <c r="BB157" i="1"/>
  <c r="BD157" i="1"/>
  <c r="CE157" i="1"/>
  <c r="A158" i="1"/>
  <c r="C158" i="1"/>
  <c r="S158" i="1"/>
  <c r="T158" i="1"/>
  <c r="U158" i="1"/>
  <c r="BB158" i="1"/>
  <c r="BD158" i="1"/>
  <c r="CE158" i="1"/>
  <c r="A159" i="1"/>
  <c r="C159" i="1"/>
  <c r="S159" i="1"/>
  <c r="T159" i="1"/>
  <c r="U159" i="1"/>
  <c r="BB159" i="1"/>
  <c r="BD159" i="1"/>
  <c r="CE159" i="1"/>
  <c r="A160" i="1"/>
  <c r="C160" i="1"/>
  <c r="S160" i="1"/>
  <c r="T160" i="1"/>
  <c r="U160" i="1"/>
  <c r="BB160" i="1"/>
  <c r="BD160" i="1"/>
  <c r="CE160" i="1"/>
  <c r="A161" i="1"/>
  <c r="C161" i="1"/>
  <c r="S161" i="1"/>
  <c r="T161" i="1"/>
  <c r="U161" i="1"/>
  <c r="BB161" i="1"/>
  <c r="BD161" i="1"/>
  <c r="CE161" i="1"/>
  <c r="A162" i="1"/>
  <c r="C162" i="1"/>
  <c r="S162" i="1"/>
  <c r="T162" i="1"/>
  <c r="U162" i="1"/>
  <c r="BB162" i="1"/>
  <c r="BD162" i="1"/>
  <c r="CE162" i="1"/>
  <c r="A163" i="1"/>
  <c r="C163" i="1"/>
  <c r="S163" i="1"/>
  <c r="T163" i="1"/>
  <c r="U163" i="1"/>
  <c r="BB163" i="1"/>
  <c r="BD163" i="1"/>
  <c r="CE163" i="1"/>
  <c r="A164" i="1"/>
  <c r="C164" i="1"/>
  <c r="S164" i="1"/>
  <c r="T164" i="1"/>
  <c r="U164" i="1"/>
  <c r="BB164" i="1"/>
  <c r="BD164" i="1"/>
  <c r="CE164" i="1"/>
  <c r="A165" i="1"/>
  <c r="C165" i="1"/>
  <c r="S165" i="1"/>
  <c r="T165" i="1"/>
  <c r="U165" i="1"/>
  <c r="BB165" i="1"/>
  <c r="BD165" i="1"/>
  <c r="CE165" i="1"/>
  <c r="A166" i="1"/>
  <c r="C166" i="1"/>
  <c r="S166" i="1"/>
  <c r="T166" i="1"/>
  <c r="U166" i="1"/>
  <c r="BB166" i="1"/>
  <c r="BD166" i="1"/>
  <c r="CE166" i="1"/>
  <c r="A167" i="1"/>
  <c r="C167" i="1"/>
  <c r="S167" i="1"/>
  <c r="T167" i="1"/>
  <c r="U167" i="1"/>
  <c r="BB167" i="1"/>
  <c r="BD167" i="1"/>
  <c r="CE167" i="1"/>
  <c r="A168" i="1"/>
  <c r="C168" i="1"/>
  <c r="S168" i="1"/>
  <c r="T168" i="1"/>
  <c r="U168" i="1"/>
  <c r="BB168" i="1"/>
  <c r="BD168" i="1"/>
  <c r="CE168" i="1"/>
  <c r="A169" i="1"/>
  <c r="C169" i="1"/>
  <c r="S169" i="1"/>
  <c r="T169" i="1"/>
  <c r="U169" i="1"/>
  <c r="BB169" i="1"/>
  <c r="BD169" i="1"/>
  <c r="CE169" i="1"/>
  <c r="A170" i="1"/>
  <c r="C170" i="1"/>
  <c r="S170" i="1"/>
  <c r="T170" i="1"/>
  <c r="U170" i="1"/>
  <c r="BB170" i="1"/>
  <c r="BD170" i="1"/>
  <c r="CE170" i="1"/>
  <c r="A171" i="1"/>
  <c r="C171" i="1"/>
  <c r="S171" i="1"/>
  <c r="T171" i="1"/>
  <c r="U171" i="1"/>
  <c r="BB171" i="1"/>
  <c r="BD171" i="1"/>
  <c r="CE171" i="1"/>
  <c r="A172" i="1"/>
  <c r="C172" i="1"/>
  <c r="S172" i="1"/>
  <c r="T172" i="1"/>
  <c r="U172" i="1"/>
  <c r="BB172" i="1"/>
  <c r="BD172" i="1"/>
  <c r="CE172" i="1"/>
  <c r="A173" i="1"/>
  <c r="C173" i="1"/>
  <c r="S173" i="1"/>
  <c r="T173" i="1"/>
  <c r="U173" i="1"/>
  <c r="BB173" i="1"/>
  <c r="BD173" i="1"/>
  <c r="CE173" i="1"/>
  <c r="A174" i="1"/>
  <c r="C174" i="1"/>
  <c r="S174" i="1"/>
  <c r="T174" i="1"/>
  <c r="U174" i="1"/>
  <c r="BB174" i="1"/>
  <c r="BD174" i="1"/>
  <c r="CE174" i="1"/>
  <c r="A175" i="1"/>
  <c r="C175" i="1"/>
  <c r="S175" i="1"/>
  <c r="T175" i="1"/>
  <c r="U175" i="1"/>
  <c r="BB175" i="1"/>
  <c r="BD175" i="1"/>
  <c r="CE175" i="1"/>
  <c r="A176" i="1"/>
  <c r="C176" i="1"/>
  <c r="S176" i="1"/>
  <c r="T176" i="1"/>
  <c r="U176" i="1"/>
  <c r="BB176" i="1"/>
  <c r="BD176" i="1"/>
  <c r="CE176" i="1"/>
  <c r="A177" i="1"/>
  <c r="C177" i="1"/>
  <c r="S177" i="1"/>
  <c r="T177" i="1"/>
  <c r="U177" i="1"/>
  <c r="BB177" i="1"/>
  <c r="BD177" i="1"/>
  <c r="CE177" i="1"/>
  <c r="A178" i="1"/>
  <c r="C178" i="1"/>
  <c r="S178" i="1"/>
  <c r="T178" i="1"/>
  <c r="U178" i="1"/>
  <c r="BB178" i="1"/>
  <c r="BD178" i="1"/>
  <c r="CE178" i="1"/>
  <c r="A179" i="1"/>
  <c r="C179" i="1"/>
  <c r="S179" i="1"/>
  <c r="T179" i="1"/>
  <c r="U179" i="1"/>
  <c r="BB179" i="1"/>
  <c r="BD179" i="1"/>
  <c r="CE179" i="1"/>
  <c r="A180" i="1"/>
  <c r="C180" i="1"/>
  <c r="S180" i="1"/>
  <c r="T180" i="1"/>
  <c r="U180" i="1"/>
  <c r="BB180" i="1"/>
  <c r="BD180" i="1"/>
  <c r="CE180" i="1"/>
  <c r="A181" i="1"/>
  <c r="C181" i="1"/>
  <c r="S181" i="1"/>
  <c r="T181" i="1"/>
  <c r="U181" i="1"/>
  <c r="BB181" i="1"/>
  <c r="BD181" i="1"/>
  <c r="CE181" i="1"/>
  <c r="A182" i="1"/>
  <c r="C182" i="1"/>
  <c r="S182" i="1"/>
  <c r="T182" i="1"/>
  <c r="U182" i="1"/>
  <c r="BB182" i="1"/>
  <c r="BD182" i="1"/>
  <c r="CE182" i="1"/>
  <c r="A183" i="1"/>
  <c r="C183" i="1"/>
  <c r="S183" i="1"/>
  <c r="T183" i="1"/>
  <c r="U183" i="1"/>
  <c r="BB183" i="1"/>
  <c r="BD183" i="1"/>
  <c r="CE183" i="1"/>
  <c r="A184" i="1"/>
  <c r="C184" i="1"/>
  <c r="S184" i="1"/>
  <c r="T184" i="1"/>
  <c r="U184" i="1"/>
  <c r="BB184" i="1"/>
  <c r="BD184" i="1"/>
  <c r="CE184" i="1"/>
  <c r="A185" i="1"/>
  <c r="C185" i="1"/>
  <c r="S185" i="1"/>
  <c r="T185" i="1"/>
  <c r="U185" i="1"/>
  <c r="BB185" i="1"/>
  <c r="BD185" i="1"/>
  <c r="CE185" i="1"/>
  <c r="A186" i="1"/>
  <c r="C186" i="1"/>
  <c r="S186" i="1"/>
  <c r="T186" i="1"/>
  <c r="U186" i="1"/>
  <c r="BB186" i="1"/>
  <c r="BD186" i="1"/>
  <c r="CE186" i="1"/>
  <c r="A187" i="1"/>
  <c r="C187" i="1"/>
  <c r="S187" i="1"/>
  <c r="T187" i="1"/>
  <c r="U187" i="1"/>
  <c r="BB187" i="1"/>
  <c r="BD187" i="1"/>
  <c r="CE187" i="1"/>
  <c r="A188" i="1"/>
  <c r="C188" i="1"/>
  <c r="S188" i="1"/>
  <c r="T188" i="1"/>
  <c r="U188" i="1"/>
  <c r="BB188" i="1"/>
  <c r="BD188" i="1"/>
  <c r="CE188" i="1"/>
  <c r="A189" i="1"/>
  <c r="C189" i="1"/>
  <c r="S189" i="1"/>
  <c r="T189" i="1"/>
  <c r="U189" i="1"/>
  <c r="BB189" i="1"/>
  <c r="BD189" i="1"/>
  <c r="CE189" i="1"/>
  <c r="A190" i="1"/>
  <c r="C190" i="1"/>
  <c r="S190" i="1"/>
  <c r="T190" i="1"/>
  <c r="U190" i="1"/>
  <c r="BB190" i="1"/>
  <c r="BD190" i="1"/>
  <c r="CE190" i="1"/>
  <c r="A191" i="1"/>
  <c r="C191" i="1"/>
  <c r="S191" i="1"/>
  <c r="T191" i="1"/>
  <c r="U191" i="1"/>
  <c r="BB191" i="1"/>
  <c r="BD191" i="1"/>
  <c r="CE191" i="1"/>
  <c r="A192" i="1"/>
  <c r="C192" i="1"/>
  <c r="S192" i="1"/>
  <c r="T192" i="1"/>
  <c r="U192" i="1"/>
  <c r="BB192" i="1"/>
  <c r="BD192" i="1"/>
  <c r="CE192" i="1"/>
  <c r="A193" i="1"/>
  <c r="C193" i="1"/>
  <c r="S193" i="1"/>
  <c r="T193" i="1"/>
  <c r="U193" i="1"/>
  <c r="BB193" i="1"/>
  <c r="BD193" i="1"/>
  <c r="CE193" i="1"/>
  <c r="A194" i="1"/>
  <c r="C194" i="1"/>
  <c r="S194" i="1"/>
  <c r="T194" i="1"/>
  <c r="U194" i="1"/>
  <c r="BB194" i="1"/>
  <c r="BD194" i="1"/>
  <c r="CE194" i="1"/>
  <c r="A195" i="1"/>
  <c r="C195" i="1"/>
  <c r="S195" i="1"/>
  <c r="T195" i="1"/>
  <c r="U195" i="1"/>
  <c r="BB195" i="1"/>
  <c r="BD195" i="1"/>
  <c r="CE195" i="1"/>
  <c r="A196" i="1"/>
  <c r="C196" i="1"/>
  <c r="S196" i="1"/>
  <c r="T196" i="1"/>
  <c r="U196" i="1"/>
  <c r="BB196" i="1"/>
  <c r="BD196" i="1"/>
  <c r="CE196" i="1"/>
  <c r="A197" i="1"/>
  <c r="C197" i="1"/>
  <c r="S197" i="1"/>
  <c r="T197" i="1"/>
  <c r="U197" i="1"/>
  <c r="BB197" i="1"/>
  <c r="BD197" i="1"/>
  <c r="CE197" i="1"/>
  <c r="A198" i="1"/>
  <c r="C198" i="1"/>
  <c r="S198" i="1"/>
  <c r="T198" i="1"/>
  <c r="U198" i="1"/>
  <c r="BB198" i="1"/>
  <c r="BD198" i="1"/>
  <c r="CE198" i="1"/>
  <c r="A199" i="1"/>
  <c r="C199" i="1"/>
  <c r="S199" i="1"/>
  <c r="T199" i="1"/>
  <c r="U199" i="1"/>
  <c r="BB199" i="1"/>
  <c r="BD199" i="1"/>
  <c r="CE199" i="1"/>
  <c r="A200" i="1"/>
  <c r="C200" i="1"/>
  <c r="S200" i="1"/>
  <c r="T200" i="1"/>
  <c r="U200" i="1"/>
  <c r="BB200" i="1"/>
  <c r="BD200" i="1"/>
  <c r="CE200" i="1"/>
  <c r="A201" i="1"/>
  <c r="C201" i="1"/>
  <c r="S201" i="1"/>
  <c r="T201" i="1"/>
  <c r="U201" i="1"/>
  <c r="BB201" i="1"/>
  <c r="BD201" i="1"/>
  <c r="CE201" i="1"/>
  <c r="A202" i="1"/>
  <c r="C202" i="1"/>
  <c r="S202" i="1"/>
  <c r="T202" i="1"/>
  <c r="U202" i="1"/>
  <c r="BB202" i="1"/>
  <c r="BD202" i="1"/>
  <c r="CE202" i="1"/>
  <c r="A203" i="1"/>
  <c r="C203" i="1"/>
  <c r="S203" i="1"/>
  <c r="T203" i="1"/>
  <c r="U203" i="1"/>
  <c r="BB203" i="1"/>
  <c r="BD203" i="1"/>
  <c r="CE203" i="1"/>
  <c r="A204" i="1"/>
  <c r="C204" i="1"/>
  <c r="S204" i="1"/>
  <c r="T204" i="1"/>
  <c r="U204" i="1"/>
  <c r="BB204" i="1"/>
  <c r="BD204" i="1"/>
  <c r="CE204" i="1"/>
  <c r="A205" i="1"/>
  <c r="C205" i="1"/>
  <c r="S205" i="1"/>
  <c r="T205" i="1"/>
  <c r="U205" i="1"/>
  <c r="BB205" i="1"/>
  <c r="BD205" i="1"/>
  <c r="CE205" i="1"/>
  <c r="A206" i="1"/>
  <c r="C206" i="1"/>
  <c r="S206" i="1"/>
  <c r="T206" i="1"/>
  <c r="U206" i="1"/>
  <c r="BB206" i="1"/>
  <c r="BD206" i="1"/>
  <c r="CE206" i="1"/>
  <c r="A207" i="1"/>
  <c r="C207" i="1"/>
  <c r="S207" i="1"/>
  <c r="T207" i="1"/>
  <c r="U207" i="1"/>
  <c r="BB207" i="1"/>
  <c r="BD207" i="1"/>
  <c r="CE207" i="1"/>
  <c r="A208" i="1"/>
  <c r="C208" i="1"/>
  <c r="S208" i="1"/>
  <c r="T208" i="1"/>
  <c r="U208" i="1"/>
  <c r="BB208" i="1"/>
  <c r="BD208" i="1"/>
  <c r="CE208" i="1"/>
  <c r="A209" i="1"/>
  <c r="C209" i="1"/>
  <c r="S209" i="1"/>
  <c r="T209" i="1"/>
  <c r="U209" i="1"/>
  <c r="BB209" i="1"/>
  <c r="BD209" i="1"/>
  <c r="CE209" i="1"/>
  <c r="A210" i="1"/>
  <c r="C210" i="1"/>
  <c r="S210" i="1"/>
  <c r="T210" i="1"/>
  <c r="U210" i="1"/>
  <c r="BB210" i="1"/>
  <c r="BD210" i="1"/>
  <c r="CE210" i="1"/>
  <c r="A211" i="1"/>
  <c r="C211" i="1"/>
  <c r="S211" i="1"/>
  <c r="T211" i="1"/>
  <c r="U211" i="1"/>
  <c r="BB211" i="1"/>
  <c r="BD211" i="1"/>
  <c r="CE211" i="1"/>
  <c r="A212" i="1"/>
  <c r="C212" i="1"/>
  <c r="S212" i="1"/>
  <c r="T212" i="1"/>
  <c r="U212" i="1"/>
  <c r="BB212" i="1"/>
  <c r="BD212" i="1"/>
  <c r="CE212" i="1"/>
  <c r="A213" i="1"/>
  <c r="C213" i="1"/>
  <c r="S213" i="1"/>
  <c r="T213" i="1"/>
  <c r="U213" i="1"/>
  <c r="BB213" i="1"/>
  <c r="BD213" i="1"/>
  <c r="CE213" i="1"/>
  <c r="A214" i="1"/>
  <c r="C214" i="1"/>
  <c r="S214" i="1"/>
  <c r="T214" i="1"/>
  <c r="U214" i="1"/>
  <c r="BB214" i="1"/>
  <c r="BD214" i="1"/>
  <c r="CE214" i="1"/>
  <c r="A215" i="1"/>
  <c r="C215" i="1"/>
  <c r="S215" i="1"/>
  <c r="T215" i="1"/>
  <c r="U215" i="1"/>
  <c r="BB215" i="1"/>
  <c r="BD215" i="1"/>
  <c r="CE215" i="1"/>
  <c r="A216" i="1"/>
  <c r="C216" i="1"/>
  <c r="S216" i="1"/>
  <c r="T216" i="1"/>
  <c r="U216" i="1"/>
  <c r="BB216" i="1"/>
  <c r="BD216" i="1"/>
  <c r="CE216" i="1"/>
  <c r="A217" i="1"/>
  <c r="C217" i="1"/>
  <c r="S217" i="1"/>
  <c r="T217" i="1"/>
  <c r="U217" i="1"/>
  <c r="BB217" i="1"/>
  <c r="BD217" i="1"/>
  <c r="CE217" i="1"/>
  <c r="A218" i="1"/>
  <c r="C218" i="1"/>
  <c r="S218" i="1"/>
  <c r="T218" i="1"/>
  <c r="U218" i="1"/>
  <c r="BB218" i="1"/>
  <c r="BD218" i="1"/>
  <c r="CE218" i="1"/>
  <c r="A219" i="1"/>
  <c r="C219" i="1"/>
  <c r="S219" i="1"/>
  <c r="T219" i="1"/>
  <c r="U219" i="1"/>
  <c r="BB219" i="1"/>
  <c r="BD219" i="1"/>
  <c r="CE219" i="1"/>
  <c r="A220" i="1"/>
  <c r="C220" i="1"/>
  <c r="S220" i="1"/>
  <c r="T220" i="1"/>
  <c r="U220" i="1"/>
  <c r="BB220" i="1"/>
  <c r="BD220" i="1"/>
  <c r="CE220" i="1"/>
  <c r="A221" i="1"/>
  <c r="C221" i="1"/>
  <c r="S221" i="1"/>
  <c r="T221" i="1"/>
  <c r="U221" i="1"/>
  <c r="BB221" i="1"/>
  <c r="BD221" i="1"/>
  <c r="CE221" i="1"/>
  <c r="A222" i="1"/>
  <c r="C222" i="1"/>
  <c r="S222" i="1"/>
  <c r="T222" i="1"/>
  <c r="U222" i="1"/>
  <c r="BB222" i="1"/>
  <c r="BD222" i="1"/>
  <c r="CE222" i="1"/>
  <c r="A223" i="1"/>
  <c r="C223" i="1"/>
  <c r="S223" i="1"/>
  <c r="T223" i="1"/>
  <c r="U223" i="1"/>
  <c r="BB223" i="1"/>
  <c r="BD223" i="1"/>
  <c r="CE223" i="1"/>
  <c r="A224" i="1"/>
  <c r="C224" i="1"/>
  <c r="S224" i="1"/>
  <c r="T224" i="1"/>
  <c r="U224" i="1"/>
  <c r="BB224" i="1"/>
  <c r="BD224" i="1"/>
  <c r="CE224" i="1"/>
  <c r="A225" i="1"/>
  <c r="C225" i="1"/>
  <c r="S225" i="1"/>
  <c r="T225" i="1"/>
  <c r="U225" i="1"/>
  <c r="BB225" i="1"/>
  <c r="BD225" i="1"/>
  <c r="CE225" i="1"/>
  <c r="A226" i="1"/>
  <c r="C226" i="1"/>
  <c r="S226" i="1"/>
  <c r="T226" i="1"/>
  <c r="U226" i="1"/>
  <c r="BB226" i="1"/>
  <c r="BD226" i="1"/>
  <c r="CE226" i="1"/>
  <c r="A227" i="1"/>
  <c r="C227" i="1"/>
  <c r="S227" i="1"/>
  <c r="T227" i="1"/>
  <c r="U227" i="1"/>
  <c r="BB227" i="1"/>
  <c r="BD227" i="1"/>
  <c r="CE227" i="1"/>
  <c r="A228" i="1"/>
  <c r="C228" i="1"/>
  <c r="S228" i="1"/>
  <c r="T228" i="1"/>
  <c r="U228" i="1"/>
  <c r="BB228" i="1"/>
  <c r="BD228" i="1"/>
  <c r="CE228" i="1"/>
  <c r="A229" i="1"/>
  <c r="C229" i="1"/>
  <c r="S229" i="1"/>
  <c r="T229" i="1"/>
  <c r="U229" i="1"/>
  <c r="BB229" i="1"/>
  <c r="BD229" i="1"/>
  <c r="CE229" i="1"/>
  <c r="A230" i="1"/>
  <c r="C230" i="1"/>
  <c r="S230" i="1"/>
  <c r="T230" i="1"/>
  <c r="U230" i="1"/>
  <c r="BB230" i="1"/>
  <c r="BD230" i="1"/>
  <c r="CE230" i="1"/>
  <c r="A231" i="1"/>
  <c r="C231" i="1"/>
  <c r="S231" i="1"/>
  <c r="T231" i="1"/>
  <c r="U231" i="1"/>
  <c r="BB231" i="1"/>
  <c r="BD231" i="1"/>
  <c r="CE231" i="1"/>
  <c r="A232" i="1"/>
  <c r="C232" i="1"/>
  <c r="S232" i="1"/>
  <c r="T232" i="1"/>
  <c r="U232" i="1"/>
  <c r="BB232" i="1"/>
  <c r="BD232" i="1"/>
  <c r="CE232" i="1"/>
  <c r="A233" i="1"/>
  <c r="C233" i="1"/>
  <c r="S233" i="1"/>
  <c r="T233" i="1"/>
  <c r="U233" i="1"/>
  <c r="BB233" i="1"/>
  <c r="BD233" i="1"/>
  <c r="CE233" i="1"/>
  <c r="A234" i="1"/>
  <c r="C234" i="1"/>
  <c r="S234" i="1"/>
  <c r="T234" i="1"/>
  <c r="U234" i="1"/>
  <c r="BB234" i="1"/>
  <c r="BD234" i="1"/>
  <c r="CE234" i="1"/>
  <c r="A235" i="1"/>
  <c r="C235" i="1"/>
  <c r="S235" i="1"/>
  <c r="T235" i="1"/>
  <c r="U235" i="1"/>
  <c r="BB235" i="1"/>
  <c r="BD235" i="1"/>
  <c r="CE235" i="1"/>
  <c r="A236" i="1"/>
  <c r="C236" i="1"/>
  <c r="S236" i="1"/>
  <c r="T236" i="1"/>
  <c r="U236" i="1"/>
  <c r="BB236" i="1"/>
  <c r="BD236" i="1"/>
  <c r="CE236" i="1"/>
  <c r="A237" i="1"/>
  <c r="C237" i="1"/>
  <c r="S237" i="1"/>
  <c r="T237" i="1"/>
  <c r="U237" i="1"/>
  <c r="BB237" i="1"/>
  <c r="BD237" i="1"/>
  <c r="CE237" i="1"/>
  <c r="A238" i="1"/>
  <c r="C238" i="1"/>
  <c r="S238" i="1"/>
  <c r="T238" i="1"/>
  <c r="U238" i="1"/>
  <c r="BB238" i="1"/>
  <c r="BD238" i="1"/>
  <c r="CE238" i="1"/>
  <c r="A239" i="1"/>
  <c r="C239" i="1"/>
  <c r="S239" i="1"/>
  <c r="T239" i="1"/>
  <c r="U239" i="1"/>
  <c r="BB239" i="1"/>
  <c r="BD239" i="1"/>
  <c r="CE239" i="1"/>
  <c r="A240" i="1"/>
  <c r="C240" i="1"/>
  <c r="S240" i="1"/>
  <c r="T240" i="1"/>
  <c r="U240" i="1"/>
  <c r="BB240" i="1"/>
  <c r="BD240" i="1"/>
  <c r="CE240" i="1"/>
  <c r="A241" i="1"/>
  <c r="C241" i="1"/>
  <c r="S241" i="1"/>
  <c r="T241" i="1"/>
  <c r="U241" i="1"/>
  <c r="BB241" i="1"/>
  <c r="BD241" i="1"/>
  <c r="CE241" i="1"/>
  <c r="A242" i="1"/>
  <c r="C242" i="1"/>
  <c r="S242" i="1"/>
  <c r="T242" i="1"/>
  <c r="U242" i="1"/>
  <c r="BB242" i="1"/>
  <c r="BD242" i="1"/>
  <c r="CE242" i="1"/>
  <c r="A243" i="1"/>
  <c r="C243" i="1"/>
  <c r="S243" i="1"/>
  <c r="T243" i="1"/>
  <c r="U243" i="1"/>
  <c r="BB243" i="1"/>
  <c r="BD243" i="1"/>
  <c r="CE243" i="1"/>
  <c r="A244" i="1"/>
  <c r="C244" i="1"/>
  <c r="S244" i="1"/>
  <c r="T244" i="1"/>
  <c r="U244" i="1"/>
  <c r="BB244" i="1"/>
  <c r="BD244" i="1"/>
  <c r="CE244" i="1"/>
  <c r="A245" i="1"/>
  <c r="C245" i="1"/>
  <c r="S245" i="1"/>
  <c r="T245" i="1"/>
  <c r="U245" i="1"/>
  <c r="BB245" i="1"/>
  <c r="BD245" i="1"/>
  <c r="CE245" i="1"/>
  <c r="A246" i="1"/>
  <c r="C246" i="1"/>
  <c r="S246" i="1"/>
  <c r="T246" i="1"/>
  <c r="U246" i="1"/>
  <c r="BB246" i="1"/>
  <c r="BD246" i="1"/>
  <c r="CE246" i="1"/>
  <c r="A247" i="1"/>
  <c r="C247" i="1"/>
  <c r="S247" i="1"/>
  <c r="T247" i="1"/>
  <c r="U247" i="1"/>
  <c r="BB247" i="1"/>
  <c r="BD247" i="1"/>
  <c r="CE247" i="1"/>
  <c r="A248" i="1"/>
  <c r="C248" i="1"/>
  <c r="S248" i="1"/>
  <c r="T248" i="1"/>
  <c r="U248" i="1"/>
  <c r="BB248" i="1"/>
  <c r="BD248" i="1"/>
  <c r="CE248" i="1"/>
  <c r="A249" i="1"/>
  <c r="C249" i="1"/>
  <c r="S249" i="1"/>
  <c r="T249" i="1"/>
  <c r="U249" i="1"/>
  <c r="BB249" i="1"/>
  <c r="BD249" i="1"/>
  <c r="CE249" i="1"/>
  <c r="A250" i="1"/>
  <c r="C250" i="1"/>
  <c r="S250" i="1"/>
  <c r="T250" i="1"/>
  <c r="U250" i="1"/>
  <c r="BB250" i="1"/>
  <c r="BD250" i="1"/>
  <c r="CE250" i="1"/>
  <c r="A251" i="1"/>
  <c r="C251" i="1"/>
  <c r="S251" i="1"/>
  <c r="T251" i="1"/>
  <c r="U251" i="1"/>
  <c r="BB251" i="1"/>
  <c r="BD251" i="1"/>
  <c r="CE251" i="1"/>
  <c r="A252" i="1"/>
  <c r="C252" i="1"/>
  <c r="S252" i="1"/>
  <c r="T252" i="1"/>
  <c r="U252" i="1"/>
  <c r="BB252" i="1"/>
  <c r="BD252" i="1"/>
  <c r="CE252" i="1"/>
  <c r="A253" i="1"/>
  <c r="C253" i="1"/>
  <c r="S253" i="1"/>
  <c r="T253" i="1"/>
  <c r="U253" i="1"/>
  <c r="BB253" i="1"/>
  <c r="BD253" i="1"/>
  <c r="CE253" i="1"/>
  <c r="A254" i="1"/>
  <c r="C254" i="1"/>
  <c r="S254" i="1"/>
  <c r="T254" i="1"/>
  <c r="U254" i="1"/>
  <c r="BB254" i="1"/>
  <c r="BD254" i="1"/>
  <c r="CE254" i="1"/>
  <c r="A255" i="1"/>
  <c r="C255" i="1"/>
  <c r="S255" i="1"/>
  <c r="T255" i="1"/>
  <c r="U255" i="1"/>
  <c r="BB255" i="1"/>
  <c r="BD255" i="1"/>
  <c r="CE255" i="1"/>
  <c r="A256" i="1"/>
  <c r="C256" i="1"/>
  <c r="S256" i="1"/>
  <c r="T256" i="1"/>
  <c r="U256" i="1"/>
  <c r="BB256" i="1"/>
  <c r="BD256" i="1"/>
  <c r="CE256" i="1"/>
  <c r="A257" i="1"/>
  <c r="C257" i="1"/>
  <c r="S257" i="1"/>
  <c r="T257" i="1"/>
  <c r="U257" i="1"/>
  <c r="BB257" i="1"/>
  <c r="BD257" i="1"/>
  <c r="CE257" i="1"/>
  <c r="A258" i="1"/>
  <c r="C258" i="1"/>
  <c r="S258" i="1"/>
  <c r="T258" i="1"/>
  <c r="U258" i="1"/>
  <c r="BB258" i="1"/>
  <c r="BD258" i="1"/>
  <c r="CE258" i="1"/>
  <c r="A259" i="1"/>
  <c r="C259" i="1"/>
  <c r="S259" i="1"/>
  <c r="T259" i="1"/>
  <c r="U259" i="1"/>
  <c r="BB259" i="1"/>
  <c r="BD259" i="1"/>
  <c r="CE259" i="1"/>
  <c r="A260" i="1"/>
  <c r="C260" i="1"/>
  <c r="S260" i="1"/>
  <c r="T260" i="1"/>
  <c r="U260" i="1"/>
  <c r="BB260" i="1"/>
  <c r="BD260" i="1"/>
  <c r="CE260" i="1"/>
  <c r="A261" i="1"/>
  <c r="C261" i="1"/>
  <c r="S261" i="1"/>
  <c r="T261" i="1"/>
  <c r="U261" i="1"/>
  <c r="BB261" i="1"/>
  <c r="BD261" i="1"/>
  <c r="CE261" i="1"/>
  <c r="A262" i="1"/>
  <c r="C262" i="1"/>
  <c r="S262" i="1"/>
  <c r="T262" i="1"/>
  <c r="U262" i="1"/>
  <c r="BB262" i="1"/>
  <c r="BD262" i="1"/>
  <c r="CE262" i="1"/>
  <c r="A263" i="1"/>
  <c r="C263" i="1"/>
  <c r="S263" i="1"/>
  <c r="T263" i="1"/>
  <c r="U263" i="1"/>
  <c r="BB263" i="1"/>
  <c r="BD263" i="1"/>
  <c r="CE263" i="1"/>
  <c r="A264" i="1"/>
  <c r="C264" i="1"/>
  <c r="S264" i="1"/>
  <c r="T264" i="1"/>
  <c r="U264" i="1"/>
  <c r="BB264" i="1"/>
  <c r="BD264" i="1"/>
  <c r="CE264" i="1"/>
  <c r="A265" i="1"/>
  <c r="C265" i="1"/>
  <c r="S265" i="1"/>
  <c r="T265" i="1"/>
  <c r="U265" i="1"/>
  <c r="BB265" i="1"/>
  <c r="BD265" i="1"/>
  <c r="CE265" i="1"/>
  <c r="A266" i="1"/>
  <c r="C266" i="1"/>
  <c r="S266" i="1"/>
  <c r="T266" i="1"/>
  <c r="U266" i="1"/>
  <c r="BB266" i="1"/>
  <c r="BD266" i="1"/>
  <c r="CE266" i="1"/>
  <c r="A267" i="1"/>
  <c r="C267" i="1"/>
  <c r="S267" i="1"/>
  <c r="T267" i="1"/>
  <c r="U267" i="1"/>
  <c r="BB267" i="1"/>
  <c r="BD267" i="1"/>
  <c r="CE267" i="1"/>
  <c r="A268" i="1"/>
  <c r="C268" i="1"/>
  <c r="S268" i="1"/>
  <c r="T268" i="1"/>
  <c r="U268" i="1"/>
  <c r="BB268" i="1"/>
  <c r="BD268" i="1"/>
  <c r="CE268" i="1"/>
  <c r="A269" i="1"/>
  <c r="C269" i="1"/>
  <c r="S269" i="1"/>
  <c r="T269" i="1"/>
  <c r="U269" i="1"/>
  <c r="BB269" i="1"/>
  <c r="BD269" i="1"/>
  <c r="CE269" i="1"/>
  <c r="A270" i="1"/>
  <c r="C270" i="1"/>
  <c r="S270" i="1"/>
  <c r="T270" i="1"/>
  <c r="U270" i="1"/>
  <c r="BB270" i="1"/>
  <c r="BD270" i="1"/>
  <c r="CE270" i="1"/>
  <c r="A271" i="1"/>
  <c r="C271" i="1"/>
  <c r="S271" i="1"/>
  <c r="T271" i="1"/>
  <c r="U271" i="1"/>
  <c r="BB271" i="1"/>
  <c r="BD271" i="1"/>
  <c r="CE271" i="1"/>
  <c r="A272" i="1"/>
  <c r="C272" i="1"/>
  <c r="S272" i="1"/>
  <c r="T272" i="1"/>
  <c r="U272" i="1"/>
  <c r="BB272" i="1"/>
  <c r="BD272" i="1"/>
  <c r="CE272" i="1"/>
  <c r="A273" i="1"/>
  <c r="C273" i="1"/>
  <c r="S273" i="1"/>
  <c r="T273" i="1"/>
  <c r="U273" i="1"/>
  <c r="BB273" i="1"/>
  <c r="BD273" i="1"/>
  <c r="CE273" i="1"/>
  <c r="A274" i="1"/>
  <c r="C274" i="1"/>
  <c r="S274" i="1"/>
  <c r="T274" i="1"/>
  <c r="U274" i="1"/>
  <c r="BB274" i="1"/>
  <c r="BD274" i="1"/>
  <c r="CE274" i="1"/>
  <c r="A275" i="1"/>
  <c r="C275" i="1"/>
  <c r="S275" i="1"/>
  <c r="T275" i="1"/>
  <c r="U275" i="1"/>
  <c r="BB275" i="1"/>
  <c r="BD275" i="1"/>
  <c r="CE275" i="1"/>
  <c r="A276" i="1"/>
  <c r="C276" i="1"/>
  <c r="S276" i="1"/>
  <c r="T276" i="1"/>
  <c r="U276" i="1"/>
  <c r="BB276" i="1"/>
  <c r="BD276" i="1"/>
  <c r="CE276" i="1"/>
  <c r="A277" i="1"/>
  <c r="C277" i="1"/>
  <c r="S277" i="1"/>
  <c r="T277" i="1"/>
  <c r="U277" i="1"/>
  <c r="BB277" i="1"/>
  <c r="BD277" i="1"/>
  <c r="CE277" i="1"/>
  <c r="A278" i="1"/>
  <c r="C278" i="1"/>
  <c r="S278" i="1"/>
  <c r="T278" i="1"/>
  <c r="U278" i="1"/>
  <c r="BB278" i="1"/>
  <c r="BD278" i="1"/>
  <c r="CE278" i="1"/>
  <c r="A279" i="1"/>
  <c r="C279" i="1"/>
  <c r="S279" i="1"/>
  <c r="T279" i="1"/>
  <c r="U279" i="1"/>
  <c r="BB279" i="1"/>
  <c r="BD279" i="1"/>
  <c r="CE279" i="1"/>
  <c r="A280" i="1"/>
  <c r="C280" i="1"/>
  <c r="S280" i="1"/>
  <c r="T280" i="1"/>
  <c r="U280" i="1"/>
  <c r="BB280" i="1"/>
  <c r="BD280" i="1"/>
  <c r="CE280" i="1"/>
  <c r="A281" i="1"/>
  <c r="C281" i="1"/>
  <c r="S281" i="1"/>
  <c r="T281" i="1"/>
  <c r="U281" i="1"/>
  <c r="BB281" i="1"/>
  <c r="BD281" i="1"/>
  <c r="CE281" i="1"/>
  <c r="A282" i="1"/>
  <c r="C282" i="1"/>
  <c r="S282" i="1"/>
  <c r="T282" i="1"/>
  <c r="U282" i="1"/>
  <c r="BB282" i="1"/>
  <c r="BD282" i="1"/>
  <c r="CE282" i="1"/>
  <c r="A283" i="1"/>
  <c r="C283" i="1"/>
  <c r="S283" i="1"/>
  <c r="T283" i="1"/>
  <c r="U283" i="1"/>
  <c r="BB283" i="1"/>
  <c r="BD283" i="1"/>
  <c r="CE283" i="1"/>
  <c r="A284" i="1"/>
  <c r="C284" i="1"/>
  <c r="S284" i="1"/>
  <c r="T284" i="1"/>
  <c r="U284" i="1"/>
  <c r="BB284" i="1"/>
  <c r="BD284" i="1"/>
  <c r="CE284" i="1"/>
  <c r="A285" i="1"/>
  <c r="C285" i="1"/>
  <c r="S285" i="1"/>
  <c r="T285" i="1"/>
  <c r="U285" i="1"/>
  <c r="BB285" i="1"/>
  <c r="BD285" i="1"/>
  <c r="CE285" i="1"/>
  <c r="A286" i="1"/>
  <c r="C286" i="1"/>
  <c r="S286" i="1"/>
  <c r="T286" i="1"/>
  <c r="U286" i="1"/>
  <c r="BB286" i="1"/>
  <c r="BD286" i="1"/>
  <c r="CE286" i="1"/>
  <c r="A287" i="1"/>
  <c r="C287" i="1"/>
  <c r="S287" i="1"/>
  <c r="T287" i="1"/>
  <c r="U287" i="1"/>
  <c r="BB287" i="1"/>
  <c r="BD287" i="1"/>
  <c r="CE287" i="1"/>
  <c r="A288" i="1"/>
  <c r="C288" i="1"/>
  <c r="S288" i="1"/>
  <c r="T288" i="1"/>
  <c r="U288" i="1"/>
  <c r="BB288" i="1"/>
  <c r="BD288" i="1"/>
  <c r="CE288" i="1"/>
  <c r="A289" i="1"/>
  <c r="C289" i="1"/>
  <c r="S289" i="1"/>
  <c r="T289" i="1"/>
  <c r="U289" i="1"/>
  <c r="BB289" i="1"/>
  <c r="BD289" i="1"/>
  <c r="CE289" i="1"/>
  <c r="A290" i="1"/>
  <c r="C290" i="1"/>
  <c r="S290" i="1"/>
  <c r="T290" i="1"/>
  <c r="U290" i="1"/>
  <c r="BB290" i="1"/>
  <c r="BD290" i="1"/>
  <c r="CE290" i="1"/>
  <c r="A291" i="1"/>
  <c r="C291" i="1"/>
  <c r="S291" i="1"/>
  <c r="T291" i="1"/>
  <c r="U291" i="1"/>
  <c r="BB291" i="1"/>
  <c r="BD291" i="1"/>
  <c r="CE291" i="1"/>
  <c r="A292" i="1"/>
  <c r="C292" i="1"/>
  <c r="S292" i="1"/>
  <c r="T292" i="1"/>
  <c r="U292" i="1"/>
  <c r="BB292" i="1"/>
  <c r="BD292" i="1"/>
  <c r="CE292" i="1"/>
  <c r="A293" i="1"/>
  <c r="C293" i="1"/>
  <c r="S293" i="1"/>
  <c r="T293" i="1"/>
  <c r="U293" i="1"/>
  <c r="BB293" i="1"/>
  <c r="BD293" i="1"/>
  <c r="CE293" i="1"/>
  <c r="A294" i="1"/>
  <c r="C294" i="1"/>
  <c r="S294" i="1"/>
  <c r="T294" i="1"/>
  <c r="U294" i="1"/>
  <c r="BB294" i="1"/>
  <c r="BD294" i="1"/>
  <c r="CE294" i="1"/>
  <c r="A295" i="1"/>
  <c r="C295" i="1"/>
  <c r="S295" i="1"/>
  <c r="T295" i="1"/>
  <c r="U295" i="1"/>
  <c r="BB295" i="1"/>
  <c r="BD295" i="1"/>
  <c r="CE295" i="1"/>
  <c r="A296" i="1"/>
  <c r="C296" i="1"/>
  <c r="S296" i="1"/>
  <c r="T296" i="1"/>
  <c r="U296" i="1"/>
  <c r="BB296" i="1"/>
  <c r="BD296" i="1"/>
  <c r="CE296" i="1"/>
  <c r="A297" i="1"/>
  <c r="C297" i="1"/>
  <c r="S297" i="1"/>
  <c r="T297" i="1"/>
  <c r="U297" i="1"/>
  <c r="BB297" i="1"/>
  <c r="BD297" i="1"/>
  <c r="CE297" i="1"/>
  <c r="A298" i="1"/>
  <c r="C298" i="1"/>
  <c r="S298" i="1"/>
  <c r="T298" i="1"/>
  <c r="U298" i="1"/>
  <c r="BB298" i="1"/>
  <c r="BD298" i="1"/>
  <c r="CE298" i="1"/>
  <c r="A299" i="1"/>
  <c r="C299" i="1"/>
  <c r="S299" i="1"/>
  <c r="T299" i="1"/>
  <c r="U299" i="1"/>
  <c r="BB299" i="1"/>
  <c r="BD299" i="1"/>
  <c r="CE299" i="1"/>
  <c r="A300" i="1"/>
  <c r="C300" i="1"/>
  <c r="S300" i="1"/>
  <c r="T300" i="1"/>
  <c r="U300" i="1"/>
  <c r="BB300" i="1"/>
  <c r="BD300" i="1"/>
  <c r="CE300" i="1"/>
  <c r="A301" i="1"/>
  <c r="C301" i="1"/>
  <c r="S301" i="1"/>
  <c r="T301" i="1"/>
  <c r="U301" i="1"/>
  <c r="BB301" i="1"/>
  <c r="BD301" i="1"/>
  <c r="CE301" i="1"/>
  <c r="A302" i="1"/>
  <c r="C302" i="1"/>
  <c r="S302" i="1"/>
  <c r="T302" i="1"/>
  <c r="U302" i="1"/>
  <c r="BB302" i="1"/>
  <c r="BD302" i="1"/>
  <c r="CE302" i="1"/>
  <c r="A303" i="1"/>
  <c r="C303" i="1"/>
  <c r="S303" i="1"/>
  <c r="T303" i="1"/>
  <c r="U303" i="1"/>
  <c r="BB303" i="1"/>
  <c r="BD303" i="1"/>
  <c r="CE303" i="1"/>
  <c r="A304" i="1"/>
  <c r="C304" i="1"/>
  <c r="S304" i="1"/>
  <c r="T304" i="1"/>
  <c r="U304" i="1"/>
  <c r="BB304" i="1"/>
  <c r="BD304" i="1"/>
  <c r="CE304" i="1"/>
  <c r="A305" i="1"/>
  <c r="C305" i="1"/>
  <c r="S305" i="1"/>
  <c r="T305" i="1"/>
  <c r="U305" i="1"/>
  <c r="BB305" i="1"/>
  <c r="BD305" i="1"/>
  <c r="CE305" i="1"/>
  <c r="A306" i="1"/>
  <c r="C306" i="1"/>
  <c r="S306" i="1"/>
  <c r="T306" i="1"/>
  <c r="U306" i="1"/>
  <c r="BB306" i="1"/>
  <c r="BD306" i="1"/>
  <c r="CE306" i="1"/>
  <c r="A307" i="1"/>
  <c r="C307" i="1"/>
  <c r="S307" i="1"/>
  <c r="T307" i="1"/>
  <c r="U307" i="1"/>
  <c r="BB307" i="1"/>
  <c r="BD307" i="1"/>
  <c r="CE307" i="1"/>
  <c r="A308" i="1"/>
  <c r="C308" i="1"/>
  <c r="S308" i="1"/>
  <c r="T308" i="1"/>
  <c r="U308" i="1"/>
  <c r="BB308" i="1"/>
  <c r="BD308" i="1"/>
  <c r="CE308" i="1"/>
  <c r="A309" i="1"/>
  <c r="C309" i="1"/>
  <c r="S309" i="1"/>
  <c r="T309" i="1"/>
  <c r="U309" i="1"/>
  <c r="BB309" i="1"/>
  <c r="BD309" i="1"/>
  <c r="CE309" i="1"/>
  <c r="A310" i="1"/>
  <c r="C310" i="1"/>
  <c r="S310" i="1"/>
  <c r="T310" i="1"/>
  <c r="U310" i="1"/>
  <c r="BB310" i="1"/>
  <c r="BD310" i="1"/>
  <c r="CE310" i="1"/>
  <c r="A311" i="1"/>
  <c r="C311" i="1"/>
  <c r="S311" i="1"/>
  <c r="T311" i="1"/>
  <c r="U311" i="1"/>
  <c r="BB311" i="1"/>
  <c r="BD311" i="1"/>
  <c r="CE311" i="1"/>
  <c r="A312" i="1"/>
  <c r="C312" i="1"/>
  <c r="S312" i="1"/>
  <c r="T312" i="1"/>
  <c r="U312" i="1"/>
  <c r="BB312" i="1"/>
  <c r="BD312" i="1"/>
  <c r="CE312" i="1"/>
  <c r="A313" i="1"/>
  <c r="C313" i="1"/>
  <c r="S313" i="1"/>
  <c r="T313" i="1"/>
  <c r="U313" i="1"/>
  <c r="BB313" i="1"/>
  <c r="BD313" i="1"/>
  <c r="CE313" i="1"/>
  <c r="A314" i="1"/>
  <c r="C314" i="1"/>
  <c r="S314" i="1"/>
  <c r="T314" i="1"/>
  <c r="U314" i="1"/>
  <c r="BB314" i="1"/>
  <c r="BD314" i="1"/>
  <c r="CE314" i="1"/>
  <c r="A315" i="1"/>
  <c r="C315" i="1"/>
  <c r="S315" i="1"/>
  <c r="T315" i="1"/>
  <c r="U315" i="1"/>
  <c r="BB315" i="1"/>
  <c r="BD315" i="1"/>
  <c r="CE315" i="1"/>
  <c r="A316" i="1"/>
  <c r="C316" i="1"/>
  <c r="S316" i="1"/>
  <c r="T316" i="1"/>
  <c r="U316" i="1"/>
  <c r="BB316" i="1"/>
  <c r="BD316" i="1"/>
  <c r="CE316" i="1"/>
  <c r="A317" i="1"/>
  <c r="C317" i="1"/>
  <c r="S317" i="1"/>
  <c r="T317" i="1"/>
  <c r="U317" i="1"/>
  <c r="BB317" i="1"/>
  <c r="BD317" i="1"/>
  <c r="CE317" i="1"/>
  <c r="A318" i="1"/>
  <c r="C318" i="1"/>
  <c r="S318" i="1"/>
  <c r="T318" i="1"/>
  <c r="U318" i="1"/>
  <c r="BB318" i="1"/>
  <c r="BD318" i="1"/>
  <c r="CE318" i="1"/>
  <c r="A319" i="1"/>
  <c r="C319" i="1"/>
  <c r="S319" i="1"/>
  <c r="T319" i="1"/>
  <c r="U319" i="1"/>
  <c r="BB319" i="1"/>
  <c r="BD319" i="1"/>
  <c r="CE319" i="1"/>
  <c r="A320" i="1"/>
  <c r="C320" i="1"/>
  <c r="S320" i="1"/>
  <c r="T320" i="1"/>
  <c r="U320" i="1"/>
  <c r="BB320" i="1"/>
  <c r="BD320" i="1"/>
  <c r="CE320" i="1"/>
  <c r="A321" i="1"/>
  <c r="C321" i="1"/>
  <c r="S321" i="1"/>
  <c r="T321" i="1"/>
  <c r="U321" i="1"/>
  <c r="BB321" i="1"/>
  <c r="BD321" i="1"/>
  <c r="CE321" i="1"/>
  <c r="A322" i="1"/>
  <c r="C322" i="1"/>
  <c r="S322" i="1"/>
  <c r="T322" i="1"/>
  <c r="U322" i="1"/>
  <c r="BB322" i="1"/>
  <c r="BD322" i="1"/>
  <c r="CE322" i="1"/>
  <c r="A323" i="1"/>
  <c r="C323" i="1"/>
  <c r="S323" i="1"/>
  <c r="T323" i="1"/>
  <c r="U323" i="1"/>
  <c r="BB323" i="1"/>
  <c r="BD323" i="1"/>
  <c r="CE323" i="1"/>
  <c r="A324" i="1"/>
  <c r="C324" i="1"/>
  <c r="S324" i="1"/>
  <c r="T324" i="1"/>
  <c r="U324" i="1"/>
  <c r="BB324" i="1"/>
  <c r="BD324" i="1"/>
  <c r="CE324" i="1"/>
  <c r="A325" i="1"/>
  <c r="C325" i="1"/>
  <c r="S325" i="1"/>
  <c r="T325" i="1"/>
  <c r="U325" i="1"/>
  <c r="BB325" i="1"/>
  <c r="BD325" i="1"/>
  <c r="CE325" i="1"/>
  <c r="A326" i="1"/>
  <c r="C326" i="1"/>
  <c r="S326" i="1"/>
  <c r="T326" i="1"/>
  <c r="U326" i="1"/>
  <c r="BB326" i="1"/>
  <c r="BD326" i="1"/>
  <c r="CE326" i="1"/>
  <c r="A327" i="1"/>
  <c r="C327" i="1"/>
  <c r="S327" i="1"/>
  <c r="T327" i="1"/>
  <c r="U327" i="1"/>
  <c r="BB327" i="1"/>
  <c r="BD327" i="1"/>
  <c r="CE327" i="1"/>
  <c r="A328" i="1"/>
  <c r="C328" i="1"/>
  <c r="S328" i="1"/>
  <c r="T328" i="1"/>
  <c r="U328" i="1"/>
  <c r="BB328" i="1"/>
  <c r="BD328" i="1"/>
  <c r="CE328" i="1"/>
  <c r="A329" i="1"/>
  <c r="C329" i="1"/>
  <c r="S329" i="1"/>
  <c r="T329" i="1"/>
  <c r="U329" i="1"/>
  <c r="BB329" i="1"/>
  <c r="BD329" i="1"/>
  <c r="CE329" i="1"/>
  <c r="A330" i="1"/>
  <c r="C330" i="1"/>
  <c r="S330" i="1"/>
  <c r="T330" i="1"/>
  <c r="U330" i="1"/>
  <c r="BB330" i="1"/>
  <c r="BD330" i="1"/>
  <c r="CE330" i="1"/>
  <c r="A331" i="1"/>
  <c r="C331" i="1"/>
  <c r="S331" i="1"/>
  <c r="T331" i="1"/>
  <c r="U331" i="1"/>
  <c r="BB331" i="1"/>
  <c r="BD331" i="1"/>
  <c r="CE331" i="1"/>
  <c r="A332" i="1"/>
  <c r="C332" i="1"/>
  <c r="S332" i="1"/>
  <c r="T332" i="1"/>
  <c r="U332" i="1"/>
  <c r="BB332" i="1"/>
  <c r="BD332" i="1"/>
  <c r="CE332" i="1"/>
  <c r="A333" i="1"/>
  <c r="C333" i="1"/>
  <c r="S333" i="1"/>
  <c r="T333" i="1"/>
  <c r="U333" i="1"/>
  <c r="BB333" i="1"/>
  <c r="BD333" i="1"/>
  <c r="CE333" i="1"/>
  <c r="A334" i="1"/>
  <c r="C334" i="1"/>
  <c r="S334" i="1"/>
  <c r="T334" i="1"/>
  <c r="U334" i="1"/>
  <c r="BB334" i="1"/>
  <c r="BD334" i="1"/>
  <c r="CE334" i="1"/>
  <c r="A335" i="1"/>
  <c r="C335" i="1"/>
  <c r="S335" i="1"/>
  <c r="T335" i="1"/>
  <c r="U335" i="1"/>
  <c r="BB335" i="1"/>
  <c r="BD335" i="1"/>
  <c r="CE335" i="1"/>
  <c r="A336" i="1"/>
  <c r="C336" i="1"/>
  <c r="S336" i="1"/>
  <c r="T336" i="1"/>
  <c r="U336" i="1"/>
  <c r="BB336" i="1"/>
  <c r="BD336" i="1"/>
  <c r="CE336" i="1"/>
  <c r="A337" i="1"/>
  <c r="C337" i="1"/>
  <c r="S337" i="1"/>
  <c r="T337" i="1"/>
  <c r="U337" i="1"/>
  <c r="BB337" i="1"/>
  <c r="BD337" i="1"/>
  <c r="CE337" i="1"/>
  <c r="A338" i="1"/>
  <c r="C338" i="1"/>
  <c r="S338" i="1"/>
  <c r="T338" i="1"/>
  <c r="U338" i="1"/>
  <c r="BB338" i="1"/>
  <c r="BD338" i="1"/>
  <c r="CE338" i="1"/>
  <c r="A339" i="1"/>
  <c r="C339" i="1"/>
  <c r="S339" i="1"/>
  <c r="T339" i="1"/>
  <c r="U339" i="1"/>
  <c r="BB339" i="1"/>
  <c r="BD339" i="1"/>
  <c r="CE339" i="1"/>
  <c r="A340" i="1"/>
  <c r="C340" i="1"/>
  <c r="S340" i="1"/>
  <c r="T340" i="1"/>
  <c r="U340" i="1"/>
  <c r="BB340" i="1"/>
  <c r="BD340" i="1"/>
  <c r="CE340" i="1"/>
  <c r="A341" i="1"/>
  <c r="C341" i="1"/>
  <c r="S341" i="1"/>
  <c r="T341" i="1"/>
  <c r="U341" i="1"/>
  <c r="BB341" i="1"/>
  <c r="BD341" i="1"/>
  <c r="CE341" i="1"/>
  <c r="A342" i="1"/>
  <c r="C342" i="1"/>
  <c r="S342" i="1"/>
  <c r="T342" i="1"/>
  <c r="U342" i="1"/>
  <c r="BB342" i="1"/>
  <c r="BD342" i="1"/>
  <c r="CE342" i="1"/>
  <c r="A343" i="1"/>
  <c r="C343" i="1"/>
  <c r="S343" i="1"/>
  <c r="T343" i="1"/>
  <c r="U343" i="1"/>
  <c r="BB343" i="1"/>
  <c r="BD343" i="1"/>
  <c r="CE343" i="1"/>
  <c r="A344" i="1"/>
  <c r="C344" i="1"/>
  <c r="S344" i="1"/>
  <c r="T344" i="1"/>
  <c r="U344" i="1"/>
  <c r="BB344" i="1"/>
  <c r="BD344" i="1"/>
  <c r="CE344" i="1"/>
  <c r="A345" i="1"/>
  <c r="C345" i="1"/>
  <c r="S345" i="1"/>
  <c r="T345" i="1"/>
  <c r="U345" i="1"/>
  <c r="BB345" i="1"/>
  <c r="BD345" i="1"/>
  <c r="CE345" i="1"/>
  <c r="A346" i="1"/>
  <c r="C346" i="1"/>
  <c r="S346" i="1"/>
  <c r="T346" i="1"/>
  <c r="U346" i="1"/>
  <c r="BB346" i="1"/>
  <c r="BD346" i="1"/>
  <c r="CE346" i="1"/>
  <c r="A347" i="1"/>
  <c r="C347" i="1"/>
  <c r="S347" i="1"/>
  <c r="T347" i="1"/>
  <c r="U347" i="1"/>
  <c r="BB347" i="1"/>
  <c r="BD347" i="1"/>
  <c r="CE347" i="1"/>
  <c r="A348" i="1"/>
  <c r="C348" i="1"/>
  <c r="S348" i="1"/>
  <c r="T348" i="1"/>
  <c r="U348" i="1"/>
  <c r="BB348" i="1"/>
  <c r="BD348" i="1"/>
  <c r="CE348" i="1"/>
  <c r="A349" i="1"/>
  <c r="C349" i="1"/>
  <c r="S349" i="1"/>
  <c r="T349" i="1"/>
  <c r="U349" i="1"/>
  <c r="BB349" i="1"/>
  <c r="BD349" i="1"/>
  <c r="CE349" i="1"/>
  <c r="A350" i="1"/>
  <c r="C350" i="1"/>
  <c r="S350" i="1"/>
  <c r="T350" i="1"/>
  <c r="U350" i="1"/>
  <c r="BB350" i="1"/>
  <c r="BD350" i="1"/>
  <c r="CE350" i="1"/>
  <c r="A351" i="1"/>
  <c r="C351" i="1"/>
  <c r="S351" i="1"/>
  <c r="T351" i="1"/>
  <c r="U351" i="1"/>
  <c r="BB351" i="1"/>
  <c r="BD351" i="1"/>
  <c r="CE351" i="1"/>
  <c r="A352" i="1"/>
  <c r="C352" i="1"/>
  <c r="S352" i="1"/>
  <c r="T352" i="1"/>
  <c r="U352" i="1"/>
  <c r="BB352" i="1"/>
  <c r="BD352" i="1"/>
  <c r="CE352" i="1"/>
  <c r="A353" i="1"/>
  <c r="C353" i="1"/>
  <c r="S353" i="1"/>
  <c r="T353" i="1"/>
  <c r="U353" i="1"/>
  <c r="BB353" i="1"/>
  <c r="BD353" i="1"/>
  <c r="CE353" i="1"/>
  <c r="A354" i="1"/>
  <c r="C354" i="1"/>
  <c r="S354" i="1"/>
  <c r="T354" i="1"/>
  <c r="U354" i="1"/>
  <c r="BB354" i="1"/>
  <c r="BD354" i="1"/>
  <c r="CE354" i="1"/>
  <c r="A355" i="1"/>
  <c r="C355" i="1"/>
  <c r="S355" i="1"/>
  <c r="T355" i="1"/>
  <c r="U355" i="1"/>
  <c r="BB355" i="1"/>
  <c r="BD355" i="1"/>
  <c r="CE355" i="1"/>
  <c r="A356" i="1"/>
  <c r="C356" i="1"/>
  <c r="S356" i="1"/>
  <c r="T356" i="1"/>
  <c r="U356" i="1"/>
  <c r="BB356" i="1"/>
  <c r="BD356" i="1"/>
  <c r="CE356" i="1"/>
  <c r="A357" i="1"/>
  <c r="C357" i="1"/>
  <c r="S357" i="1"/>
  <c r="T357" i="1"/>
  <c r="U357" i="1"/>
  <c r="BB357" i="1"/>
  <c r="BD357" i="1"/>
  <c r="CE357" i="1"/>
  <c r="A358" i="1"/>
  <c r="C358" i="1"/>
  <c r="S358" i="1"/>
  <c r="T358" i="1"/>
  <c r="U358" i="1"/>
  <c r="BB358" i="1"/>
  <c r="BD358" i="1"/>
  <c r="CE358" i="1"/>
  <c r="A359" i="1"/>
  <c r="C359" i="1"/>
  <c r="S359" i="1"/>
  <c r="T359" i="1"/>
  <c r="U359" i="1"/>
  <c r="BB359" i="1"/>
  <c r="BD359" i="1"/>
  <c r="CE359" i="1"/>
  <c r="A360" i="1"/>
  <c r="C360" i="1"/>
  <c r="S360" i="1"/>
  <c r="T360" i="1"/>
  <c r="U360" i="1"/>
  <c r="BB360" i="1"/>
  <c r="BD360" i="1"/>
  <c r="CE360" i="1"/>
  <c r="A361" i="1"/>
  <c r="C361" i="1"/>
  <c r="S361" i="1"/>
  <c r="T361" i="1"/>
  <c r="U361" i="1"/>
  <c r="BB361" i="1"/>
  <c r="BD361" i="1"/>
  <c r="CE361" i="1"/>
  <c r="A362" i="1"/>
  <c r="C362" i="1"/>
  <c r="S362" i="1"/>
  <c r="T362" i="1"/>
  <c r="U362" i="1"/>
  <c r="BB362" i="1"/>
  <c r="BD362" i="1"/>
  <c r="CE362" i="1"/>
  <c r="A363" i="1"/>
  <c r="C363" i="1"/>
  <c r="S363" i="1"/>
  <c r="T363" i="1"/>
  <c r="U363" i="1"/>
  <c r="BB363" i="1"/>
  <c r="BD363" i="1"/>
  <c r="CE363" i="1"/>
  <c r="A364" i="1"/>
  <c r="C364" i="1"/>
  <c r="S364" i="1"/>
  <c r="T364" i="1"/>
  <c r="U364" i="1"/>
  <c r="BB364" i="1"/>
  <c r="BD364" i="1"/>
  <c r="CE364" i="1"/>
  <c r="A365" i="1"/>
  <c r="C365" i="1"/>
  <c r="S365" i="1"/>
  <c r="T365" i="1"/>
  <c r="U365" i="1"/>
  <c r="BB365" i="1"/>
  <c r="BD365" i="1"/>
  <c r="CE365" i="1"/>
  <c r="A366" i="1"/>
  <c r="C366" i="1"/>
  <c r="S366" i="1"/>
  <c r="T366" i="1"/>
  <c r="U366" i="1"/>
  <c r="BB366" i="1"/>
  <c r="BD366" i="1"/>
  <c r="CE366" i="1"/>
  <c r="A367" i="1"/>
  <c r="C367" i="1"/>
  <c r="S367" i="1"/>
  <c r="T367" i="1"/>
  <c r="U367" i="1"/>
  <c r="BB367" i="1"/>
  <c r="BD367" i="1"/>
  <c r="CE367" i="1"/>
  <c r="A368" i="1"/>
  <c r="C368" i="1"/>
  <c r="S368" i="1"/>
  <c r="T368" i="1"/>
  <c r="U368" i="1"/>
  <c r="BB368" i="1"/>
  <c r="BD368" i="1"/>
  <c r="CE368" i="1"/>
  <c r="A369" i="1"/>
  <c r="C369" i="1"/>
  <c r="S369" i="1"/>
  <c r="T369" i="1"/>
  <c r="U369" i="1"/>
  <c r="BB369" i="1"/>
  <c r="BD369" i="1"/>
  <c r="CE369" i="1"/>
  <c r="A370" i="1"/>
  <c r="C370" i="1"/>
  <c r="S370" i="1"/>
  <c r="T370" i="1"/>
  <c r="U370" i="1"/>
  <c r="BB370" i="1"/>
  <c r="BD370" i="1"/>
  <c r="CE370" i="1"/>
  <c r="A371" i="1"/>
  <c r="C371" i="1"/>
  <c r="S371" i="1"/>
  <c r="T371" i="1"/>
  <c r="U371" i="1"/>
  <c r="BB371" i="1"/>
  <c r="BD371" i="1"/>
  <c r="CE371" i="1"/>
  <c r="A372" i="1"/>
  <c r="C372" i="1"/>
  <c r="S372" i="1"/>
  <c r="T372" i="1"/>
  <c r="U372" i="1"/>
  <c r="BB372" i="1"/>
  <c r="BD372" i="1"/>
  <c r="CE372" i="1"/>
  <c r="A373" i="1"/>
  <c r="C373" i="1"/>
  <c r="S373" i="1"/>
  <c r="T373" i="1"/>
  <c r="U373" i="1"/>
  <c r="BB373" i="1"/>
  <c r="BD373" i="1"/>
  <c r="CE373" i="1"/>
  <c r="A374" i="1"/>
  <c r="C374" i="1"/>
  <c r="S374" i="1"/>
  <c r="T374" i="1"/>
  <c r="U374" i="1"/>
  <c r="BB374" i="1"/>
  <c r="BD374" i="1"/>
  <c r="CE374" i="1"/>
  <c r="A375" i="1"/>
  <c r="C375" i="1"/>
  <c r="S375" i="1"/>
  <c r="T375" i="1"/>
  <c r="U375" i="1"/>
  <c r="BB375" i="1"/>
  <c r="BD375" i="1"/>
  <c r="CE375" i="1"/>
  <c r="A376" i="1"/>
  <c r="C376" i="1"/>
  <c r="S376" i="1"/>
  <c r="T376" i="1"/>
  <c r="U376" i="1"/>
  <c r="BB376" i="1"/>
  <c r="BD376" i="1"/>
  <c r="CE376" i="1"/>
  <c r="A377" i="1"/>
  <c r="C377" i="1"/>
  <c r="S377" i="1"/>
  <c r="T377" i="1"/>
  <c r="U377" i="1"/>
  <c r="BB377" i="1"/>
  <c r="BD377" i="1"/>
  <c r="CE377" i="1"/>
  <c r="A378" i="1"/>
  <c r="C378" i="1"/>
  <c r="S378" i="1"/>
  <c r="T378" i="1"/>
  <c r="U378" i="1"/>
  <c r="BB378" i="1"/>
  <c r="BD378" i="1"/>
  <c r="CE378" i="1"/>
  <c r="A379" i="1"/>
  <c r="C379" i="1"/>
  <c r="S379" i="1"/>
  <c r="T379" i="1"/>
  <c r="U379" i="1"/>
  <c r="BB379" i="1"/>
  <c r="BD379" i="1"/>
  <c r="CE379" i="1"/>
  <c r="A380" i="1"/>
  <c r="C380" i="1"/>
  <c r="S380" i="1"/>
  <c r="T380" i="1"/>
  <c r="U380" i="1"/>
  <c r="BB380" i="1"/>
  <c r="BD380" i="1"/>
  <c r="CE380" i="1"/>
  <c r="A381" i="1"/>
  <c r="C381" i="1"/>
  <c r="S381" i="1"/>
  <c r="T381" i="1"/>
  <c r="U381" i="1"/>
  <c r="BB381" i="1"/>
  <c r="BD381" i="1"/>
  <c r="CE381" i="1"/>
  <c r="A382" i="1"/>
  <c r="C382" i="1"/>
  <c r="S382" i="1"/>
  <c r="T382" i="1"/>
  <c r="U382" i="1"/>
  <c r="BB382" i="1"/>
  <c r="BD382" i="1"/>
  <c r="CE382" i="1"/>
  <c r="A383" i="1"/>
  <c r="C383" i="1"/>
  <c r="S383" i="1"/>
  <c r="T383" i="1"/>
  <c r="U383" i="1"/>
  <c r="BB383" i="1"/>
  <c r="BD383" i="1"/>
  <c r="CE383" i="1"/>
  <c r="A384" i="1"/>
  <c r="C384" i="1"/>
  <c r="S384" i="1"/>
  <c r="T384" i="1"/>
  <c r="U384" i="1"/>
  <c r="BB384" i="1"/>
  <c r="BD384" i="1"/>
  <c r="CE384" i="1"/>
  <c r="A385" i="1"/>
  <c r="C385" i="1"/>
  <c r="S385" i="1"/>
  <c r="T385" i="1"/>
  <c r="U385" i="1"/>
  <c r="BB385" i="1"/>
  <c r="BD385" i="1"/>
  <c r="CE385" i="1"/>
  <c r="A386" i="1"/>
  <c r="C386" i="1"/>
  <c r="S386" i="1"/>
  <c r="T386" i="1"/>
  <c r="U386" i="1"/>
  <c r="BB386" i="1"/>
  <c r="BD386" i="1"/>
  <c r="CE386" i="1"/>
  <c r="A387" i="1"/>
  <c r="C387" i="1"/>
  <c r="S387" i="1"/>
  <c r="T387" i="1"/>
  <c r="U387" i="1"/>
  <c r="BB387" i="1"/>
  <c r="BD387" i="1"/>
  <c r="CE387" i="1"/>
  <c r="A388" i="1"/>
  <c r="C388" i="1"/>
  <c r="S388" i="1"/>
  <c r="T388" i="1"/>
  <c r="U388" i="1"/>
  <c r="BB388" i="1"/>
  <c r="BD388" i="1"/>
  <c r="CE388" i="1"/>
  <c r="A389" i="1"/>
  <c r="C389" i="1"/>
  <c r="S389" i="1"/>
  <c r="T389" i="1"/>
  <c r="U389" i="1"/>
  <c r="BB389" i="1"/>
  <c r="BD389" i="1"/>
  <c r="CE389" i="1"/>
  <c r="A390" i="1"/>
  <c r="C390" i="1"/>
  <c r="S390" i="1"/>
  <c r="T390" i="1"/>
  <c r="U390" i="1"/>
  <c r="BB390" i="1"/>
  <c r="BD390" i="1"/>
  <c r="CE390" i="1"/>
  <c r="A391" i="1"/>
  <c r="C391" i="1"/>
  <c r="S391" i="1"/>
  <c r="T391" i="1"/>
  <c r="U391" i="1"/>
  <c r="BB391" i="1"/>
  <c r="BD391" i="1"/>
  <c r="CE391" i="1"/>
  <c r="A392" i="1"/>
  <c r="C392" i="1"/>
  <c r="S392" i="1"/>
  <c r="T392" i="1"/>
  <c r="U392" i="1"/>
  <c r="BB392" i="1"/>
  <c r="BD392" i="1"/>
  <c r="CE392" i="1"/>
  <c r="A393" i="1"/>
  <c r="C393" i="1"/>
  <c r="S393" i="1"/>
  <c r="T393" i="1"/>
  <c r="U393" i="1"/>
  <c r="BB393" i="1"/>
  <c r="BD393" i="1"/>
  <c r="CE393" i="1"/>
  <c r="A394" i="1"/>
  <c r="C394" i="1"/>
  <c r="S394" i="1"/>
  <c r="T394" i="1"/>
  <c r="U394" i="1"/>
  <c r="BB394" i="1"/>
  <c r="BD394" i="1"/>
  <c r="CE394" i="1"/>
  <c r="A395" i="1"/>
  <c r="C395" i="1"/>
  <c r="S395" i="1"/>
  <c r="T395" i="1"/>
  <c r="U395" i="1"/>
  <c r="BB395" i="1"/>
  <c r="BD395" i="1"/>
  <c r="CE395" i="1"/>
  <c r="A396" i="1"/>
  <c r="C396" i="1"/>
  <c r="S396" i="1"/>
  <c r="T396" i="1"/>
  <c r="U396" i="1"/>
  <c r="BB396" i="1"/>
  <c r="BD396" i="1"/>
  <c r="CE396" i="1"/>
  <c r="A397" i="1"/>
  <c r="C397" i="1"/>
  <c r="S397" i="1"/>
  <c r="T397" i="1"/>
  <c r="U397" i="1"/>
  <c r="BB397" i="1"/>
  <c r="BD397" i="1"/>
  <c r="CE397" i="1"/>
  <c r="A398" i="1"/>
  <c r="C398" i="1"/>
  <c r="S398" i="1"/>
  <c r="T398" i="1"/>
  <c r="U398" i="1"/>
  <c r="BB398" i="1"/>
  <c r="BD398" i="1"/>
  <c r="CE398" i="1"/>
  <c r="A399" i="1"/>
  <c r="C399" i="1"/>
  <c r="S399" i="1"/>
  <c r="T399" i="1"/>
  <c r="U399" i="1"/>
  <c r="BB399" i="1"/>
  <c r="BD399" i="1"/>
  <c r="CE399" i="1"/>
  <c r="A400" i="1"/>
  <c r="C400" i="1"/>
  <c r="S400" i="1"/>
  <c r="T400" i="1"/>
  <c r="U400" i="1"/>
  <c r="BB400" i="1"/>
  <c r="BD400" i="1"/>
  <c r="CE400" i="1"/>
  <c r="A401" i="1"/>
  <c r="C401" i="1"/>
  <c r="S401" i="1"/>
  <c r="T401" i="1"/>
  <c r="U401" i="1"/>
  <c r="BB401" i="1"/>
  <c r="BD401" i="1"/>
  <c r="CE401" i="1"/>
  <c r="A402" i="1"/>
  <c r="C402" i="1"/>
  <c r="S402" i="1"/>
  <c r="T402" i="1"/>
  <c r="U402" i="1"/>
  <c r="BB402" i="1"/>
  <c r="BD402" i="1"/>
  <c r="CE402" i="1"/>
  <c r="A403" i="1"/>
  <c r="C403" i="1"/>
  <c r="S403" i="1"/>
  <c r="T403" i="1"/>
  <c r="U403" i="1"/>
  <c r="BB403" i="1"/>
  <c r="BD403" i="1"/>
  <c r="CE403" i="1"/>
  <c r="A404" i="1"/>
  <c r="C404" i="1"/>
  <c r="S404" i="1"/>
  <c r="T404" i="1"/>
  <c r="U404" i="1"/>
  <c r="BB404" i="1"/>
  <c r="BD404" i="1"/>
  <c r="CE404" i="1"/>
  <c r="A405" i="1"/>
  <c r="C405" i="1"/>
  <c r="S405" i="1"/>
  <c r="T405" i="1"/>
  <c r="U405" i="1"/>
  <c r="BB405" i="1"/>
  <c r="BD405" i="1"/>
  <c r="CE405" i="1"/>
  <c r="A406" i="1"/>
  <c r="C406" i="1"/>
  <c r="S406" i="1"/>
  <c r="T406" i="1"/>
  <c r="U406" i="1"/>
  <c r="BB406" i="1"/>
  <c r="BD406" i="1"/>
  <c r="CE406" i="1"/>
  <c r="A407" i="1"/>
  <c r="C407" i="1"/>
  <c r="S407" i="1"/>
  <c r="T407" i="1"/>
  <c r="U407" i="1"/>
  <c r="BB407" i="1"/>
  <c r="BD407" i="1"/>
  <c r="CE407" i="1"/>
  <c r="A408" i="1"/>
  <c r="C408" i="1"/>
  <c r="S408" i="1"/>
  <c r="T408" i="1"/>
  <c r="U408" i="1"/>
  <c r="BB408" i="1"/>
  <c r="BD408" i="1"/>
  <c r="CE408" i="1"/>
  <c r="A409" i="1"/>
  <c r="C409" i="1"/>
  <c r="S409" i="1"/>
  <c r="T409" i="1"/>
  <c r="U409" i="1"/>
  <c r="BB409" i="1"/>
  <c r="BD409" i="1"/>
  <c r="CE409" i="1"/>
  <c r="A410" i="1"/>
  <c r="C410" i="1"/>
  <c r="S410" i="1"/>
  <c r="T410" i="1"/>
  <c r="U410" i="1"/>
  <c r="BB410" i="1"/>
  <c r="BD410" i="1"/>
  <c r="CE410" i="1"/>
  <c r="A411" i="1"/>
  <c r="C411" i="1"/>
  <c r="S411" i="1"/>
  <c r="T411" i="1"/>
  <c r="U411" i="1"/>
  <c r="BB411" i="1"/>
  <c r="BD411" i="1"/>
  <c r="CE411" i="1"/>
  <c r="A412" i="1"/>
  <c r="C412" i="1"/>
  <c r="S412" i="1"/>
  <c r="T412" i="1"/>
  <c r="U412" i="1"/>
  <c r="BB412" i="1"/>
  <c r="BD412" i="1"/>
  <c r="CE412" i="1"/>
  <c r="A413" i="1"/>
  <c r="C413" i="1"/>
  <c r="S413" i="1"/>
  <c r="T413" i="1"/>
  <c r="U413" i="1"/>
  <c r="BB413" i="1"/>
  <c r="BD413" i="1"/>
  <c r="CE413" i="1"/>
  <c r="A414" i="1"/>
  <c r="C414" i="1"/>
  <c r="S414" i="1"/>
  <c r="T414" i="1"/>
  <c r="U414" i="1"/>
  <c r="BB414" i="1"/>
  <c r="BD414" i="1"/>
  <c r="CE414" i="1"/>
  <c r="A415" i="1"/>
  <c r="C415" i="1"/>
  <c r="S415" i="1"/>
  <c r="T415" i="1"/>
  <c r="U415" i="1"/>
  <c r="BB415" i="1"/>
  <c r="BD415" i="1"/>
  <c r="CE415" i="1"/>
  <c r="A416" i="1"/>
  <c r="C416" i="1"/>
  <c r="S416" i="1"/>
  <c r="T416" i="1"/>
  <c r="U416" i="1"/>
  <c r="BB416" i="1"/>
  <c r="BD416" i="1"/>
  <c r="CE416" i="1"/>
  <c r="A417" i="1"/>
  <c r="C417" i="1"/>
  <c r="S417" i="1"/>
  <c r="T417" i="1"/>
  <c r="U417" i="1"/>
  <c r="BB417" i="1"/>
  <c r="BD417" i="1"/>
  <c r="CE417" i="1"/>
  <c r="A418" i="1"/>
  <c r="C418" i="1"/>
  <c r="S418" i="1"/>
  <c r="T418" i="1"/>
  <c r="U418" i="1"/>
  <c r="BB418" i="1"/>
  <c r="BD418" i="1"/>
  <c r="CE418" i="1"/>
  <c r="A419" i="1"/>
  <c r="C419" i="1"/>
  <c r="S419" i="1"/>
  <c r="T419" i="1"/>
  <c r="U419" i="1"/>
  <c r="BB419" i="1"/>
  <c r="BD419" i="1"/>
  <c r="CE419" i="1"/>
  <c r="A420" i="1"/>
  <c r="C420" i="1"/>
  <c r="S420" i="1"/>
  <c r="T420" i="1"/>
  <c r="U420" i="1"/>
  <c r="BB420" i="1"/>
  <c r="BD420" i="1"/>
  <c r="CE420" i="1"/>
  <c r="A421" i="1"/>
  <c r="C421" i="1"/>
  <c r="S421" i="1"/>
  <c r="T421" i="1"/>
  <c r="U421" i="1"/>
  <c r="BB421" i="1"/>
  <c r="BD421" i="1"/>
  <c r="CE421" i="1"/>
  <c r="A422" i="1"/>
  <c r="C422" i="1"/>
  <c r="S422" i="1"/>
  <c r="T422" i="1"/>
  <c r="U422" i="1"/>
  <c r="BB422" i="1"/>
  <c r="BD422" i="1"/>
  <c r="CE422" i="1"/>
  <c r="A423" i="1"/>
  <c r="C423" i="1"/>
  <c r="S423" i="1"/>
  <c r="T423" i="1"/>
  <c r="U423" i="1"/>
  <c r="BB423" i="1"/>
  <c r="BD423" i="1"/>
  <c r="CE423" i="1"/>
  <c r="A424" i="1"/>
  <c r="C424" i="1"/>
  <c r="S424" i="1"/>
  <c r="T424" i="1"/>
  <c r="U424" i="1"/>
  <c r="BB424" i="1"/>
  <c r="BD424" i="1"/>
  <c r="CE424" i="1"/>
  <c r="A425" i="1"/>
  <c r="C425" i="1"/>
  <c r="S425" i="1"/>
  <c r="T425" i="1"/>
  <c r="U425" i="1"/>
  <c r="BB425" i="1"/>
  <c r="BD425" i="1"/>
  <c r="CE425" i="1"/>
  <c r="A426" i="1"/>
  <c r="C426" i="1"/>
  <c r="S426" i="1"/>
  <c r="T426" i="1"/>
  <c r="U426" i="1"/>
  <c r="BB426" i="1"/>
  <c r="BD426" i="1"/>
  <c r="CE426" i="1"/>
  <c r="A427" i="1"/>
  <c r="C427" i="1"/>
  <c r="S427" i="1"/>
  <c r="T427" i="1"/>
  <c r="U427" i="1"/>
  <c r="BB427" i="1"/>
  <c r="BD427" i="1"/>
  <c r="CE427" i="1"/>
  <c r="A428" i="1"/>
  <c r="C428" i="1"/>
  <c r="S428" i="1"/>
  <c r="T428" i="1"/>
  <c r="U428" i="1"/>
  <c r="BB428" i="1"/>
  <c r="BD428" i="1"/>
  <c r="CE428" i="1"/>
  <c r="A429" i="1"/>
  <c r="C429" i="1"/>
  <c r="S429" i="1"/>
  <c r="T429" i="1"/>
  <c r="U429" i="1"/>
  <c r="BB429" i="1"/>
  <c r="BD429" i="1"/>
  <c r="CE429" i="1"/>
  <c r="A430" i="1"/>
  <c r="C430" i="1"/>
  <c r="S430" i="1"/>
  <c r="T430" i="1"/>
  <c r="U430" i="1"/>
  <c r="BB430" i="1"/>
  <c r="BD430" i="1"/>
  <c r="CE430" i="1"/>
  <c r="A431" i="1"/>
  <c r="C431" i="1"/>
  <c r="S431" i="1"/>
  <c r="T431" i="1"/>
  <c r="U431" i="1"/>
  <c r="BB431" i="1"/>
  <c r="BD431" i="1"/>
  <c r="CE431" i="1"/>
  <c r="A432" i="1"/>
  <c r="C432" i="1"/>
  <c r="S432" i="1"/>
  <c r="T432" i="1"/>
  <c r="U432" i="1"/>
  <c r="BB432" i="1"/>
  <c r="BD432" i="1"/>
  <c r="CE432" i="1"/>
  <c r="A433" i="1"/>
  <c r="C433" i="1"/>
  <c r="S433" i="1"/>
  <c r="T433" i="1"/>
  <c r="U433" i="1"/>
  <c r="BB433" i="1"/>
  <c r="BD433" i="1"/>
  <c r="CE433" i="1"/>
  <c r="A434" i="1"/>
  <c r="C434" i="1"/>
  <c r="S434" i="1"/>
  <c r="T434" i="1"/>
  <c r="U434" i="1"/>
  <c r="BB434" i="1"/>
  <c r="BD434" i="1"/>
  <c r="CE434" i="1"/>
  <c r="A435" i="1"/>
  <c r="C435" i="1"/>
  <c r="S435" i="1"/>
  <c r="T435" i="1"/>
  <c r="U435" i="1"/>
  <c r="BB435" i="1"/>
  <c r="BD435" i="1"/>
  <c r="CE435" i="1"/>
  <c r="A436" i="1"/>
  <c r="C436" i="1"/>
  <c r="S436" i="1"/>
  <c r="T436" i="1"/>
  <c r="U436" i="1"/>
  <c r="BB436" i="1"/>
  <c r="BD436" i="1"/>
  <c r="CE436" i="1"/>
  <c r="A437" i="1"/>
  <c r="C437" i="1"/>
  <c r="S437" i="1"/>
  <c r="T437" i="1"/>
  <c r="U437" i="1"/>
  <c r="BB437" i="1"/>
  <c r="BD437" i="1"/>
  <c r="CE437" i="1"/>
  <c r="A438" i="1"/>
  <c r="C438" i="1"/>
  <c r="S438" i="1"/>
  <c r="T438" i="1"/>
  <c r="U438" i="1"/>
  <c r="BB438" i="1"/>
  <c r="BD438" i="1"/>
  <c r="CE438" i="1"/>
  <c r="A439" i="1"/>
  <c r="C439" i="1"/>
  <c r="S439" i="1"/>
  <c r="T439" i="1"/>
  <c r="U439" i="1"/>
  <c r="BB439" i="1"/>
  <c r="BD439" i="1"/>
  <c r="CE439" i="1"/>
  <c r="A440" i="1"/>
  <c r="C440" i="1"/>
  <c r="S440" i="1"/>
  <c r="T440" i="1"/>
  <c r="U440" i="1"/>
  <c r="BB440" i="1"/>
  <c r="BD440" i="1"/>
  <c r="CE440" i="1"/>
  <c r="A441" i="1"/>
  <c r="C441" i="1"/>
  <c r="S441" i="1"/>
  <c r="T441" i="1"/>
  <c r="U441" i="1"/>
  <c r="BB441" i="1"/>
  <c r="BD441" i="1"/>
  <c r="CE441" i="1"/>
  <c r="A442" i="1"/>
  <c r="C442" i="1"/>
  <c r="S442" i="1"/>
  <c r="T442" i="1"/>
  <c r="U442" i="1"/>
  <c r="BB442" i="1"/>
  <c r="BD442" i="1"/>
  <c r="CE442" i="1"/>
  <c r="A443" i="1"/>
  <c r="C443" i="1"/>
  <c r="S443" i="1"/>
  <c r="T443" i="1"/>
  <c r="U443" i="1"/>
  <c r="BB443" i="1"/>
  <c r="BD443" i="1"/>
  <c r="CE443" i="1"/>
  <c r="A444" i="1"/>
  <c r="C444" i="1"/>
  <c r="S444" i="1"/>
  <c r="T444" i="1"/>
  <c r="U444" i="1"/>
  <c r="BB444" i="1"/>
  <c r="BD444" i="1"/>
  <c r="CE444" i="1"/>
  <c r="A445" i="1"/>
  <c r="C445" i="1"/>
  <c r="S445" i="1"/>
  <c r="T445" i="1"/>
  <c r="U445" i="1"/>
  <c r="BB445" i="1"/>
  <c r="BD445" i="1"/>
  <c r="CE445" i="1"/>
  <c r="A446" i="1"/>
  <c r="C446" i="1"/>
  <c r="S446" i="1"/>
  <c r="T446" i="1"/>
  <c r="U446" i="1"/>
  <c r="BB446" i="1"/>
  <c r="BD446" i="1"/>
  <c r="CE446" i="1"/>
  <c r="A447" i="1"/>
  <c r="C447" i="1"/>
  <c r="S447" i="1"/>
  <c r="T447" i="1"/>
  <c r="U447" i="1"/>
  <c r="BB447" i="1"/>
  <c r="BD447" i="1"/>
  <c r="CE447" i="1"/>
  <c r="A448" i="1"/>
  <c r="C448" i="1"/>
  <c r="S448" i="1"/>
  <c r="T448" i="1"/>
  <c r="U448" i="1"/>
  <c r="BB448" i="1"/>
  <c r="BD448" i="1"/>
  <c r="CE448" i="1"/>
  <c r="A449" i="1"/>
  <c r="C449" i="1"/>
  <c r="S449" i="1"/>
  <c r="T449" i="1"/>
  <c r="U449" i="1"/>
  <c r="BB449" i="1"/>
  <c r="BD449" i="1"/>
  <c r="CE449" i="1"/>
  <c r="A450" i="1"/>
  <c r="C450" i="1"/>
  <c r="S450" i="1"/>
  <c r="T450" i="1"/>
  <c r="U450" i="1"/>
  <c r="BB450" i="1"/>
  <c r="BD450" i="1"/>
  <c r="CE450" i="1"/>
  <c r="A451" i="1"/>
  <c r="C451" i="1"/>
  <c r="S451" i="1"/>
  <c r="T451" i="1"/>
  <c r="U451" i="1"/>
  <c r="BB451" i="1"/>
  <c r="BD451" i="1"/>
  <c r="CE451" i="1"/>
  <c r="A452" i="1"/>
  <c r="C452" i="1"/>
  <c r="S452" i="1"/>
  <c r="T452" i="1"/>
  <c r="U452" i="1"/>
  <c r="BB452" i="1"/>
  <c r="BD452" i="1"/>
  <c r="CE452" i="1"/>
  <c r="A453" i="1"/>
  <c r="C453" i="1"/>
  <c r="S453" i="1"/>
  <c r="T453" i="1"/>
  <c r="U453" i="1"/>
  <c r="BB453" i="1"/>
  <c r="BD453" i="1"/>
  <c r="CE453" i="1"/>
  <c r="A454" i="1"/>
  <c r="C454" i="1"/>
  <c r="S454" i="1"/>
  <c r="T454" i="1"/>
  <c r="U454" i="1"/>
  <c r="BB454" i="1"/>
  <c r="BD454" i="1"/>
  <c r="CE454" i="1"/>
  <c r="A455" i="1"/>
  <c r="C455" i="1"/>
  <c r="S455" i="1"/>
  <c r="T455" i="1"/>
  <c r="U455" i="1"/>
  <c r="BB455" i="1"/>
  <c r="BD455" i="1"/>
  <c r="CE455" i="1"/>
  <c r="A456" i="1"/>
  <c r="C456" i="1"/>
  <c r="S456" i="1"/>
  <c r="T456" i="1"/>
  <c r="U456" i="1"/>
  <c r="BB456" i="1"/>
  <c r="BD456" i="1"/>
  <c r="CE456" i="1"/>
  <c r="A457" i="1"/>
  <c r="C457" i="1"/>
  <c r="S457" i="1"/>
  <c r="T457" i="1"/>
  <c r="U457" i="1"/>
  <c r="BB457" i="1"/>
  <c r="BD457" i="1"/>
  <c r="CE457" i="1"/>
  <c r="A458" i="1"/>
  <c r="C458" i="1"/>
  <c r="S458" i="1"/>
  <c r="T458" i="1"/>
  <c r="U458" i="1"/>
  <c r="BB458" i="1"/>
  <c r="BD458" i="1"/>
  <c r="CE458" i="1"/>
  <c r="A459" i="1"/>
  <c r="C459" i="1"/>
  <c r="S459" i="1"/>
  <c r="T459" i="1"/>
  <c r="U459" i="1"/>
  <c r="BB459" i="1"/>
  <c r="BD459" i="1"/>
  <c r="CE459" i="1"/>
  <c r="A460" i="1"/>
  <c r="C460" i="1"/>
  <c r="S460" i="1"/>
  <c r="T460" i="1"/>
  <c r="U460" i="1"/>
  <c r="BB460" i="1"/>
  <c r="BD460" i="1"/>
  <c r="CE460" i="1"/>
  <c r="A461" i="1"/>
  <c r="C461" i="1"/>
  <c r="S461" i="1"/>
  <c r="T461" i="1"/>
  <c r="U461" i="1"/>
  <c r="BB461" i="1"/>
  <c r="BD461" i="1"/>
  <c r="CE461" i="1"/>
  <c r="A462" i="1"/>
  <c r="C462" i="1"/>
  <c r="S462" i="1"/>
  <c r="T462" i="1"/>
  <c r="U462" i="1"/>
  <c r="BB462" i="1"/>
  <c r="BD462" i="1"/>
  <c r="CE462" i="1"/>
  <c r="A463" i="1"/>
  <c r="C463" i="1"/>
  <c r="S463" i="1"/>
  <c r="T463" i="1"/>
  <c r="U463" i="1"/>
  <c r="BB463" i="1"/>
  <c r="BD463" i="1"/>
  <c r="CE463" i="1"/>
  <c r="A464" i="1"/>
  <c r="C464" i="1"/>
  <c r="S464" i="1"/>
  <c r="T464" i="1"/>
  <c r="U464" i="1"/>
  <c r="BB464" i="1"/>
  <c r="BD464" i="1"/>
  <c r="CE464" i="1"/>
  <c r="A465" i="1"/>
  <c r="C465" i="1"/>
  <c r="S465" i="1"/>
  <c r="T465" i="1"/>
  <c r="U465" i="1"/>
  <c r="BB465" i="1"/>
  <c r="BD465" i="1"/>
  <c r="CE465" i="1"/>
  <c r="A466" i="1"/>
  <c r="C466" i="1"/>
  <c r="S466" i="1"/>
  <c r="T466" i="1"/>
  <c r="U466" i="1"/>
  <c r="BB466" i="1"/>
  <c r="BD466" i="1"/>
  <c r="CE466" i="1"/>
  <c r="A467" i="1"/>
  <c r="C467" i="1"/>
  <c r="S467" i="1"/>
  <c r="T467" i="1"/>
  <c r="U467" i="1"/>
  <c r="BB467" i="1"/>
  <c r="BD467" i="1"/>
  <c r="CE467" i="1"/>
  <c r="A468" i="1"/>
  <c r="C468" i="1"/>
  <c r="S468" i="1"/>
  <c r="T468" i="1"/>
  <c r="U468" i="1"/>
  <c r="BB468" i="1"/>
  <c r="BD468" i="1"/>
  <c r="CE468" i="1"/>
  <c r="A469" i="1"/>
  <c r="C469" i="1"/>
  <c r="S469" i="1"/>
  <c r="T469" i="1"/>
  <c r="U469" i="1"/>
  <c r="BB469" i="1"/>
  <c r="BD469" i="1"/>
  <c r="CE469" i="1"/>
  <c r="A470" i="1"/>
  <c r="C470" i="1"/>
  <c r="S470" i="1"/>
  <c r="T470" i="1"/>
  <c r="U470" i="1"/>
  <c r="BB470" i="1"/>
  <c r="BD470" i="1"/>
  <c r="CE470" i="1"/>
  <c r="A471" i="1"/>
  <c r="C471" i="1"/>
  <c r="S471" i="1"/>
  <c r="T471" i="1"/>
  <c r="U471" i="1"/>
  <c r="BB471" i="1"/>
  <c r="BD471" i="1"/>
  <c r="CE471" i="1"/>
  <c r="A472" i="1"/>
  <c r="C472" i="1"/>
  <c r="S472" i="1"/>
  <c r="T472" i="1"/>
  <c r="U472" i="1"/>
  <c r="BB472" i="1"/>
  <c r="BD472" i="1"/>
  <c r="CE472" i="1"/>
  <c r="A473" i="1"/>
  <c r="C473" i="1"/>
  <c r="S473" i="1"/>
  <c r="T473" i="1"/>
  <c r="U473" i="1"/>
  <c r="BB473" i="1"/>
  <c r="BD473" i="1"/>
  <c r="CE473" i="1"/>
  <c r="A474" i="1"/>
  <c r="C474" i="1"/>
  <c r="S474" i="1"/>
  <c r="T474" i="1"/>
  <c r="U474" i="1"/>
  <c r="BB474" i="1"/>
  <c r="BD474" i="1"/>
  <c r="CE474" i="1"/>
  <c r="A475" i="1"/>
  <c r="C475" i="1"/>
  <c r="S475" i="1"/>
  <c r="T475" i="1"/>
  <c r="U475" i="1"/>
  <c r="BB475" i="1"/>
  <c r="BD475" i="1"/>
  <c r="CE475" i="1"/>
  <c r="A476" i="1"/>
  <c r="C476" i="1"/>
  <c r="S476" i="1"/>
  <c r="T476" i="1"/>
  <c r="U476" i="1"/>
  <c r="BB476" i="1"/>
  <c r="BD476" i="1"/>
  <c r="CE476" i="1"/>
  <c r="A477" i="1"/>
  <c r="C477" i="1"/>
  <c r="S477" i="1"/>
  <c r="T477" i="1"/>
  <c r="U477" i="1"/>
  <c r="BB477" i="1"/>
  <c r="BD477" i="1"/>
  <c r="CE477" i="1"/>
  <c r="A478" i="1"/>
  <c r="C478" i="1"/>
  <c r="S478" i="1"/>
  <c r="T478" i="1"/>
  <c r="U478" i="1"/>
  <c r="BB478" i="1"/>
  <c r="BD478" i="1"/>
  <c r="CE478" i="1"/>
  <c r="A479" i="1"/>
  <c r="C479" i="1"/>
  <c r="S479" i="1"/>
  <c r="T479" i="1"/>
  <c r="U479" i="1"/>
  <c r="BB479" i="1"/>
  <c r="BD479" i="1"/>
  <c r="CE479" i="1"/>
  <c r="A480" i="1"/>
  <c r="C480" i="1"/>
  <c r="S480" i="1"/>
  <c r="T480" i="1"/>
  <c r="U480" i="1"/>
  <c r="BB480" i="1"/>
  <c r="BD480" i="1"/>
  <c r="CE480" i="1"/>
  <c r="A481" i="1"/>
  <c r="C481" i="1"/>
  <c r="S481" i="1"/>
  <c r="T481" i="1"/>
  <c r="U481" i="1"/>
  <c r="BB481" i="1"/>
  <c r="BD481" i="1"/>
  <c r="CE481" i="1"/>
</calcChain>
</file>

<file path=xl/sharedStrings.xml><?xml version="1.0" encoding="utf-8"?>
<sst xmlns="http://schemas.openxmlformats.org/spreadsheetml/2006/main" count="5403" uniqueCount="304">
  <si>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</si>
  <si>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</si>
  <si>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</si>
  <si>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</si>
  <si>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</si>
  <si>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</si>
  <si>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</si>
  <si>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</si>
  <si>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</si>
  <si>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</si>
  <si>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</si>
  <si>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</si>
  <si>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</si>
  <si>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</si>
  <si>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</si>
  <si>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</si>
  <si>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</si>
  <si>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</si>
  <si>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</si>
  <si>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</si>
  <si>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</si>
  <si>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</si>
  <si>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</si>
  <si>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</si>
  <si>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TestMsgExtMode</t>
  </si>
  <si>
    <t>TrackNum</t>
  </si>
  <si>
    <t>UTC</t>
  </si>
  <si>
    <t>NIC</t>
  </si>
  <si>
    <t>SIL</t>
  </si>
  <si>
    <t>SIL-S</t>
  </si>
  <si>
    <t>NAC-P</t>
  </si>
  <si>
    <t>SepEligInd</t>
  </si>
  <si>
    <t>SvcInTestMode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</si>
  <si>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</si>
  <si>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</si>
  <si>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</si>
  <si>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</si>
  <si>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</si>
  <si>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</si>
  <si>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</si>
  <si>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</si>
  <si>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</si>
  <si>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</si>
  <si>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</si>
  <si>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</si>
  <si>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</si>
  <si>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</si>
  <si>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</si>
  <si>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</si>
  <si>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</si>
  <si>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</si>
  <si>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</si>
  <si>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</si>
  <si>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</si>
  <si>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</si>
  <si>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</si>
  <si>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</si>
  <si>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</si>
  <si>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</si>
  <si>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</si>
  <si>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</si>
  <si>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</si>
  <si>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DeltaAlt</t>
  </si>
  <si>
    <t>ValidType</t>
  </si>
  <si>
    <t>SAF</t>
  </si>
  <si>
    <t>UATInCap</t>
  </si>
  <si>
    <t>1090InCap</t>
  </si>
  <si>
    <t>TCAS</t>
  </si>
  <si>
    <t>CDTI</t>
  </si>
  <si>
    <t>RxAtc(FRN16)</t>
  </si>
  <si>
    <t>ValidDist</t>
  </si>
  <si>
    <t>Ident(FRN16)</t>
  </si>
  <si>
    <t>TcasRa</t>
  </si>
  <si>
    <t>ARA</t>
  </si>
  <si>
    <t>RAC</t>
  </si>
  <si>
    <t>RAT</t>
  </si>
  <si>
    <t>MTE</t>
  </si>
  <si>
    <t>TTI</t>
  </si>
  <si>
    <t>TID-MdsId</t>
  </si>
  <si>
    <t>TID-Alt</t>
  </si>
  <si>
    <t>TID-Rng</t>
  </si>
  <si>
    <t>TID-Bear</t>
  </si>
  <si>
    <t>TOMR</t>
  </si>
  <si>
    <t>TOMR(NSec)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</si>
  <si>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</si>
  <si>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</si>
  <si>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</si>
  <si>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</si>
  <si>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</si>
  <si>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</si>
  <si>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</si>
  <si>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</si>
  <si>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</si>
  <si>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</si>
  <si>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</si>
  <si>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</si>
  <si>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</si>
  <si>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</si>
  <si>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</si>
  <si>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</si>
  <si>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</si>
  <si>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</si>
  <si>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System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</si>
  <si>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</si>
  <si>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</si>
  <si>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</si>
  <si>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</si>
  <si>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</si>
  <si>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</si>
  <si>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</si>
  <si>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</si>
  <si>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</si>
  <si>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</si>
  <si>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</si>
  <si>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</si>
  <si>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</si>
  <si>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</si>
  <si>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</si>
  <si>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</si>
  <si>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</si>
  <si>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</si>
  <si>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</si>
  <si>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</si>
  <si>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AD</t>
  </si>
  <si>
    <t>Wilmington</t>
  </si>
  <si>
    <t>Terminal</t>
  </si>
  <si>
    <t>None</t>
  </si>
  <si>
    <t>033:55:33.51 N</t>
  </si>
  <si>
    <t>078:04:43.00 W</t>
  </si>
  <si>
    <t>GNSS</t>
  </si>
  <si>
    <t>NoneAvailable</t>
  </si>
  <si>
    <t>RS - UAT Radio Channel</t>
  </si>
  <si>
    <t>164-22</t>
  </si>
  <si>
    <t>SUT</t>
  </si>
  <si>
    <t>AA</t>
  </si>
  <si>
    <t>Jacksonville</t>
  </si>
  <si>
    <t>Enroute</t>
  </si>
  <si>
    <t>C1</t>
  </si>
  <si>
    <t>EnrouteCTV</t>
  </si>
  <si>
    <t>PassiveRanging</t>
  </si>
  <si>
    <t>Washington</t>
  </si>
  <si>
    <t>AC</t>
  </si>
  <si>
    <t>Myrtle Beach</t>
  </si>
  <si>
    <t>C3</t>
  </si>
  <si>
    <t>Shaw AFB</t>
  </si>
  <si>
    <t>UserDefinedCTV</t>
  </si>
  <si>
    <t>033:55:33.97 N</t>
  </si>
  <si>
    <t>078:04:42.61 W</t>
  </si>
  <si>
    <t>033:55:34.51 N</t>
  </si>
  <si>
    <t>078:04:42.15 W</t>
  </si>
  <si>
    <t>033:55:34.74 N</t>
  </si>
  <si>
    <t>078:04:41.69 W</t>
  </si>
  <si>
    <t>033:55:35.28 N</t>
  </si>
  <si>
    <t>078:04:41.07 W</t>
  </si>
  <si>
    <t>033:55:35.90 N</t>
  </si>
  <si>
    <t>078:04:40.45 W</t>
  </si>
  <si>
    <t>033:55:36.52 N</t>
  </si>
  <si>
    <t>078:04:39.83 W</t>
  </si>
  <si>
    <t>033:55:37.06 N</t>
  </si>
  <si>
    <t>078:04:39.14 W</t>
  </si>
  <si>
    <t>033:55:37.83 N</t>
  </si>
  <si>
    <t>078:04:38.36 W</t>
  </si>
  <si>
    <t>033:55:38.53 N</t>
  </si>
  <si>
    <t>078:04:37.51 W</t>
  </si>
  <si>
    <t>033:55:39.15 N</t>
  </si>
  <si>
    <t>078:04:36.74 W</t>
  </si>
  <si>
    <t>033:55:39.84 N</t>
  </si>
  <si>
    <t>078:04:35.97 W</t>
  </si>
  <si>
    <t>033:55:40.46 N</t>
  </si>
  <si>
    <t>078:04:35.20 W</t>
  </si>
  <si>
    <t>033:55:41.23 N</t>
  </si>
  <si>
    <t>078:04:34.42 W</t>
  </si>
  <si>
    <t>033:55:42.08 N</t>
  </si>
  <si>
    <t>078:04:33.65 W</t>
  </si>
  <si>
    <t>033:55:42.70 N</t>
  </si>
  <si>
    <t>078:04:32.73 W</t>
  </si>
  <si>
    <t>033:55:43.55 N</t>
  </si>
  <si>
    <t>078:04:31.95 W</t>
  </si>
  <si>
    <t>033:55:44.40 N</t>
  </si>
  <si>
    <t>078:04:31.18 W</t>
  </si>
  <si>
    <t>033:55:45.09 N</t>
  </si>
  <si>
    <t>078:04:30.18 W</t>
  </si>
  <si>
    <t>033:55:45.87 N</t>
  </si>
  <si>
    <t>078:04:29.25 W</t>
  </si>
  <si>
    <t>033:55:46.64 N</t>
  </si>
  <si>
    <t>078:04:28.40 W</t>
  </si>
  <si>
    <t>033:55:47.41 N</t>
  </si>
  <si>
    <t>078:04:27.63 W</t>
  </si>
  <si>
    <t>033:55:48.18 N</t>
  </si>
  <si>
    <t>078:04:26.78 W</t>
  </si>
  <si>
    <t>033:55:48.96 N</t>
  </si>
  <si>
    <t>078:04:25.93 W</t>
  </si>
  <si>
    <t>033:55:49.73 N</t>
  </si>
  <si>
    <t>078:04:25.00 W</t>
  </si>
  <si>
    <t>033:55:50.50 N</t>
  </si>
  <si>
    <t>078:04:24.15 W</t>
  </si>
  <si>
    <t>033:55:51.27 N</t>
  </si>
  <si>
    <t>078:04:23.30 W</t>
  </si>
  <si>
    <t>033:55:52.05 N</t>
  </si>
  <si>
    <t>078:04:22.45 W</t>
  </si>
  <si>
    <t>033:55:52.82 N</t>
  </si>
  <si>
    <t>078:04:21.60 W</t>
  </si>
  <si>
    <t>033:55:53.59 N</t>
  </si>
  <si>
    <t>078:04:20.75 W</t>
  </si>
  <si>
    <t>033:55:54.44 N</t>
  </si>
  <si>
    <t>078:04:19.90 W</t>
  </si>
  <si>
    <t>033:55:55.21 N</t>
  </si>
  <si>
    <t>078:04:19.05 W</t>
  </si>
  <si>
    <t>033:55:55.99 N</t>
  </si>
  <si>
    <t>078:04:18.28 W</t>
  </si>
  <si>
    <t>033:55:56.76 N</t>
  </si>
  <si>
    <t>078:04:17.43 W</t>
  </si>
  <si>
    <t>033:55:57.45 N</t>
  </si>
  <si>
    <t>078:04:16.58 W</t>
  </si>
  <si>
    <t>033:55:58.15 N</t>
  </si>
  <si>
    <t>078:04:15.73 W</t>
  </si>
  <si>
    <t>033:55:59.00 N</t>
  </si>
  <si>
    <t>078:04:14.88 W</t>
  </si>
  <si>
    <t>033:55:59.85 N</t>
  </si>
  <si>
    <t>078:04:14.11 W</t>
  </si>
  <si>
    <t>033:56:00.62 N</t>
  </si>
  <si>
    <t>078:04:13.26 W</t>
  </si>
  <si>
    <t>033:56:01.24 N</t>
  </si>
  <si>
    <t>078:04:12.33 W</t>
  </si>
  <si>
    <t>033:56:02.01 N</t>
  </si>
  <si>
    <t>078:04:11.56 W</t>
  </si>
  <si>
    <t>033:56:02.63 N</t>
  </si>
  <si>
    <t>078:04:10.63 W</t>
  </si>
  <si>
    <t>033:56:03.25 N</t>
  </si>
  <si>
    <t>078:04:09.86 W</t>
  </si>
  <si>
    <t>033:56:03.87 N</t>
  </si>
  <si>
    <t>078:04:08.93 W</t>
  </si>
  <si>
    <t>033:56:04.48 N</t>
  </si>
  <si>
    <t>078:04:08.24 W</t>
  </si>
  <si>
    <t>033:56:05.26 N</t>
  </si>
  <si>
    <t>078:04:07.39 W</t>
  </si>
  <si>
    <t>033:56:05.87 N</t>
  </si>
  <si>
    <t>078:04:06.54 W</t>
  </si>
  <si>
    <t>033:56:06.65 N</t>
  </si>
  <si>
    <t>078:04:05.69 W</t>
  </si>
  <si>
    <t>033:56:07.42 N</t>
  </si>
  <si>
    <t>078:04:04.84 W</t>
  </si>
  <si>
    <t>033:56:08.11 N</t>
  </si>
  <si>
    <t>078:04:03.91 W</t>
  </si>
  <si>
    <t>033:56:08.89 N</t>
  </si>
  <si>
    <t>078:04:03.14 W</t>
  </si>
  <si>
    <t>033:56:09.66 N</t>
  </si>
  <si>
    <t>078:04:02.21 W</t>
  </si>
  <si>
    <t>033:56:10.43 N</t>
  </si>
  <si>
    <t>078:04:01.44 W</t>
  </si>
  <si>
    <t>033:56:11.20 N</t>
  </si>
  <si>
    <t>078:04:00.59 W</t>
  </si>
  <si>
    <t>033:56:11.90 N</t>
  </si>
  <si>
    <t>078:03:59.74 W</t>
  </si>
  <si>
    <t>033:56:12.60 N</t>
  </si>
  <si>
    <t>078:03:58.97 W</t>
  </si>
  <si>
    <t>033:56:13.29 N</t>
  </si>
  <si>
    <t>078:03:58.12 W</t>
  </si>
  <si>
    <t>033:56:13.99 N</t>
  </si>
  <si>
    <t>078:03:57.35 W</t>
  </si>
  <si>
    <t>033:56:14.68 N</t>
  </si>
  <si>
    <t>078:03:56.65 W</t>
  </si>
  <si>
    <t>033:56:15.45 N</t>
  </si>
  <si>
    <t>078:03:55.88 W</t>
  </si>
  <si>
    <t>033:56:16.15 N</t>
  </si>
  <si>
    <t>078:03:55.11 W</t>
  </si>
  <si>
    <t>033:56:16.84 N</t>
  </si>
  <si>
    <t>078:03:54.26 W</t>
  </si>
  <si>
    <t>033:56:17.54 N</t>
  </si>
  <si>
    <t>078:03:53.56 W</t>
  </si>
  <si>
    <t>033:56:18.23 N</t>
  </si>
  <si>
    <t>078:03:52.79 W</t>
  </si>
  <si>
    <t>033:56:18.85 N</t>
  </si>
  <si>
    <t>078:03:52.02 W</t>
  </si>
  <si>
    <t>033:56:19.55 N</t>
  </si>
  <si>
    <t>078:03:51.32 W</t>
  </si>
  <si>
    <t>033:56:20.17 N</t>
  </si>
  <si>
    <t>078:03:50.47 W</t>
  </si>
  <si>
    <t>033:56:20.71 N</t>
  </si>
  <si>
    <t>078:03:49.62 W</t>
  </si>
  <si>
    <t>033:56:21.25 N</t>
  </si>
  <si>
    <t>078:03:48.85 W</t>
  </si>
  <si>
    <t>033:56:21.79 N</t>
  </si>
  <si>
    <t>078:03:48.00 W</t>
  </si>
  <si>
    <t>033:56:22.33 N</t>
  </si>
  <si>
    <t>078:03:47.23 W</t>
  </si>
  <si>
    <t>033:56:22.87 N</t>
  </si>
  <si>
    <t>078:03:46.38 W</t>
  </si>
  <si>
    <t>033:56:23.33 N</t>
  </si>
  <si>
    <t>078:03:45.53 W</t>
  </si>
  <si>
    <t>033:56:23.72 N</t>
  </si>
  <si>
    <t>078:03:44.60 W</t>
  </si>
  <si>
    <t>033:56:23.87 N</t>
  </si>
  <si>
    <t>078:03:43.67 W</t>
  </si>
  <si>
    <t>033:56:24.26 N</t>
  </si>
  <si>
    <t>078:03:42.82 W</t>
  </si>
  <si>
    <t>033:56:24.65 N</t>
  </si>
  <si>
    <t>078:03:41.97 W</t>
  </si>
  <si>
    <t>033:56:25.19 N</t>
  </si>
  <si>
    <t>078:03:40.12 W</t>
  </si>
  <si>
    <t>033:56:25.50 N</t>
  </si>
  <si>
    <t>078:03:39.27 W</t>
  </si>
  <si>
    <t>033:56:26.19 N</t>
  </si>
  <si>
    <t>078:03:37.42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</si>
</sst>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481"/>
  <sheetViews>
    <sheetView tabSelected="1" workbookViewId="0"/>
  </sheetViews>
  <sheetFormatPr defaultRowHeight="14.4" x14ac:dyDescent="0.3"/>
  <sheetData>
    <row r="1" spans="1:12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</row>
    <row r="2" spans="1:123" x14ac:dyDescent="0.3">
      <c r="A2" t="str">
        <f>"10/15/2023 11:57:47.053"</f>
        <v>10/15/2023 11:57:47.053</v>
      </c>
      <c r="C2" t="str">
        <f t="shared" ref="C2:C65" si="0">"FFDFD3C0"</f>
        <v>FFDFD3C0</v>
      </c>
      <c r="D2" t="s">
        <v>123</v>
      </c>
      <c r="E2">
        <v>10</v>
      </c>
      <c r="H2">
        <v>260</v>
      </c>
      <c r="I2" t="s">
        <v>124</v>
      </c>
      <c r="J2" t="s">
        <v>125</v>
      </c>
      <c r="K2">
        <v>0</v>
      </c>
      <c r="L2">
        <v>3</v>
      </c>
      <c r="M2">
        <v>0</v>
      </c>
      <c r="N2">
        <v>2</v>
      </c>
      <c r="O2">
        <v>0</v>
      </c>
      <c r="P2">
        <v>1</v>
      </c>
      <c r="Q2">
        <v>0</v>
      </c>
      <c r="S2" t="str">
        <f t="shared" ref="S2:T7" si="1">"11:57:46.000"</f>
        <v>11:57:46.000</v>
      </c>
      <c r="T2" t="str">
        <f t="shared" si="1"/>
        <v>11:57:46.000</v>
      </c>
      <c r="U2" t="str">
        <f t="shared" ref="U2:U65" si="2">"A9A1C3"</f>
        <v>A9A1C3</v>
      </c>
      <c r="V2">
        <v>0</v>
      </c>
      <c r="W2">
        <v>0</v>
      </c>
      <c r="X2">
        <v>2</v>
      </c>
      <c r="Y2">
        <v>0</v>
      </c>
      <c r="AA2">
        <v>1</v>
      </c>
      <c r="AB2">
        <v>8</v>
      </c>
      <c r="AC2">
        <v>3</v>
      </c>
      <c r="AD2">
        <v>0</v>
      </c>
      <c r="AE2">
        <v>9</v>
      </c>
      <c r="AF2" t="s">
        <v>126</v>
      </c>
      <c r="AG2">
        <v>0</v>
      </c>
      <c r="AH2">
        <v>0</v>
      </c>
      <c r="AI2">
        <v>1</v>
      </c>
      <c r="AJ2">
        <v>0</v>
      </c>
      <c r="AK2" t="s">
        <v>127</v>
      </c>
      <c r="AL2">
        <v>33.925973999999997</v>
      </c>
      <c r="AM2" t="s">
        <v>128</v>
      </c>
      <c r="AN2">
        <v>-78.078610999999995</v>
      </c>
      <c r="AO2">
        <v>25</v>
      </c>
      <c r="AP2">
        <v>300</v>
      </c>
      <c r="AQ2" t="s">
        <v>129</v>
      </c>
      <c r="AR2">
        <v>22</v>
      </c>
      <c r="AS2">
        <v>25</v>
      </c>
      <c r="AT2">
        <v>-128</v>
      </c>
      <c r="BB2" t="str">
        <f t="shared" ref="BB2:BB65" si="3">"1200"</f>
        <v>1200</v>
      </c>
      <c r="BC2">
        <v>1</v>
      </c>
      <c r="BD2" t="str">
        <f t="shared" ref="BD2:BD65" si="4">"N72FU   "</f>
        <v xml:space="preserve">N72FU   </v>
      </c>
      <c r="BE2">
        <v>1</v>
      </c>
      <c r="BG2">
        <v>0</v>
      </c>
      <c r="BH2">
        <v>0</v>
      </c>
      <c r="BI2">
        <v>0</v>
      </c>
      <c r="BJ2">
        <v>-175</v>
      </c>
      <c r="BK2">
        <v>-475</v>
      </c>
      <c r="BL2" t="s">
        <v>130</v>
      </c>
      <c r="BM2">
        <v>1</v>
      </c>
      <c r="BN2">
        <v>1</v>
      </c>
      <c r="BO2">
        <v>0</v>
      </c>
      <c r="BP2">
        <v>0</v>
      </c>
      <c r="BT2">
        <v>0</v>
      </c>
      <c r="BU2">
        <v>0</v>
      </c>
      <c r="CE2" t="str">
        <f t="shared" ref="CE2:CE7" si="5">"11:57:46.830"</f>
        <v>11:57:46.830</v>
      </c>
      <c r="CF2">
        <v>829755483</v>
      </c>
      <c r="CS2">
        <v>0</v>
      </c>
      <c r="CT2">
        <v>2</v>
      </c>
      <c r="CU2">
        <v>0</v>
      </c>
      <c r="CV2">
        <v>2</v>
      </c>
      <c r="CW2">
        <v>0</v>
      </c>
      <c r="CX2">
        <v>7</v>
      </c>
      <c r="CY2">
        <v>7</v>
      </c>
      <c r="CZ2" t="s">
        <v>131</v>
      </c>
      <c r="DA2">
        <v>65</v>
      </c>
      <c r="DB2">
        <v>0</v>
      </c>
      <c r="DC2" t="s">
        <v>132</v>
      </c>
      <c r="DD2" t="s">
        <v>133</v>
      </c>
      <c r="DG2">
        <v>3574527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</row>
    <row r="3" spans="1:123" x14ac:dyDescent="0.3">
      <c r="A3" t="str">
        <f>"10/15/2023 11:57:47.068"</f>
        <v>10/15/2023 11:57:47.068</v>
      </c>
      <c r="C3" t="str">
        <f t="shared" si="0"/>
        <v>FFDFD3C0</v>
      </c>
      <c r="D3" t="s">
        <v>134</v>
      </c>
      <c r="E3">
        <v>3</v>
      </c>
      <c r="H3">
        <v>164</v>
      </c>
      <c r="I3" t="s">
        <v>135</v>
      </c>
      <c r="J3" t="s">
        <v>136</v>
      </c>
      <c r="K3">
        <v>0</v>
      </c>
      <c r="L3">
        <v>3</v>
      </c>
      <c r="M3">
        <v>0</v>
      </c>
      <c r="N3">
        <v>2</v>
      </c>
      <c r="O3">
        <v>0</v>
      </c>
      <c r="P3">
        <v>1</v>
      </c>
      <c r="Q3">
        <v>0</v>
      </c>
      <c r="S3" t="str">
        <f t="shared" si="1"/>
        <v>11:57:46.000</v>
      </c>
      <c r="T3" t="str">
        <f t="shared" si="1"/>
        <v>11:57:46.000</v>
      </c>
      <c r="U3" t="str">
        <f t="shared" si="2"/>
        <v>A9A1C3</v>
      </c>
      <c r="V3">
        <v>0</v>
      </c>
      <c r="W3">
        <v>0</v>
      </c>
      <c r="X3">
        <v>2</v>
      </c>
      <c r="Y3">
        <v>0</v>
      </c>
      <c r="AA3">
        <v>1</v>
      </c>
      <c r="AB3">
        <v>8</v>
      </c>
      <c r="AC3">
        <v>3</v>
      </c>
      <c r="AD3">
        <v>0</v>
      </c>
      <c r="AE3">
        <v>9</v>
      </c>
      <c r="AF3" t="s">
        <v>126</v>
      </c>
      <c r="AG3">
        <v>0</v>
      </c>
      <c r="AH3">
        <v>0</v>
      </c>
      <c r="AI3">
        <v>1</v>
      </c>
      <c r="AJ3">
        <v>0</v>
      </c>
      <c r="AK3" t="s">
        <v>127</v>
      </c>
      <c r="AL3">
        <v>33.925973999999997</v>
      </c>
      <c r="AM3" t="s">
        <v>128</v>
      </c>
      <c r="AN3">
        <v>-78.078610999999995</v>
      </c>
      <c r="AO3">
        <v>25</v>
      </c>
      <c r="AP3">
        <v>300</v>
      </c>
      <c r="AQ3" t="s">
        <v>129</v>
      </c>
      <c r="AR3">
        <v>22</v>
      </c>
      <c r="AS3">
        <v>25</v>
      </c>
      <c r="AT3">
        <v>-128</v>
      </c>
      <c r="BB3" t="str">
        <f t="shared" si="3"/>
        <v>1200</v>
      </c>
      <c r="BC3">
        <v>1</v>
      </c>
      <c r="BD3" t="str">
        <f t="shared" si="4"/>
        <v xml:space="preserve">N72FU   </v>
      </c>
      <c r="BE3">
        <v>1</v>
      </c>
      <c r="BG3">
        <v>0</v>
      </c>
      <c r="BH3">
        <v>0</v>
      </c>
      <c r="BI3">
        <v>0</v>
      </c>
      <c r="BJ3">
        <v>-175</v>
      </c>
      <c r="BK3">
        <v>-475</v>
      </c>
      <c r="BL3" t="s">
        <v>130</v>
      </c>
      <c r="BM3">
        <v>1</v>
      </c>
      <c r="BN3">
        <v>1</v>
      </c>
      <c r="BO3">
        <v>0</v>
      </c>
      <c r="BP3">
        <v>0</v>
      </c>
      <c r="BT3">
        <v>0</v>
      </c>
      <c r="BU3">
        <v>0</v>
      </c>
      <c r="CE3" t="str">
        <f t="shared" si="5"/>
        <v>11:57:46.830</v>
      </c>
      <c r="CF3">
        <v>829755483</v>
      </c>
      <c r="CS3">
        <v>0</v>
      </c>
      <c r="CT3">
        <v>2</v>
      </c>
      <c r="CU3">
        <v>0</v>
      </c>
      <c r="CV3">
        <v>2</v>
      </c>
      <c r="CW3">
        <v>0</v>
      </c>
      <c r="CX3">
        <v>7</v>
      </c>
      <c r="CY3">
        <v>7</v>
      </c>
      <c r="CZ3" t="s">
        <v>131</v>
      </c>
      <c r="DA3">
        <v>65</v>
      </c>
      <c r="DB3">
        <v>0</v>
      </c>
      <c r="DC3" t="s">
        <v>132</v>
      </c>
      <c r="DD3" t="s">
        <v>133</v>
      </c>
      <c r="DG3">
        <v>3574527</v>
      </c>
      <c r="DI3">
        <v>0</v>
      </c>
      <c r="DJ3">
        <v>0</v>
      </c>
      <c r="DK3">
        <v>1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</row>
    <row r="4" spans="1:123" x14ac:dyDescent="0.3">
      <c r="A4" t="str">
        <f>"10/15/2023 11:57:47.068"</f>
        <v>10/15/2023 11:57:47.068</v>
      </c>
      <c r="C4" t="str">
        <f t="shared" si="0"/>
        <v>FFDFD3C0</v>
      </c>
      <c r="D4" t="s">
        <v>137</v>
      </c>
      <c r="E4">
        <v>6</v>
      </c>
      <c r="F4">
        <v>1006</v>
      </c>
      <c r="G4" t="s">
        <v>135</v>
      </c>
      <c r="J4" t="s">
        <v>138</v>
      </c>
      <c r="K4">
        <v>0</v>
      </c>
      <c r="L4">
        <v>3</v>
      </c>
      <c r="M4">
        <v>0</v>
      </c>
      <c r="N4">
        <v>2</v>
      </c>
      <c r="O4">
        <v>0</v>
      </c>
      <c r="P4">
        <v>1</v>
      </c>
      <c r="Q4">
        <v>0</v>
      </c>
      <c r="S4" t="str">
        <f t="shared" si="1"/>
        <v>11:57:46.000</v>
      </c>
      <c r="T4" t="str">
        <f t="shared" si="1"/>
        <v>11:57:46.000</v>
      </c>
      <c r="U4" t="str">
        <f t="shared" si="2"/>
        <v>A9A1C3</v>
      </c>
      <c r="V4">
        <v>0</v>
      </c>
      <c r="W4">
        <v>0</v>
      </c>
      <c r="X4">
        <v>2</v>
      </c>
      <c r="Y4">
        <v>0</v>
      </c>
      <c r="AA4">
        <v>1</v>
      </c>
      <c r="AB4">
        <v>8</v>
      </c>
      <c r="AC4">
        <v>3</v>
      </c>
      <c r="AD4">
        <v>0</v>
      </c>
      <c r="AE4">
        <v>9</v>
      </c>
      <c r="AF4" t="s">
        <v>126</v>
      </c>
      <c r="AG4">
        <v>0</v>
      </c>
      <c r="AH4">
        <v>3</v>
      </c>
      <c r="AI4">
        <v>1</v>
      </c>
      <c r="AJ4">
        <v>0</v>
      </c>
      <c r="AK4" t="s">
        <v>127</v>
      </c>
      <c r="AL4">
        <v>33.925973999999997</v>
      </c>
      <c r="AM4" t="s">
        <v>128</v>
      </c>
      <c r="AN4">
        <v>-78.078610999999995</v>
      </c>
      <c r="AO4">
        <v>25</v>
      </c>
      <c r="AP4">
        <v>300</v>
      </c>
      <c r="AQ4" t="s">
        <v>129</v>
      </c>
      <c r="AR4">
        <v>22</v>
      </c>
      <c r="AS4">
        <v>25</v>
      </c>
      <c r="AT4">
        <v>-128</v>
      </c>
      <c r="BB4" t="str">
        <f t="shared" si="3"/>
        <v>1200</v>
      </c>
      <c r="BC4">
        <v>1</v>
      </c>
      <c r="BD4" t="str">
        <f t="shared" si="4"/>
        <v xml:space="preserve">N72FU   </v>
      </c>
      <c r="BE4">
        <v>1</v>
      </c>
      <c r="BG4">
        <v>0</v>
      </c>
      <c r="BH4">
        <v>0</v>
      </c>
      <c r="BI4">
        <v>0</v>
      </c>
      <c r="BJ4">
        <v>-175</v>
      </c>
      <c r="BK4">
        <v>-475</v>
      </c>
      <c r="BL4" t="s">
        <v>139</v>
      </c>
      <c r="BM4">
        <v>1</v>
      </c>
      <c r="BN4">
        <v>1</v>
      </c>
      <c r="BO4">
        <v>0</v>
      </c>
      <c r="BP4">
        <v>0</v>
      </c>
      <c r="BS4">
        <v>0.12</v>
      </c>
      <c r="BT4">
        <v>0</v>
      </c>
      <c r="BU4">
        <v>0</v>
      </c>
      <c r="CE4" t="str">
        <f t="shared" si="5"/>
        <v>11:57:46.830</v>
      </c>
      <c r="CF4">
        <v>829755483</v>
      </c>
      <c r="CS4">
        <v>0</v>
      </c>
      <c r="CT4">
        <v>2</v>
      </c>
      <c r="CU4">
        <v>0</v>
      </c>
      <c r="CV4">
        <v>2</v>
      </c>
      <c r="CW4">
        <v>0</v>
      </c>
      <c r="CX4">
        <v>7</v>
      </c>
      <c r="CY4">
        <v>7</v>
      </c>
      <c r="CZ4" t="s">
        <v>131</v>
      </c>
      <c r="DA4">
        <v>65</v>
      </c>
      <c r="DB4">
        <v>0</v>
      </c>
      <c r="DC4" t="s">
        <v>132</v>
      </c>
      <c r="DD4" t="s">
        <v>133</v>
      </c>
      <c r="DG4">
        <v>3574527</v>
      </c>
      <c r="DI4">
        <v>0</v>
      </c>
      <c r="DJ4">
        <v>0</v>
      </c>
      <c r="DK4">
        <v>1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</row>
    <row r="5" spans="1:123" x14ac:dyDescent="0.3">
      <c r="A5" t="str">
        <f>"10/15/2023 11:57:47.084"</f>
        <v>10/15/2023 11:57:47.084</v>
      </c>
      <c r="C5" t="str">
        <f t="shared" si="0"/>
        <v>FFDFD3C0</v>
      </c>
      <c r="D5" t="s">
        <v>137</v>
      </c>
      <c r="E5">
        <v>4</v>
      </c>
      <c r="F5">
        <v>1004</v>
      </c>
      <c r="G5" t="s">
        <v>140</v>
      </c>
      <c r="J5" t="s">
        <v>138</v>
      </c>
      <c r="K5">
        <v>0</v>
      </c>
      <c r="L5">
        <v>3</v>
      </c>
      <c r="M5">
        <v>0</v>
      </c>
      <c r="N5">
        <v>2</v>
      </c>
      <c r="O5">
        <v>0</v>
      </c>
      <c r="P5">
        <v>1</v>
      </c>
      <c r="Q5">
        <v>0</v>
      </c>
      <c r="S5" t="str">
        <f t="shared" si="1"/>
        <v>11:57:46.000</v>
      </c>
      <c r="T5" t="str">
        <f t="shared" si="1"/>
        <v>11:57:46.000</v>
      </c>
      <c r="U5" t="str">
        <f t="shared" si="2"/>
        <v>A9A1C3</v>
      </c>
      <c r="V5">
        <v>0</v>
      </c>
      <c r="W5">
        <v>0</v>
      </c>
      <c r="X5">
        <v>2</v>
      </c>
      <c r="Y5">
        <v>0</v>
      </c>
      <c r="AA5">
        <v>1</v>
      </c>
      <c r="AB5">
        <v>8</v>
      </c>
      <c r="AC5">
        <v>3</v>
      </c>
      <c r="AD5">
        <v>0</v>
      </c>
      <c r="AE5">
        <v>9</v>
      </c>
      <c r="AF5" t="s">
        <v>126</v>
      </c>
      <c r="AG5">
        <v>0</v>
      </c>
      <c r="AH5">
        <v>3</v>
      </c>
      <c r="AI5">
        <v>1</v>
      </c>
      <c r="AJ5">
        <v>0</v>
      </c>
      <c r="AK5" t="s">
        <v>127</v>
      </c>
      <c r="AL5">
        <v>33.925973999999997</v>
      </c>
      <c r="AM5" t="s">
        <v>128</v>
      </c>
      <c r="AN5">
        <v>-78.078610999999995</v>
      </c>
      <c r="AO5">
        <v>25</v>
      </c>
      <c r="AP5">
        <v>300</v>
      </c>
      <c r="AQ5" t="s">
        <v>129</v>
      </c>
      <c r="AR5">
        <v>22</v>
      </c>
      <c r="AS5">
        <v>25</v>
      </c>
      <c r="AT5">
        <v>-128</v>
      </c>
      <c r="BB5" t="str">
        <f t="shared" si="3"/>
        <v>1200</v>
      </c>
      <c r="BC5">
        <v>1</v>
      </c>
      <c r="BD5" t="str">
        <f t="shared" si="4"/>
        <v xml:space="preserve">N72FU   </v>
      </c>
      <c r="BE5">
        <v>1</v>
      </c>
      <c r="BG5">
        <v>0</v>
      </c>
      <c r="BH5">
        <v>0</v>
      </c>
      <c r="BI5">
        <v>0</v>
      </c>
      <c r="BJ5">
        <v>-175</v>
      </c>
      <c r="BK5">
        <v>-475</v>
      </c>
      <c r="BL5" t="s">
        <v>139</v>
      </c>
      <c r="BM5">
        <v>1</v>
      </c>
      <c r="BN5">
        <v>1</v>
      </c>
      <c r="BO5">
        <v>0</v>
      </c>
      <c r="BP5">
        <v>0</v>
      </c>
      <c r="BS5">
        <v>0.12</v>
      </c>
      <c r="BT5">
        <v>0</v>
      </c>
      <c r="BU5">
        <v>0</v>
      </c>
      <c r="CE5" t="str">
        <f t="shared" si="5"/>
        <v>11:57:46.830</v>
      </c>
      <c r="CF5">
        <v>829755483</v>
      </c>
      <c r="CS5">
        <v>0</v>
      </c>
      <c r="CT5">
        <v>2</v>
      </c>
      <c r="CU5">
        <v>0</v>
      </c>
      <c r="CV5">
        <v>2</v>
      </c>
      <c r="CW5">
        <v>0</v>
      </c>
      <c r="CX5">
        <v>7</v>
      </c>
      <c r="CY5">
        <v>7</v>
      </c>
      <c r="CZ5" t="s">
        <v>131</v>
      </c>
      <c r="DA5">
        <v>65</v>
      </c>
      <c r="DB5">
        <v>0</v>
      </c>
      <c r="DC5" t="s">
        <v>132</v>
      </c>
      <c r="DD5" t="s">
        <v>133</v>
      </c>
      <c r="DG5">
        <v>3574527</v>
      </c>
      <c r="DI5">
        <v>0</v>
      </c>
      <c r="DJ5">
        <v>0</v>
      </c>
      <c r="DK5">
        <v>1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</row>
    <row r="6" spans="1:123" x14ac:dyDescent="0.3">
      <c r="A6" t="str">
        <f>"10/15/2023 11:57:47.115"</f>
        <v>10/15/2023 11:57:47.115</v>
      </c>
      <c r="C6" t="str">
        <f t="shared" si="0"/>
        <v>FFDFD3C0</v>
      </c>
      <c r="D6" t="s">
        <v>141</v>
      </c>
      <c r="E6">
        <v>42</v>
      </c>
      <c r="H6">
        <v>129</v>
      </c>
      <c r="I6" t="s">
        <v>142</v>
      </c>
      <c r="J6" t="s">
        <v>125</v>
      </c>
      <c r="K6">
        <v>0</v>
      </c>
      <c r="L6">
        <v>3</v>
      </c>
      <c r="M6">
        <v>0</v>
      </c>
      <c r="N6">
        <v>2</v>
      </c>
      <c r="O6">
        <v>0</v>
      </c>
      <c r="P6">
        <v>1</v>
      </c>
      <c r="Q6">
        <v>0</v>
      </c>
      <c r="S6" t="str">
        <f t="shared" si="1"/>
        <v>11:57:46.000</v>
      </c>
      <c r="T6" t="str">
        <f t="shared" si="1"/>
        <v>11:57:46.000</v>
      </c>
      <c r="U6" t="str">
        <f t="shared" si="2"/>
        <v>A9A1C3</v>
      </c>
      <c r="V6">
        <v>0</v>
      </c>
      <c r="W6">
        <v>0</v>
      </c>
      <c r="X6">
        <v>2</v>
      </c>
      <c r="Y6">
        <v>0</v>
      </c>
      <c r="AA6">
        <v>1</v>
      </c>
      <c r="AB6">
        <v>8</v>
      </c>
      <c r="AC6">
        <v>3</v>
      </c>
      <c r="AD6">
        <v>0</v>
      </c>
      <c r="AE6">
        <v>9</v>
      </c>
      <c r="AF6" t="s">
        <v>126</v>
      </c>
      <c r="AG6">
        <v>0</v>
      </c>
      <c r="AH6">
        <v>0</v>
      </c>
      <c r="AI6">
        <v>1</v>
      </c>
      <c r="AJ6">
        <v>0</v>
      </c>
      <c r="AK6" t="s">
        <v>127</v>
      </c>
      <c r="AL6">
        <v>33.925973999999997</v>
      </c>
      <c r="AM6" t="s">
        <v>128</v>
      </c>
      <c r="AN6">
        <v>-78.078610999999995</v>
      </c>
      <c r="AO6">
        <v>25</v>
      </c>
      <c r="AP6">
        <v>300</v>
      </c>
      <c r="AQ6" t="s">
        <v>129</v>
      </c>
      <c r="AR6">
        <v>22</v>
      </c>
      <c r="AS6">
        <v>25</v>
      </c>
      <c r="AT6">
        <v>-128</v>
      </c>
      <c r="BB6" t="str">
        <f t="shared" si="3"/>
        <v>1200</v>
      </c>
      <c r="BC6">
        <v>1</v>
      </c>
      <c r="BD6" t="str">
        <f t="shared" si="4"/>
        <v xml:space="preserve">N72FU   </v>
      </c>
      <c r="BE6">
        <v>1</v>
      </c>
      <c r="BG6">
        <v>0</v>
      </c>
      <c r="BH6">
        <v>0</v>
      </c>
      <c r="BI6">
        <v>0</v>
      </c>
      <c r="BJ6">
        <v>-175</v>
      </c>
      <c r="BK6">
        <v>-475</v>
      </c>
      <c r="BL6" t="s">
        <v>130</v>
      </c>
      <c r="BM6">
        <v>1</v>
      </c>
      <c r="BN6">
        <v>1</v>
      </c>
      <c r="BO6">
        <v>0</v>
      </c>
      <c r="BP6">
        <v>0</v>
      </c>
      <c r="BT6">
        <v>0</v>
      </c>
      <c r="BU6">
        <v>0</v>
      </c>
      <c r="CE6" t="str">
        <f t="shared" si="5"/>
        <v>11:57:46.830</v>
      </c>
      <c r="CF6">
        <v>829755483</v>
      </c>
      <c r="CS6">
        <v>0</v>
      </c>
      <c r="CT6">
        <v>2</v>
      </c>
      <c r="CU6">
        <v>0</v>
      </c>
      <c r="CV6">
        <v>2</v>
      </c>
      <c r="CW6">
        <v>0</v>
      </c>
      <c r="CX6">
        <v>7</v>
      </c>
      <c r="CY6">
        <v>7</v>
      </c>
      <c r="CZ6" t="s">
        <v>131</v>
      </c>
      <c r="DA6">
        <v>65</v>
      </c>
      <c r="DB6">
        <v>0</v>
      </c>
      <c r="DC6" t="s">
        <v>132</v>
      </c>
      <c r="DD6" t="s">
        <v>133</v>
      </c>
      <c r="DG6">
        <v>3574527</v>
      </c>
      <c r="DI6">
        <v>0</v>
      </c>
      <c r="DJ6">
        <v>0</v>
      </c>
      <c r="DK6">
        <v>1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</row>
    <row r="7" spans="1:123" x14ac:dyDescent="0.3">
      <c r="A7" t="str">
        <f>"10/15/2023 11:57:47.115"</f>
        <v>10/15/2023 11:57:47.115</v>
      </c>
      <c r="C7" t="str">
        <f t="shared" si="0"/>
        <v>FFDFD3C0</v>
      </c>
      <c r="D7" t="s">
        <v>143</v>
      </c>
      <c r="E7">
        <v>6</v>
      </c>
      <c r="F7">
        <v>3006</v>
      </c>
      <c r="G7" t="s">
        <v>144</v>
      </c>
      <c r="J7" t="s">
        <v>145</v>
      </c>
      <c r="K7">
        <v>0</v>
      </c>
      <c r="L7">
        <v>3</v>
      </c>
      <c r="M7">
        <v>0</v>
      </c>
      <c r="N7">
        <v>2</v>
      </c>
      <c r="O7">
        <v>0</v>
      </c>
      <c r="P7">
        <v>1</v>
      </c>
      <c r="Q7">
        <v>0</v>
      </c>
      <c r="S7" t="str">
        <f t="shared" si="1"/>
        <v>11:57:46.000</v>
      </c>
      <c r="T7" t="str">
        <f t="shared" si="1"/>
        <v>11:57:46.000</v>
      </c>
      <c r="U7" t="str">
        <f t="shared" si="2"/>
        <v>A9A1C3</v>
      </c>
      <c r="V7">
        <v>0</v>
      </c>
      <c r="W7">
        <v>0</v>
      </c>
      <c r="X7">
        <v>2</v>
      </c>
      <c r="Y7">
        <v>0</v>
      </c>
      <c r="AA7">
        <v>1</v>
      </c>
      <c r="AB7">
        <v>8</v>
      </c>
      <c r="AC7">
        <v>3</v>
      </c>
      <c r="AD7">
        <v>0</v>
      </c>
      <c r="AE7">
        <v>9</v>
      </c>
      <c r="AF7" t="s">
        <v>126</v>
      </c>
      <c r="AG7">
        <v>0</v>
      </c>
      <c r="AH7">
        <v>3</v>
      </c>
      <c r="AI7">
        <v>1</v>
      </c>
      <c r="AJ7">
        <v>0</v>
      </c>
      <c r="AK7" t="s">
        <v>127</v>
      </c>
      <c r="AL7">
        <v>33.925973999999997</v>
      </c>
      <c r="AM7" t="s">
        <v>128</v>
      </c>
      <c r="AN7">
        <v>-78.078610999999995</v>
      </c>
      <c r="AO7">
        <v>25</v>
      </c>
      <c r="AP7">
        <v>300</v>
      </c>
      <c r="AQ7" t="s">
        <v>129</v>
      </c>
      <c r="AR7">
        <v>22</v>
      </c>
      <c r="AS7">
        <v>25</v>
      </c>
      <c r="AT7">
        <v>-128</v>
      </c>
      <c r="BB7" t="str">
        <f t="shared" si="3"/>
        <v>1200</v>
      </c>
      <c r="BC7">
        <v>1</v>
      </c>
      <c r="BD7" t="str">
        <f t="shared" si="4"/>
        <v xml:space="preserve">N72FU   </v>
      </c>
      <c r="BE7">
        <v>1</v>
      </c>
      <c r="BG7">
        <v>0</v>
      </c>
      <c r="BH7">
        <v>0</v>
      </c>
      <c r="BI7">
        <v>0</v>
      </c>
      <c r="BJ7">
        <v>-175</v>
      </c>
      <c r="BK7">
        <v>-475</v>
      </c>
      <c r="BL7" t="s">
        <v>139</v>
      </c>
      <c r="BM7">
        <v>1</v>
      </c>
      <c r="BN7">
        <v>1</v>
      </c>
      <c r="BO7">
        <v>0</v>
      </c>
      <c r="BP7">
        <v>0</v>
      </c>
      <c r="BS7">
        <v>0.12</v>
      </c>
      <c r="BT7">
        <v>0</v>
      </c>
      <c r="BU7">
        <v>0</v>
      </c>
      <c r="CE7" t="str">
        <f t="shared" si="5"/>
        <v>11:57:46.830</v>
      </c>
      <c r="CF7">
        <v>829755483</v>
      </c>
      <c r="CS7">
        <v>0</v>
      </c>
      <c r="CT7">
        <v>2</v>
      </c>
      <c r="CU7">
        <v>0</v>
      </c>
      <c r="CV7">
        <v>2</v>
      </c>
      <c r="CW7">
        <v>0</v>
      </c>
      <c r="CX7">
        <v>7</v>
      </c>
      <c r="CY7">
        <v>7</v>
      </c>
      <c r="CZ7" t="s">
        <v>131</v>
      </c>
      <c r="DA7">
        <v>65</v>
      </c>
      <c r="DB7">
        <v>0</v>
      </c>
      <c r="DC7" t="s">
        <v>132</v>
      </c>
      <c r="DD7" t="s">
        <v>133</v>
      </c>
      <c r="DG7">
        <v>3574527</v>
      </c>
      <c r="DI7">
        <v>0</v>
      </c>
      <c r="DJ7">
        <v>0</v>
      </c>
      <c r="DK7">
        <v>1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</row>
    <row r="8" spans="1:123" x14ac:dyDescent="0.3">
      <c r="A8" t="str">
        <f>"10/15/2023 11:57:47.881"</f>
        <v>10/15/2023 11:57:47.881</v>
      </c>
      <c r="C8" t="str">
        <f t="shared" si="0"/>
        <v>FFDFD3C0</v>
      </c>
      <c r="D8" t="s">
        <v>134</v>
      </c>
      <c r="E8">
        <v>3</v>
      </c>
      <c r="H8">
        <v>164</v>
      </c>
      <c r="I8" t="s">
        <v>135</v>
      </c>
      <c r="J8" t="s">
        <v>136</v>
      </c>
      <c r="K8">
        <v>0</v>
      </c>
      <c r="L8">
        <v>3</v>
      </c>
      <c r="M8">
        <v>0</v>
      </c>
      <c r="N8">
        <v>2</v>
      </c>
      <c r="O8">
        <v>0</v>
      </c>
      <c r="P8">
        <v>1</v>
      </c>
      <c r="Q8">
        <v>0</v>
      </c>
      <c r="S8" t="str">
        <f t="shared" ref="S8:T13" si="6">"11:57:47.000"</f>
        <v>11:57:47.000</v>
      </c>
      <c r="T8" t="str">
        <f t="shared" si="6"/>
        <v>11:57:47.000</v>
      </c>
      <c r="U8" t="str">
        <f t="shared" si="2"/>
        <v>A9A1C3</v>
      </c>
      <c r="V8">
        <v>0</v>
      </c>
      <c r="W8">
        <v>0</v>
      </c>
      <c r="X8">
        <v>2</v>
      </c>
      <c r="Y8">
        <v>0</v>
      </c>
      <c r="AA8">
        <v>1</v>
      </c>
      <c r="AB8">
        <v>8</v>
      </c>
      <c r="AC8">
        <v>3</v>
      </c>
      <c r="AD8">
        <v>0</v>
      </c>
      <c r="AE8">
        <v>9</v>
      </c>
      <c r="AF8" t="s">
        <v>126</v>
      </c>
      <c r="AG8">
        <v>0</v>
      </c>
      <c r="AH8">
        <v>0</v>
      </c>
      <c r="AI8">
        <v>1</v>
      </c>
      <c r="AJ8">
        <v>0</v>
      </c>
      <c r="AK8" t="s">
        <v>146</v>
      </c>
      <c r="AL8">
        <v>33.926102999999998</v>
      </c>
      <c r="AM8" t="s">
        <v>147</v>
      </c>
      <c r="AN8">
        <v>-78.078503999999995</v>
      </c>
      <c r="AO8">
        <v>25</v>
      </c>
      <c r="AP8">
        <v>300</v>
      </c>
      <c r="AQ8" t="s">
        <v>129</v>
      </c>
      <c r="AR8">
        <v>25</v>
      </c>
      <c r="AS8">
        <v>28</v>
      </c>
      <c r="AT8">
        <v>-64</v>
      </c>
      <c r="BB8" t="str">
        <f t="shared" si="3"/>
        <v>1200</v>
      </c>
      <c r="BC8">
        <v>1</v>
      </c>
      <c r="BD8" t="str">
        <f t="shared" si="4"/>
        <v xml:space="preserve">N72FU   </v>
      </c>
      <c r="BE8">
        <v>1</v>
      </c>
      <c r="BG8">
        <v>0</v>
      </c>
      <c r="BH8">
        <v>0</v>
      </c>
      <c r="BI8">
        <v>0</v>
      </c>
      <c r="BJ8">
        <v>-150</v>
      </c>
      <c r="BK8">
        <v>-450</v>
      </c>
      <c r="BL8" t="s">
        <v>130</v>
      </c>
      <c r="BM8">
        <v>1</v>
      </c>
      <c r="BN8">
        <v>1</v>
      </c>
      <c r="BO8">
        <v>0</v>
      </c>
      <c r="BP8">
        <v>0</v>
      </c>
      <c r="BT8">
        <v>0</v>
      </c>
      <c r="BU8">
        <v>0</v>
      </c>
      <c r="CE8" t="str">
        <f t="shared" ref="CE8:CE13" si="7">"11:57:47.634"</f>
        <v>11:57:47.634</v>
      </c>
      <c r="CF8">
        <v>633504822</v>
      </c>
      <c r="CS8">
        <v>0</v>
      </c>
      <c r="CT8">
        <v>2</v>
      </c>
      <c r="CU8">
        <v>0</v>
      </c>
      <c r="CV8">
        <v>2</v>
      </c>
      <c r="CW8">
        <v>0</v>
      </c>
      <c r="CX8">
        <v>7</v>
      </c>
      <c r="CY8">
        <v>7</v>
      </c>
      <c r="CZ8" t="s">
        <v>131</v>
      </c>
      <c r="DA8">
        <v>65</v>
      </c>
      <c r="DB8">
        <v>0</v>
      </c>
      <c r="DC8" t="s">
        <v>132</v>
      </c>
      <c r="DD8" t="s">
        <v>133</v>
      </c>
      <c r="DG8">
        <v>3574530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</row>
    <row r="9" spans="1:123" x14ac:dyDescent="0.3">
      <c r="A9" t="str">
        <f>"10/15/2023 11:57:47.881"</f>
        <v>10/15/2023 11:57:47.881</v>
      </c>
      <c r="C9" t="str">
        <f t="shared" si="0"/>
        <v>FFDFD3C0</v>
      </c>
      <c r="D9" t="s">
        <v>137</v>
      </c>
      <c r="E9">
        <v>4</v>
      </c>
      <c r="F9">
        <v>1004</v>
      </c>
      <c r="G9" t="s">
        <v>140</v>
      </c>
      <c r="J9" t="s">
        <v>138</v>
      </c>
      <c r="K9">
        <v>0</v>
      </c>
      <c r="L9">
        <v>3</v>
      </c>
      <c r="M9">
        <v>0</v>
      </c>
      <c r="N9">
        <v>2</v>
      </c>
      <c r="O9">
        <v>0</v>
      </c>
      <c r="P9">
        <v>1</v>
      </c>
      <c r="Q9">
        <v>0</v>
      </c>
      <c r="S9" t="str">
        <f t="shared" si="6"/>
        <v>11:57:47.000</v>
      </c>
      <c r="T9" t="str">
        <f t="shared" si="6"/>
        <v>11:57:47.000</v>
      </c>
      <c r="U9" t="str">
        <f t="shared" si="2"/>
        <v>A9A1C3</v>
      </c>
      <c r="V9">
        <v>0</v>
      </c>
      <c r="W9">
        <v>0</v>
      </c>
      <c r="X9">
        <v>2</v>
      </c>
      <c r="Y9">
        <v>0</v>
      </c>
      <c r="AA9">
        <v>1</v>
      </c>
      <c r="AB9">
        <v>8</v>
      </c>
      <c r="AC9">
        <v>3</v>
      </c>
      <c r="AD9">
        <v>0</v>
      </c>
      <c r="AE9">
        <v>9</v>
      </c>
      <c r="AF9" t="s">
        <v>126</v>
      </c>
      <c r="AG9">
        <v>0</v>
      </c>
      <c r="AH9">
        <v>3</v>
      </c>
      <c r="AI9">
        <v>1</v>
      </c>
      <c r="AJ9">
        <v>0</v>
      </c>
      <c r="AK9" t="s">
        <v>146</v>
      </c>
      <c r="AL9">
        <v>33.926102999999998</v>
      </c>
      <c r="AM9" t="s">
        <v>147</v>
      </c>
      <c r="AN9">
        <v>-78.078503999999995</v>
      </c>
      <c r="AO9">
        <v>25</v>
      </c>
      <c r="AP9">
        <v>300</v>
      </c>
      <c r="AQ9" t="s">
        <v>129</v>
      </c>
      <c r="AR9">
        <v>25</v>
      </c>
      <c r="AS9">
        <v>28</v>
      </c>
      <c r="AT9">
        <v>-64</v>
      </c>
      <c r="BB9" t="str">
        <f t="shared" si="3"/>
        <v>1200</v>
      </c>
      <c r="BC9">
        <v>1</v>
      </c>
      <c r="BD9" t="str">
        <f t="shared" si="4"/>
        <v xml:space="preserve">N72FU   </v>
      </c>
      <c r="BE9">
        <v>1</v>
      </c>
      <c r="BG9">
        <v>0</v>
      </c>
      <c r="BH9">
        <v>0</v>
      </c>
      <c r="BI9">
        <v>0</v>
      </c>
      <c r="BJ9">
        <v>-150</v>
      </c>
      <c r="BK9">
        <v>-450</v>
      </c>
      <c r="BL9" t="s">
        <v>139</v>
      </c>
      <c r="BM9">
        <v>1</v>
      </c>
      <c r="BN9">
        <v>1</v>
      </c>
      <c r="BO9">
        <v>0</v>
      </c>
      <c r="BP9">
        <v>0</v>
      </c>
      <c r="BS9">
        <v>0.04</v>
      </c>
      <c r="BT9">
        <v>0</v>
      </c>
      <c r="BU9">
        <v>0</v>
      </c>
      <c r="CE9" t="str">
        <f t="shared" si="7"/>
        <v>11:57:47.634</v>
      </c>
      <c r="CF9">
        <v>633504822</v>
      </c>
      <c r="CS9">
        <v>0</v>
      </c>
      <c r="CT9">
        <v>2</v>
      </c>
      <c r="CU9">
        <v>0</v>
      </c>
      <c r="CV9">
        <v>2</v>
      </c>
      <c r="CW9">
        <v>0</v>
      </c>
      <c r="CX9">
        <v>7</v>
      </c>
      <c r="CY9">
        <v>7</v>
      </c>
      <c r="CZ9" t="s">
        <v>131</v>
      </c>
      <c r="DA9">
        <v>65</v>
      </c>
      <c r="DB9">
        <v>0</v>
      </c>
      <c r="DC9" t="s">
        <v>132</v>
      </c>
      <c r="DD9" t="s">
        <v>133</v>
      </c>
      <c r="DG9">
        <v>3574530</v>
      </c>
      <c r="DI9">
        <v>0</v>
      </c>
      <c r="DJ9">
        <v>0</v>
      </c>
      <c r="DK9">
        <v>1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</row>
    <row r="10" spans="1:123" x14ac:dyDescent="0.3">
      <c r="A10" t="str">
        <f>"10/15/2023 11:57:47.897"</f>
        <v>10/15/2023 11:57:47.897</v>
      </c>
      <c r="C10" t="str">
        <f t="shared" si="0"/>
        <v>FFDFD3C0</v>
      </c>
      <c r="D10" t="s">
        <v>123</v>
      </c>
      <c r="E10">
        <v>10</v>
      </c>
      <c r="H10">
        <v>260</v>
      </c>
      <c r="I10" t="s">
        <v>124</v>
      </c>
      <c r="J10" t="s">
        <v>125</v>
      </c>
      <c r="K10">
        <v>0</v>
      </c>
      <c r="L10">
        <v>3</v>
      </c>
      <c r="M10">
        <v>0</v>
      </c>
      <c r="N10">
        <v>2</v>
      </c>
      <c r="O10">
        <v>0</v>
      </c>
      <c r="P10">
        <v>1</v>
      </c>
      <c r="Q10">
        <v>0</v>
      </c>
      <c r="S10" t="str">
        <f t="shared" si="6"/>
        <v>11:57:47.000</v>
      </c>
      <c r="T10" t="str">
        <f t="shared" si="6"/>
        <v>11:57:47.000</v>
      </c>
      <c r="U10" t="str">
        <f t="shared" si="2"/>
        <v>A9A1C3</v>
      </c>
      <c r="V10">
        <v>0</v>
      </c>
      <c r="W10">
        <v>0</v>
      </c>
      <c r="X10">
        <v>2</v>
      </c>
      <c r="Y10">
        <v>0</v>
      </c>
      <c r="AA10">
        <v>1</v>
      </c>
      <c r="AB10">
        <v>8</v>
      </c>
      <c r="AC10">
        <v>3</v>
      </c>
      <c r="AD10">
        <v>0</v>
      </c>
      <c r="AE10">
        <v>9</v>
      </c>
      <c r="AF10" t="s">
        <v>126</v>
      </c>
      <c r="AG10">
        <v>0</v>
      </c>
      <c r="AH10">
        <v>0</v>
      </c>
      <c r="AI10">
        <v>1</v>
      </c>
      <c r="AJ10">
        <v>0</v>
      </c>
      <c r="AK10" t="s">
        <v>146</v>
      </c>
      <c r="AL10">
        <v>33.926102999999998</v>
      </c>
      <c r="AM10" t="s">
        <v>147</v>
      </c>
      <c r="AN10">
        <v>-78.078503999999995</v>
      </c>
      <c r="AO10">
        <v>25</v>
      </c>
      <c r="AP10">
        <v>300</v>
      </c>
      <c r="AQ10" t="s">
        <v>129</v>
      </c>
      <c r="AR10">
        <v>25</v>
      </c>
      <c r="AS10">
        <v>28</v>
      </c>
      <c r="AT10">
        <v>-64</v>
      </c>
      <c r="BB10" t="str">
        <f t="shared" si="3"/>
        <v>1200</v>
      </c>
      <c r="BC10">
        <v>1</v>
      </c>
      <c r="BD10" t="str">
        <f t="shared" si="4"/>
        <v xml:space="preserve">N72FU   </v>
      </c>
      <c r="BE10">
        <v>1</v>
      </c>
      <c r="BG10">
        <v>0</v>
      </c>
      <c r="BH10">
        <v>0</v>
      </c>
      <c r="BI10">
        <v>0</v>
      </c>
      <c r="BJ10">
        <v>-150</v>
      </c>
      <c r="BK10">
        <v>-450</v>
      </c>
      <c r="BL10" t="s">
        <v>130</v>
      </c>
      <c r="BM10">
        <v>1</v>
      </c>
      <c r="BN10">
        <v>1</v>
      </c>
      <c r="BO10">
        <v>0</v>
      </c>
      <c r="BP10">
        <v>0</v>
      </c>
      <c r="BT10">
        <v>0</v>
      </c>
      <c r="BU10">
        <v>0</v>
      </c>
      <c r="CE10" t="str">
        <f t="shared" si="7"/>
        <v>11:57:47.634</v>
      </c>
      <c r="CF10">
        <v>633504822</v>
      </c>
      <c r="CS10">
        <v>0</v>
      </c>
      <c r="CT10">
        <v>2</v>
      </c>
      <c r="CU10">
        <v>0</v>
      </c>
      <c r="CV10">
        <v>2</v>
      </c>
      <c r="CW10">
        <v>0</v>
      </c>
      <c r="CX10">
        <v>7</v>
      </c>
      <c r="CY10">
        <v>7</v>
      </c>
      <c r="CZ10" t="s">
        <v>131</v>
      </c>
      <c r="DA10">
        <v>65</v>
      </c>
      <c r="DB10">
        <v>0</v>
      </c>
      <c r="DC10" t="s">
        <v>132</v>
      </c>
      <c r="DD10" t="s">
        <v>133</v>
      </c>
      <c r="DG10">
        <v>3574530</v>
      </c>
      <c r="DI10">
        <v>0</v>
      </c>
      <c r="DJ10">
        <v>0</v>
      </c>
      <c r="DK10">
        <v>1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</row>
    <row r="11" spans="1:123" x14ac:dyDescent="0.3">
      <c r="A11" t="str">
        <f>"10/15/2023 11:57:47.897"</f>
        <v>10/15/2023 11:57:47.897</v>
      </c>
      <c r="C11" t="str">
        <f t="shared" si="0"/>
        <v>FFDFD3C0</v>
      </c>
      <c r="D11" t="s">
        <v>141</v>
      </c>
      <c r="E11">
        <v>42</v>
      </c>
      <c r="H11">
        <v>129</v>
      </c>
      <c r="I11" t="s">
        <v>142</v>
      </c>
      <c r="J11" t="s">
        <v>125</v>
      </c>
      <c r="K11">
        <v>0</v>
      </c>
      <c r="L11">
        <v>3</v>
      </c>
      <c r="M11">
        <v>0</v>
      </c>
      <c r="N11">
        <v>2</v>
      </c>
      <c r="O11">
        <v>0</v>
      </c>
      <c r="P11">
        <v>1</v>
      </c>
      <c r="Q11">
        <v>0</v>
      </c>
      <c r="S11" t="str">
        <f t="shared" si="6"/>
        <v>11:57:47.000</v>
      </c>
      <c r="T11" t="str">
        <f t="shared" si="6"/>
        <v>11:57:47.000</v>
      </c>
      <c r="U11" t="str">
        <f t="shared" si="2"/>
        <v>A9A1C3</v>
      </c>
      <c r="V11">
        <v>0</v>
      </c>
      <c r="W11">
        <v>0</v>
      </c>
      <c r="X11">
        <v>2</v>
      </c>
      <c r="Y11">
        <v>0</v>
      </c>
      <c r="AA11">
        <v>1</v>
      </c>
      <c r="AB11">
        <v>8</v>
      </c>
      <c r="AC11">
        <v>3</v>
      </c>
      <c r="AD11">
        <v>0</v>
      </c>
      <c r="AE11">
        <v>9</v>
      </c>
      <c r="AF11" t="s">
        <v>126</v>
      </c>
      <c r="AG11">
        <v>0</v>
      </c>
      <c r="AH11">
        <v>0</v>
      </c>
      <c r="AI11">
        <v>1</v>
      </c>
      <c r="AJ11">
        <v>0</v>
      </c>
      <c r="AK11" t="s">
        <v>146</v>
      </c>
      <c r="AL11">
        <v>33.926102999999998</v>
      </c>
      <c r="AM11" t="s">
        <v>147</v>
      </c>
      <c r="AN11">
        <v>-78.078503999999995</v>
      </c>
      <c r="AO11">
        <v>25</v>
      </c>
      <c r="AP11">
        <v>300</v>
      </c>
      <c r="AQ11" t="s">
        <v>129</v>
      </c>
      <c r="AR11">
        <v>25</v>
      </c>
      <c r="AS11">
        <v>28</v>
      </c>
      <c r="AT11">
        <v>-64</v>
      </c>
      <c r="BB11" t="str">
        <f t="shared" si="3"/>
        <v>1200</v>
      </c>
      <c r="BC11">
        <v>1</v>
      </c>
      <c r="BD11" t="str">
        <f t="shared" si="4"/>
        <v xml:space="preserve">N72FU   </v>
      </c>
      <c r="BE11">
        <v>1</v>
      </c>
      <c r="BG11">
        <v>0</v>
      </c>
      <c r="BH11">
        <v>0</v>
      </c>
      <c r="BI11">
        <v>0</v>
      </c>
      <c r="BJ11">
        <v>-150</v>
      </c>
      <c r="BK11">
        <v>-450</v>
      </c>
      <c r="BL11" t="s">
        <v>130</v>
      </c>
      <c r="BM11">
        <v>1</v>
      </c>
      <c r="BN11">
        <v>1</v>
      </c>
      <c r="BO11">
        <v>0</v>
      </c>
      <c r="BP11">
        <v>0</v>
      </c>
      <c r="BT11">
        <v>0</v>
      </c>
      <c r="BU11">
        <v>0</v>
      </c>
      <c r="CE11" t="str">
        <f t="shared" si="7"/>
        <v>11:57:47.634</v>
      </c>
      <c r="CF11">
        <v>633504822</v>
      </c>
      <c r="CS11">
        <v>0</v>
      </c>
      <c r="CT11">
        <v>2</v>
      </c>
      <c r="CU11">
        <v>0</v>
      </c>
      <c r="CV11">
        <v>2</v>
      </c>
      <c r="CW11">
        <v>0</v>
      </c>
      <c r="CX11">
        <v>7</v>
      </c>
      <c r="CY11">
        <v>7</v>
      </c>
      <c r="CZ11" t="s">
        <v>131</v>
      </c>
      <c r="DA11">
        <v>65</v>
      </c>
      <c r="DB11">
        <v>0</v>
      </c>
      <c r="DC11" t="s">
        <v>132</v>
      </c>
      <c r="DD11" t="s">
        <v>133</v>
      </c>
      <c r="DG11">
        <v>3574530</v>
      </c>
      <c r="DI11">
        <v>0</v>
      </c>
      <c r="DJ11">
        <v>0</v>
      </c>
      <c r="DK11">
        <v>1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</row>
    <row r="12" spans="1:123" x14ac:dyDescent="0.3">
      <c r="A12" t="str">
        <f>"10/15/2023 11:57:47.912"</f>
        <v>10/15/2023 11:57:47.912</v>
      </c>
      <c r="C12" t="str">
        <f t="shared" si="0"/>
        <v>FFDFD3C0</v>
      </c>
      <c r="D12" t="s">
        <v>143</v>
      </c>
      <c r="E12">
        <v>6</v>
      </c>
      <c r="F12">
        <v>3006</v>
      </c>
      <c r="G12" t="s">
        <v>144</v>
      </c>
      <c r="J12" t="s">
        <v>145</v>
      </c>
      <c r="K12">
        <v>0</v>
      </c>
      <c r="L12">
        <v>3</v>
      </c>
      <c r="M12">
        <v>0</v>
      </c>
      <c r="N12">
        <v>2</v>
      </c>
      <c r="O12">
        <v>0</v>
      </c>
      <c r="P12">
        <v>1</v>
      </c>
      <c r="Q12">
        <v>0</v>
      </c>
      <c r="S12" t="str">
        <f t="shared" si="6"/>
        <v>11:57:47.000</v>
      </c>
      <c r="T12" t="str">
        <f t="shared" si="6"/>
        <v>11:57:47.000</v>
      </c>
      <c r="U12" t="str">
        <f t="shared" si="2"/>
        <v>A9A1C3</v>
      </c>
      <c r="V12">
        <v>0</v>
      </c>
      <c r="W12">
        <v>0</v>
      </c>
      <c r="X12">
        <v>2</v>
      </c>
      <c r="Y12">
        <v>0</v>
      </c>
      <c r="AA12">
        <v>1</v>
      </c>
      <c r="AB12">
        <v>8</v>
      </c>
      <c r="AC12">
        <v>3</v>
      </c>
      <c r="AD12">
        <v>0</v>
      </c>
      <c r="AE12">
        <v>9</v>
      </c>
      <c r="AF12" t="s">
        <v>126</v>
      </c>
      <c r="AG12">
        <v>0</v>
      </c>
      <c r="AH12">
        <v>3</v>
      </c>
      <c r="AI12">
        <v>1</v>
      </c>
      <c r="AJ12">
        <v>0</v>
      </c>
      <c r="AK12" t="s">
        <v>146</v>
      </c>
      <c r="AL12">
        <v>33.926102999999998</v>
      </c>
      <c r="AM12" t="s">
        <v>147</v>
      </c>
      <c r="AN12">
        <v>-78.078503999999995</v>
      </c>
      <c r="AO12">
        <v>25</v>
      </c>
      <c r="AP12">
        <v>300</v>
      </c>
      <c r="AQ12" t="s">
        <v>129</v>
      </c>
      <c r="AR12">
        <v>25</v>
      </c>
      <c r="AS12">
        <v>28</v>
      </c>
      <c r="AT12">
        <v>-64</v>
      </c>
      <c r="BB12" t="str">
        <f t="shared" si="3"/>
        <v>1200</v>
      </c>
      <c r="BC12">
        <v>1</v>
      </c>
      <c r="BD12" t="str">
        <f t="shared" si="4"/>
        <v xml:space="preserve">N72FU   </v>
      </c>
      <c r="BE12">
        <v>1</v>
      </c>
      <c r="BG12">
        <v>0</v>
      </c>
      <c r="BH12">
        <v>0</v>
      </c>
      <c r="BI12">
        <v>0</v>
      </c>
      <c r="BJ12">
        <v>-150</v>
      </c>
      <c r="BK12">
        <v>-450</v>
      </c>
      <c r="BL12" t="s">
        <v>139</v>
      </c>
      <c r="BM12">
        <v>1</v>
      </c>
      <c r="BN12">
        <v>1</v>
      </c>
      <c r="BO12">
        <v>0</v>
      </c>
      <c r="BP12">
        <v>0</v>
      </c>
      <c r="BS12">
        <v>0.04</v>
      </c>
      <c r="BT12">
        <v>0</v>
      </c>
      <c r="BU12">
        <v>0</v>
      </c>
      <c r="CE12" t="str">
        <f t="shared" si="7"/>
        <v>11:57:47.634</v>
      </c>
      <c r="CF12">
        <v>633504822</v>
      </c>
      <c r="CS12">
        <v>0</v>
      </c>
      <c r="CT12">
        <v>2</v>
      </c>
      <c r="CU12">
        <v>0</v>
      </c>
      <c r="CV12">
        <v>2</v>
      </c>
      <c r="CW12">
        <v>0</v>
      </c>
      <c r="CX12">
        <v>7</v>
      </c>
      <c r="CY12">
        <v>7</v>
      </c>
      <c r="CZ12" t="s">
        <v>131</v>
      </c>
      <c r="DA12">
        <v>65</v>
      </c>
      <c r="DB12">
        <v>0</v>
      </c>
      <c r="DC12" t="s">
        <v>132</v>
      </c>
      <c r="DD12" t="s">
        <v>133</v>
      </c>
      <c r="DG12">
        <v>3574530</v>
      </c>
      <c r="DI12">
        <v>0</v>
      </c>
      <c r="DJ12">
        <v>0</v>
      </c>
      <c r="DK12">
        <v>1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</row>
    <row r="13" spans="1:123" x14ac:dyDescent="0.3">
      <c r="A13" t="str">
        <f>"10/15/2023 11:57:47.943"</f>
        <v>10/15/2023 11:57:47.943</v>
      </c>
      <c r="C13" t="str">
        <f t="shared" si="0"/>
        <v>FFDFD3C0</v>
      </c>
      <c r="D13" t="s">
        <v>137</v>
      </c>
      <c r="E13">
        <v>6</v>
      </c>
      <c r="F13">
        <v>1006</v>
      </c>
      <c r="G13" t="s">
        <v>135</v>
      </c>
      <c r="J13" t="s">
        <v>138</v>
      </c>
      <c r="K13">
        <v>0</v>
      </c>
      <c r="L13">
        <v>3</v>
      </c>
      <c r="M13">
        <v>0</v>
      </c>
      <c r="N13">
        <v>2</v>
      </c>
      <c r="O13">
        <v>0</v>
      </c>
      <c r="P13">
        <v>1</v>
      </c>
      <c r="Q13">
        <v>0</v>
      </c>
      <c r="S13" t="str">
        <f t="shared" si="6"/>
        <v>11:57:47.000</v>
      </c>
      <c r="T13" t="str">
        <f t="shared" si="6"/>
        <v>11:57:47.000</v>
      </c>
      <c r="U13" t="str">
        <f t="shared" si="2"/>
        <v>A9A1C3</v>
      </c>
      <c r="V13">
        <v>0</v>
      </c>
      <c r="W13">
        <v>0</v>
      </c>
      <c r="X13">
        <v>2</v>
      </c>
      <c r="Y13">
        <v>0</v>
      </c>
      <c r="AA13">
        <v>1</v>
      </c>
      <c r="AB13">
        <v>8</v>
      </c>
      <c r="AC13">
        <v>3</v>
      </c>
      <c r="AD13">
        <v>0</v>
      </c>
      <c r="AE13">
        <v>9</v>
      </c>
      <c r="AF13" t="s">
        <v>126</v>
      </c>
      <c r="AG13">
        <v>0</v>
      </c>
      <c r="AH13">
        <v>3</v>
      </c>
      <c r="AI13">
        <v>1</v>
      </c>
      <c r="AJ13">
        <v>0</v>
      </c>
      <c r="AK13" t="s">
        <v>146</v>
      </c>
      <c r="AL13">
        <v>33.926102999999998</v>
      </c>
      <c r="AM13" t="s">
        <v>147</v>
      </c>
      <c r="AN13">
        <v>-78.078503999999995</v>
      </c>
      <c r="AO13">
        <v>25</v>
      </c>
      <c r="AP13">
        <v>300</v>
      </c>
      <c r="AQ13" t="s">
        <v>129</v>
      </c>
      <c r="AR13">
        <v>25</v>
      </c>
      <c r="AS13">
        <v>28</v>
      </c>
      <c r="AT13">
        <v>-64</v>
      </c>
      <c r="BB13" t="str">
        <f t="shared" si="3"/>
        <v>1200</v>
      </c>
      <c r="BC13">
        <v>1</v>
      </c>
      <c r="BD13" t="str">
        <f t="shared" si="4"/>
        <v xml:space="preserve">N72FU   </v>
      </c>
      <c r="BE13">
        <v>1</v>
      </c>
      <c r="BG13">
        <v>0</v>
      </c>
      <c r="BH13">
        <v>0</v>
      </c>
      <c r="BI13">
        <v>0</v>
      </c>
      <c r="BJ13">
        <v>-150</v>
      </c>
      <c r="BK13">
        <v>-450</v>
      </c>
      <c r="BL13" t="s">
        <v>139</v>
      </c>
      <c r="BM13">
        <v>1</v>
      </c>
      <c r="BN13">
        <v>1</v>
      </c>
      <c r="BO13">
        <v>0</v>
      </c>
      <c r="BP13">
        <v>0</v>
      </c>
      <c r="BS13">
        <v>0.04</v>
      </c>
      <c r="BT13">
        <v>0</v>
      </c>
      <c r="BU13">
        <v>0</v>
      </c>
      <c r="CE13" t="str">
        <f t="shared" si="7"/>
        <v>11:57:47.634</v>
      </c>
      <c r="CF13">
        <v>633504822</v>
      </c>
      <c r="CS13">
        <v>0</v>
      </c>
      <c r="CT13">
        <v>2</v>
      </c>
      <c r="CU13">
        <v>0</v>
      </c>
      <c r="CV13">
        <v>2</v>
      </c>
      <c r="CW13">
        <v>0</v>
      </c>
      <c r="CX13">
        <v>7</v>
      </c>
      <c r="CY13">
        <v>7</v>
      </c>
      <c r="CZ13" t="s">
        <v>131</v>
      </c>
      <c r="DA13">
        <v>65</v>
      </c>
      <c r="DB13">
        <v>0</v>
      </c>
      <c r="DC13" t="s">
        <v>132</v>
      </c>
      <c r="DD13" t="s">
        <v>133</v>
      </c>
      <c r="DG13">
        <v>3574530</v>
      </c>
      <c r="DI13">
        <v>0</v>
      </c>
      <c r="DJ13">
        <v>0</v>
      </c>
      <c r="DK13">
        <v>1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</row>
    <row r="14" spans="1:123" x14ac:dyDescent="0.3">
      <c r="A14" t="str">
        <f>"10/15/2023 11:57:49.131"</f>
        <v>10/15/2023 11:57:49.131</v>
      </c>
      <c r="C14" t="str">
        <f t="shared" si="0"/>
        <v>FFDFD3C0</v>
      </c>
      <c r="D14" t="s">
        <v>137</v>
      </c>
      <c r="E14">
        <v>4</v>
      </c>
      <c r="F14">
        <v>1004</v>
      </c>
      <c r="G14" t="s">
        <v>140</v>
      </c>
      <c r="J14" t="s">
        <v>138</v>
      </c>
      <c r="K14">
        <v>0</v>
      </c>
      <c r="L14">
        <v>3</v>
      </c>
      <c r="M14">
        <v>0</v>
      </c>
      <c r="N14">
        <v>2</v>
      </c>
      <c r="O14">
        <v>0</v>
      </c>
      <c r="P14">
        <v>1</v>
      </c>
      <c r="Q14">
        <v>0</v>
      </c>
      <c r="S14" t="str">
        <f t="shared" ref="S14:T19" si="8">"11:57:48.000"</f>
        <v>11:57:48.000</v>
      </c>
      <c r="T14" t="str">
        <f t="shared" si="8"/>
        <v>11:57:48.000</v>
      </c>
      <c r="U14" t="str">
        <f t="shared" si="2"/>
        <v>A9A1C3</v>
      </c>
      <c r="V14">
        <v>0</v>
      </c>
      <c r="W14">
        <v>0</v>
      </c>
      <c r="X14">
        <v>2</v>
      </c>
      <c r="Y14">
        <v>0</v>
      </c>
      <c r="AA14">
        <v>1</v>
      </c>
      <c r="AB14">
        <v>8</v>
      </c>
      <c r="AC14">
        <v>3</v>
      </c>
      <c r="AD14">
        <v>0</v>
      </c>
      <c r="AE14">
        <v>9</v>
      </c>
      <c r="AF14" t="s">
        <v>126</v>
      </c>
      <c r="AG14">
        <v>0</v>
      </c>
      <c r="AH14">
        <v>3</v>
      </c>
      <c r="AI14">
        <v>1</v>
      </c>
      <c r="AJ14">
        <v>0</v>
      </c>
      <c r="AK14" t="s">
        <v>148</v>
      </c>
      <c r="AL14">
        <v>33.926253000000003</v>
      </c>
      <c r="AM14" t="s">
        <v>149</v>
      </c>
      <c r="AN14">
        <v>-78.078374999999994</v>
      </c>
      <c r="AO14">
        <v>25</v>
      </c>
      <c r="AP14">
        <v>300</v>
      </c>
      <c r="AQ14" t="s">
        <v>129</v>
      </c>
      <c r="AR14">
        <v>27</v>
      </c>
      <c r="AS14">
        <v>31</v>
      </c>
      <c r="AT14">
        <v>0</v>
      </c>
      <c r="BB14" t="str">
        <f t="shared" si="3"/>
        <v>1200</v>
      </c>
      <c r="BC14">
        <v>1</v>
      </c>
      <c r="BD14" t="str">
        <f t="shared" si="4"/>
        <v xml:space="preserve">N72FU   </v>
      </c>
      <c r="BE14">
        <v>1</v>
      </c>
      <c r="BG14">
        <v>0</v>
      </c>
      <c r="BH14">
        <v>0</v>
      </c>
      <c r="BI14">
        <v>0</v>
      </c>
      <c r="BJ14">
        <v>-150</v>
      </c>
      <c r="BK14">
        <v>-450</v>
      </c>
      <c r="BL14" t="s">
        <v>139</v>
      </c>
      <c r="BM14">
        <v>1</v>
      </c>
      <c r="BN14">
        <v>1</v>
      </c>
      <c r="BO14">
        <v>0</v>
      </c>
      <c r="BP14">
        <v>0</v>
      </c>
      <c r="BS14">
        <v>0.04</v>
      </c>
      <c r="BT14">
        <v>0</v>
      </c>
      <c r="BU14">
        <v>0</v>
      </c>
      <c r="CE14" t="str">
        <f t="shared" ref="CE14:CE19" si="9">"11:57:48.891"</f>
        <v>11:57:48.891</v>
      </c>
      <c r="CF14">
        <v>890505517</v>
      </c>
      <c r="CS14">
        <v>0</v>
      </c>
      <c r="CT14">
        <v>2</v>
      </c>
      <c r="CU14">
        <v>0</v>
      </c>
      <c r="CV14">
        <v>2</v>
      </c>
      <c r="CW14">
        <v>0</v>
      </c>
      <c r="CX14">
        <v>7</v>
      </c>
      <c r="CY14">
        <v>7</v>
      </c>
      <c r="CZ14" t="s">
        <v>131</v>
      </c>
      <c r="DA14">
        <v>65</v>
      </c>
      <c r="DB14">
        <v>0</v>
      </c>
      <c r="DC14" t="s">
        <v>132</v>
      </c>
      <c r="DD14" t="s">
        <v>133</v>
      </c>
      <c r="DG14">
        <v>3574535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</row>
    <row r="15" spans="1:123" x14ac:dyDescent="0.3">
      <c r="A15" t="str">
        <f>"10/15/2023 11:57:49.147"</f>
        <v>10/15/2023 11:57:49.147</v>
      </c>
      <c r="C15" t="str">
        <f t="shared" si="0"/>
        <v>FFDFD3C0</v>
      </c>
      <c r="D15" t="s">
        <v>123</v>
      </c>
      <c r="E15">
        <v>10</v>
      </c>
      <c r="H15">
        <v>260</v>
      </c>
      <c r="I15" t="s">
        <v>124</v>
      </c>
      <c r="J15" t="s">
        <v>125</v>
      </c>
      <c r="K15">
        <v>0</v>
      </c>
      <c r="L15">
        <v>3</v>
      </c>
      <c r="M15">
        <v>0</v>
      </c>
      <c r="N15">
        <v>2</v>
      </c>
      <c r="O15">
        <v>0</v>
      </c>
      <c r="P15">
        <v>1</v>
      </c>
      <c r="Q15">
        <v>0</v>
      </c>
      <c r="S15" t="str">
        <f t="shared" si="8"/>
        <v>11:57:48.000</v>
      </c>
      <c r="T15" t="str">
        <f t="shared" si="8"/>
        <v>11:57:48.000</v>
      </c>
      <c r="U15" t="str">
        <f t="shared" si="2"/>
        <v>A9A1C3</v>
      </c>
      <c r="V15">
        <v>0</v>
      </c>
      <c r="W15">
        <v>0</v>
      </c>
      <c r="X15">
        <v>2</v>
      </c>
      <c r="Y15">
        <v>0</v>
      </c>
      <c r="AA15">
        <v>1</v>
      </c>
      <c r="AB15">
        <v>8</v>
      </c>
      <c r="AC15">
        <v>3</v>
      </c>
      <c r="AD15">
        <v>0</v>
      </c>
      <c r="AE15">
        <v>9</v>
      </c>
      <c r="AF15" t="s">
        <v>126</v>
      </c>
      <c r="AG15">
        <v>0</v>
      </c>
      <c r="AH15">
        <v>3</v>
      </c>
      <c r="AI15">
        <v>1</v>
      </c>
      <c r="AJ15">
        <v>0</v>
      </c>
      <c r="AK15" t="s">
        <v>148</v>
      </c>
      <c r="AL15">
        <v>33.926253000000003</v>
      </c>
      <c r="AM15" t="s">
        <v>149</v>
      </c>
      <c r="AN15">
        <v>-78.078374999999994</v>
      </c>
      <c r="AO15">
        <v>25</v>
      </c>
      <c r="AP15">
        <v>300</v>
      </c>
      <c r="AQ15" t="s">
        <v>129</v>
      </c>
      <c r="AR15">
        <v>27</v>
      </c>
      <c r="AS15">
        <v>31</v>
      </c>
      <c r="AT15">
        <v>0</v>
      </c>
      <c r="BB15" t="str">
        <f t="shared" si="3"/>
        <v>1200</v>
      </c>
      <c r="BC15">
        <v>1</v>
      </c>
      <c r="BD15" t="str">
        <f t="shared" si="4"/>
        <v xml:space="preserve">N72FU   </v>
      </c>
      <c r="BE15">
        <v>1</v>
      </c>
      <c r="BG15">
        <v>0</v>
      </c>
      <c r="BH15">
        <v>0</v>
      </c>
      <c r="BI15">
        <v>0</v>
      </c>
      <c r="BJ15">
        <v>-150</v>
      </c>
      <c r="BK15">
        <v>-450</v>
      </c>
      <c r="BL15" t="s">
        <v>130</v>
      </c>
      <c r="BM15">
        <v>1</v>
      </c>
      <c r="BN15">
        <v>1</v>
      </c>
      <c r="BO15">
        <v>0</v>
      </c>
      <c r="BP15">
        <v>0</v>
      </c>
      <c r="BT15">
        <v>0</v>
      </c>
      <c r="BU15">
        <v>0</v>
      </c>
      <c r="CE15" t="str">
        <f t="shared" si="9"/>
        <v>11:57:48.891</v>
      </c>
      <c r="CF15">
        <v>890505517</v>
      </c>
      <c r="CS15">
        <v>0</v>
      </c>
      <c r="CT15">
        <v>2</v>
      </c>
      <c r="CU15">
        <v>0</v>
      </c>
      <c r="CV15">
        <v>2</v>
      </c>
      <c r="CW15">
        <v>0</v>
      </c>
      <c r="CX15">
        <v>7</v>
      </c>
      <c r="CY15">
        <v>7</v>
      </c>
      <c r="CZ15" t="s">
        <v>131</v>
      </c>
      <c r="DA15">
        <v>65</v>
      </c>
      <c r="DB15">
        <v>0</v>
      </c>
      <c r="DC15" t="s">
        <v>132</v>
      </c>
      <c r="DD15" t="s">
        <v>133</v>
      </c>
      <c r="DG15">
        <v>3574535</v>
      </c>
      <c r="DI15">
        <v>0</v>
      </c>
      <c r="DJ15">
        <v>0</v>
      </c>
      <c r="DK15">
        <v>1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</row>
    <row r="16" spans="1:123" x14ac:dyDescent="0.3">
      <c r="A16" t="str">
        <f>"10/15/2023 11:57:49.162"</f>
        <v>10/15/2023 11:57:49.162</v>
      </c>
      <c r="C16" t="str">
        <f t="shared" si="0"/>
        <v>FFDFD3C0</v>
      </c>
      <c r="D16" t="s">
        <v>141</v>
      </c>
      <c r="E16">
        <v>42</v>
      </c>
      <c r="H16">
        <v>129</v>
      </c>
      <c r="I16" t="s">
        <v>142</v>
      </c>
      <c r="J16" t="s">
        <v>125</v>
      </c>
      <c r="K16">
        <v>0</v>
      </c>
      <c r="L16">
        <v>3</v>
      </c>
      <c r="M16">
        <v>0</v>
      </c>
      <c r="N16">
        <v>2</v>
      </c>
      <c r="O16">
        <v>0</v>
      </c>
      <c r="P16">
        <v>1</v>
      </c>
      <c r="Q16">
        <v>0</v>
      </c>
      <c r="S16" t="str">
        <f t="shared" si="8"/>
        <v>11:57:48.000</v>
      </c>
      <c r="T16" t="str">
        <f t="shared" si="8"/>
        <v>11:57:48.000</v>
      </c>
      <c r="U16" t="str">
        <f t="shared" si="2"/>
        <v>A9A1C3</v>
      </c>
      <c r="V16">
        <v>0</v>
      </c>
      <c r="W16">
        <v>0</v>
      </c>
      <c r="X16">
        <v>2</v>
      </c>
      <c r="Y16">
        <v>0</v>
      </c>
      <c r="AA16">
        <v>1</v>
      </c>
      <c r="AB16">
        <v>8</v>
      </c>
      <c r="AC16">
        <v>3</v>
      </c>
      <c r="AD16">
        <v>0</v>
      </c>
      <c r="AE16">
        <v>9</v>
      </c>
      <c r="AF16" t="s">
        <v>126</v>
      </c>
      <c r="AG16">
        <v>0</v>
      </c>
      <c r="AH16">
        <v>3</v>
      </c>
      <c r="AI16">
        <v>1</v>
      </c>
      <c r="AJ16">
        <v>0</v>
      </c>
      <c r="AK16" t="s">
        <v>148</v>
      </c>
      <c r="AL16">
        <v>33.926253000000003</v>
      </c>
      <c r="AM16" t="s">
        <v>149</v>
      </c>
      <c r="AN16">
        <v>-78.078374999999994</v>
      </c>
      <c r="AO16">
        <v>25</v>
      </c>
      <c r="AP16">
        <v>300</v>
      </c>
      <c r="AQ16" t="s">
        <v>129</v>
      </c>
      <c r="AR16">
        <v>27</v>
      </c>
      <c r="AS16">
        <v>31</v>
      </c>
      <c r="AT16">
        <v>0</v>
      </c>
      <c r="BB16" t="str">
        <f t="shared" si="3"/>
        <v>1200</v>
      </c>
      <c r="BC16">
        <v>1</v>
      </c>
      <c r="BD16" t="str">
        <f t="shared" si="4"/>
        <v xml:space="preserve">N72FU   </v>
      </c>
      <c r="BE16">
        <v>1</v>
      </c>
      <c r="BG16">
        <v>0</v>
      </c>
      <c r="BH16">
        <v>0</v>
      </c>
      <c r="BI16">
        <v>0</v>
      </c>
      <c r="BJ16">
        <v>-150</v>
      </c>
      <c r="BK16">
        <v>-450</v>
      </c>
      <c r="BL16" t="s">
        <v>130</v>
      </c>
      <c r="BM16">
        <v>1</v>
      </c>
      <c r="BN16">
        <v>1</v>
      </c>
      <c r="BO16">
        <v>0</v>
      </c>
      <c r="BP16">
        <v>0</v>
      </c>
      <c r="BT16">
        <v>0</v>
      </c>
      <c r="BU16">
        <v>0</v>
      </c>
      <c r="CE16" t="str">
        <f t="shared" si="9"/>
        <v>11:57:48.891</v>
      </c>
      <c r="CF16">
        <v>890505517</v>
      </c>
      <c r="CS16">
        <v>0</v>
      </c>
      <c r="CT16">
        <v>2</v>
      </c>
      <c r="CU16">
        <v>0</v>
      </c>
      <c r="CV16">
        <v>2</v>
      </c>
      <c r="CW16">
        <v>0</v>
      </c>
      <c r="CX16">
        <v>7</v>
      </c>
      <c r="CY16">
        <v>7</v>
      </c>
      <c r="CZ16" t="s">
        <v>131</v>
      </c>
      <c r="DA16">
        <v>65</v>
      </c>
      <c r="DB16">
        <v>0</v>
      </c>
      <c r="DC16" t="s">
        <v>132</v>
      </c>
      <c r="DD16" t="s">
        <v>133</v>
      </c>
      <c r="DG16">
        <v>3574535</v>
      </c>
      <c r="DI16">
        <v>0</v>
      </c>
      <c r="DJ16">
        <v>0</v>
      </c>
      <c r="DK16">
        <v>1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</row>
    <row r="17" spans="1:123" x14ac:dyDescent="0.3">
      <c r="A17" t="str">
        <f>"10/15/2023 11:57:49.162"</f>
        <v>10/15/2023 11:57:49.162</v>
      </c>
      <c r="C17" t="str">
        <f t="shared" si="0"/>
        <v>FFDFD3C0</v>
      </c>
      <c r="D17" t="s">
        <v>143</v>
      </c>
      <c r="E17">
        <v>6</v>
      </c>
      <c r="F17">
        <v>3006</v>
      </c>
      <c r="G17" t="s">
        <v>144</v>
      </c>
      <c r="J17" t="s">
        <v>145</v>
      </c>
      <c r="K17">
        <v>0</v>
      </c>
      <c r="L17">
        <v>3</v>
      </c>
      <c r="M17">
        <v>0</v>
      </c>
      <c r="N17">
        <v>2</v>
      </c>
      <c r="O17">
        <v>0</v>
      </c>
      <c r="P17">
        <v>1</v>
      </c>
      <c r="Q17">
        <v>0</v>
      </c>
      <c r="S17" t="str">
        <f t="shared" si="8"/>
        <v>11:57:48.000</v>
      </c>
      <c r="T17" t="str">
        <f t="shared" si="8"/>
        <v>11:57:48.000</v>
      </c>
      <c r="U17" t="str">
        <f t="shared" si="2"/>
        <v>A9A1C3</v>
      </c>
      <c r="V17">
        <v>0</v>
      </c>
      <c r="W17">
        <v>0</v>
      </c>
      <c r="X17">
        <v>2</v>
      </c>
      <c r="Y17">
        <v>0</v>
      </c>
      <c r="AA17">
        <v>1</v>
      </c>
      <c r="AB17">
        <v>8</v>
      </c>
      <c r="AC17">
        <v>3</v>
      </c>
      <c r="AD17">
        <v>0</v>
      </c>
      <c r="AE17">
        <v>9</v>
      </c>
      <c r="AF17" t="s">
        <v>126</v>
      </c>
      <c r="AG17">
        <v>0</v>
      </c>
      <c r="AH17">
        <v>3</v>
      </c>
      <c r="AI17">
        <v>1</v>
      </c>
      <c r="AJ17">
        <v>0</v>
      </c>
      <c r="AK17" t="s">
        <v>148</v>
      </c>
      <c r="AL17">
        <v>33.926253000000003</v>
      </c>
      <c r="AM17" t="s">
        <v>149</v>
      </c>
      <c r="AN17">
        <v>-78.078374999999994</v>
      </c>
      <c r="AO17">
        <v>25</v>
      </c>
      <c r="AP17">
        <v>300</v>
      </c>
      <c r="AQ17" t="s">
        <v>129</v>
      </c>
      <c r="AR17">
        <v>27</v>
      </c>
      <c r="AS17">
        <v>31</v>
      </c>
      <c r="AT17">
        <v>0</v>
      </c>
      <c r="BB17" t="str">
        <f t="shared" si="3"/>
        <v>1200</v>
      </c>
      <c r="BC17">
        <v>1</v>
      </c>
      <c r="BD17" t="str">
        <f t="shared" si="4"/>
        <v xml:space="preserve">N72FU   </v>
      </c>
      <c r="BE17">
        <v>1</v>
      </c>
      <c r="BG17">
        <v>0</v>
      </c>
      <c r="BH17">
        <v>0</v>
      </c>
      <c r="BI17">
        <v>0</v>
      </c>
      <c r="BJ17">
        <v>-150</v>
      </c>
      <c r="BK17">
        <v>-450</v>
      </c>
      <c r="BL17" t="s">
        <v>139</v>
      </c>
      <c r="BM17">
        <v>1</v>
      </c>
      <c r="BN17">
        <v>1</v>
      </c>
      <c r="BO17">
        <v>0</v>
      </c>
      <c r="BP17">
        <v>0</v>
      </c>
      <c r="BS17">
        <v>0.04</v>
      </c>
      <c r="BT17">
        <v>0</v>
      </c>
      <c r="BU17">
        <v>0</v>
      </c>
      <c r="CE17" t="str">
        <f t="shared" si="9"/>
        <v>11:57:48.891</v>
      </c>
      <c r="CF17">
        <v>890505517</v>
      </c>
      <c r="CS17">
        <v>0</v>
      </c>
      <c r="CT17">
        <v>2</v>
      </c>
      <c r="CU17">
        <v>0</v>
      </c>
      <c r="CV17">
        <v>2</v>
      </c>
      <c r="CW17">
        <v>0</v>
      </c>
      <c r="CX17">
        <v>7</v>
      </c>
      <c r="CY17">
        <v>7</v>
      </c>
      <c r="CZ17" t="s">
        <v>131</v>
      </c>
      <c r="DA17">
        <v>65</v>
      </c>
      <c r="DB17">
        <v>0</v>
      </c>
      <c r="DC17" t="s">
        <v>132</v>
      </c>
      <c r="DD17" t="s">
        <v>133</v>
      </c>
      <c r="DG17">
        <v>3574535</v>
      </c>
      <c r="DI17">
        <v>0</v>
      </c>
      <c r="DJ17">
        <v>0</v>
      </c>
      <c r="DK17">
        <v>1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</row>
    <row r="18" spans="1:123" x14ac:dyDescent="0.3">
      <c r="A18" t="str">
        <f>"10/15/2023 11:57:49.178"</f>
        <v>10/15/2023 11:57:49.178</v>
      </c>
      <c r="C18" t="str">
        <f t="shared" si="0"/>
        <v>FFDFD3C0</v>
      </c>
      <c r="D18" t="s">
        <v>137</v>
      </c>
      <c r="E18">
        <v>6</v>
      </c>
      <c r="F18">
        <v>1006</v>
      </c>
      <c r="G18" t="s">
        <v>135</v>
      </c>
      <c r="J18" t="s">
        <v>138</v>
      </c>
      <c r="K18">
        <v>0</v>
      </c>
      <c r="L18">
        <v>3</v>
      </c>
      <c r="M18">
        <v>0</v>
      </c>
      <c r="N18">
        <v>2</v>
      </c>
      <c r="O18">
        <v>0</v>
      </c>
      <c r="P18">
        <v>1</v>
      </c>
      <c r="Q18">
        <v>0</v>
      </c>
      <c r="S18" t="str">
        <f t="shared" si="8"/>
        <v>11:57:48.000</v>
      </c>
      <c r="T18" t="str">
        <f t="shared" si="8"/>
        <v>11:57:48.000</v>
      </c>
      <c r="U18" t="str">
        <f t="shared" si="2"/>
        <v>A9A1C3</v>
      </c>
      <c r="V18">
        <v>0</v>
      </c>
      <c r="W18">
        <v>0</v>
      </c>
      <c r="X18">
        <v>2</v>
      </c>
      <c r="Y18">
        <v>0</v>
      </c>
      <c r="AA18">
        <v>1</v>
      </c>
      <c r="AB18">
        <v>8</v>
      </c>
      <c r="AC18">
        <v>3</v>
      </c>
      <c r="AD18">
        <v>0</v>
      </c>
      <c r="AE18">
        <v>9</v>
      </c>
      <c r="AF18" t="s">
        <v>126</v>
      </c>
      <c r="AG18">
        <v>0</v>
      </c>
      <c r="AH18">
        <v>3</v>
      </c>
      <c r="AI18">
        <v>1</v>
      </c>
      <c r="AJ18">
        <v>0</v>
      </c>
      <c r="AK18" t="s">
        <v>148</v>
      </c>
      <c r="AL18">
        <v>33.926253000000003</v>
      </c>
      <c r="AM18" t="s">
        <v>149</v>
      </c>
      <c r="AN18">
        <v>-78.078374999999994</v>
      </c>
      <c r="AO18">
        <v>25</v>
      </c>
      <c r="AP18">
        <v>300</v>
      </c>
      <c r="AQ18" t="s">
        <v>129</v>
      </c>
      <c r="AR18">
        <v>27</v>
      </c>
      <c r="AS18">
        <v>31</v>
      </c>
      <c r="AT18">
        <v>0</v>
      </c>
      <c r="BB18" t="str">
        <f t="shared" si="3"/>
        <v>1200</v>
      </c>
      <c r="BC18">
        <v>1</v>
      </c>
      <c r="BD18" t="str">
        <f t="shared" si="4"/>
        <v xml:space="preserve">N72FU   </v>
      </c>
      <c r="BE18">
        <v>1</v>
      </c>
      <c r="BG18">
        <v>0</v>
      </c>
      <c r="BH18">
        <v>0</v>
      </c>
      <c r="BI18">
        <v>0</v>
      </c>
      <c r="BJ18">
        <v>-150</v>
      </c>
      <c r="BK18">
        <v>-450</v>
      </c>
      <c r="BL18" t="s">
        <v>139</v>
      </c>
      <c r="BM18">
        <v>1</v>
      </c>
      <c r="BN18">
        <v>1</v>
      </c>
      <c r="BO18">
        <v>0</v>
      </c>
      <c r="BP18">
        <v>0</v>
      </c>
      <c r="BS18">
        <v>0.04</v>
      </c>
      <c r="BT18">
        <v>0</v>
      </c>
      <c r="BU18">
        <v>0</v>
      </c>
      <c r="CE18" t="str">
        <f t="shared" si="9"/>
        <v>11:57:48.891</v>
      </c>
      <c r="CF18">
        <v>890505517</v>
      </c>
      <c r="CS18">
        <v>0</v>
      </c>
      <c r="CT18">
        <v>2</v>
      </c>
      <c r="CU18">
        <v>0</v>
      </c>
      <c r="CV18">
        <v>2</v>
      </c>
      <c r="CW18">
        <v>0</v>
      </c>
      <c r="CX18">
        <v>7</v>
      </c>
      <c r="CY18">
        <v>7</v>
      </c>
      <c r="CZ18" t="s">
        <v>131</v>
      </c>
      <c r="DA18">
        <v>65</v>
      </c>
      <c r="DB18">
        <v>0</v>
      </c>
      <c r="DC18" t="s">
        <v>132</v>
      </c>
      <c r="DD18" t="s">
        <v>133</v>
      </c>
      <c r="DG18">
        <v>3574535</v>
      </c>
      <c r="DI18">
        <v>0</v>
      </c>
      <c r="DJ18">
        <v>0</v>
      </c>
      <c r="DK18">
        <v>1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</row>
    <row r="19" spans="1:123" x14ac:dyDescent="0.3">
      <c r="A19" t="str">
        <f>"10/15/2023 11:57:49.178"</f>
        <v>10/15/2023 11:57:49.178</v>
      </c>
      <c r="C19" t="str">
        <f t="shared" si="0"/>
        <v>FFDFD3C0</v>
      </c>
      <c r="D19" t="s">
        <v>134</v>
      </c>
      <c r="E19">
        <v>3</v>
      </c>
      <c r="H19">
        <v>164</v>
      </c>
      <c r="I19" t="s">
        <v>135</v>
      </c>
      <c r="J19" t="s">
        <v>136</v>
      </c>
      <c r="K19">
        <v>0</v>
      </c>
      <c r="L19">
        <v>3</v>
      </c>
      <c r="M19">
        <v>0</v>
      </c>
      <c r="N19">
        <v>2</v>
      </c>
      <c r="O19">
        <v>0</v>
      </c>
      <c r="P19">
        <v>1</v>
      </c>
      <c r="Q19">
        <v>0</v>
      </c>
      <c r="S19" t="str">
        <f t="shared" si="8"/>
        <v>11:57:48.000</v>
      </c>
      <c r="T19" t="str">
        <f t="shared" si="8"/>
        <v>11:57:48.000</v>
      </c>
      <c r="U19" t="str">
        <f t="shared" si="2"/>
        <v>A9A1C3</v>
      </c>
      <c r="V19">
        <v>0</v>
      </c>
      <c r="W19">
        <v>0</v>
      </c>
      <c r="X19">
        <v>2</v>
      </c>
      <c r="Y19">
        <v>0</v>
      </c>
      <c r="AA19">
        <v>1</v>
      </c>
      <c r="AB19">
        <v>8</v>
      </c>
      <c r="AC19">
        <v>3</v>
      </c>
      <c r="AD19">
        <v>0</v>
      </c>
      <c r="AE19">
        <v>9</v>
      </c>
      <c r="AF19" t="s">
        <v>126</v>
      </c>
      <c r="AG19">
        <v>0</v>
      </c>
      <c r="AH19">
        <v>3</v>
      </c>
      <c r="AI19">
        <v>1</v>
      </c>
      <c r="AJ19">
        <v>0</v>
      </c>
      <c r="AK19" t="s">
        <v>148</v>
      </c>
      <c r="AL19">
        <v>33.926253000000003</v>
      </c>
      <c r="AM19" t="s">
        <v>149</v>
      </c>
      <c r="AN19">
        <v>-78.078374999999994</v>
      </c>
      <c r="AO19">
        <v>25</v>
      </c>
      <c r="AP19">
        <v>300</v>
      </c>
      <c r="AQ19" t="s">
        <v>129</v>
      </c>
      <c r="AR19">
        <v>27</v>
      </c>
      <c r="AS19">
        <v>31</v>
      </c>
      <c r="AT19">
        <v>0</v>
      </c>
      <c r="BB19" t="str">
        <f t="shared" si="3"/>
        <v>1200</v>
      </c>
      <c r="BC19">
        <v>1</v>
      </c>
      <c r="BD19" t="str">
        <f t="shared" si="4"/>
        <v xml:space="preserve">N72FU   </v>
      </c>
      <c r="BE19">
        <v>1</v>
      </c>
      <c r="BG19">
        <v>0</v>
      </c>
      <c r="BH19">
        <v>0</v>
      </c>
      <c r="BI19">
        <v>0</v>
      </c>
      <c r="BJ19">
        <v>-150</v>
      </c>
      <c r="BK19">
        <v>-450</v>
      </c>
      <c r="BL19" t="s">
        <v>130</v>
      </c>
      <c r="BM19">
        <v>1</v>
      </c>
      <c r="BN19">
        <v>1</v>
      </c>
      <c r="BO19">
        <v>0</v>
      </c>
      <c r="BP19">
        <v>0</v>
      </c>
      <c r="BT19">
        <v>0</v>
      </c>
      <c r="BU19">
        <v>0</v>
      </c>
      <c r="CE19" t="str">
        <f t="shared" si="9"/>
        <v>11:57:48.891</v>
      </c>
      <c r="CF19">
        <v>890505517</v>
      </c>
      <c r="CS19">
        <v>0</v>
      </c>
      <c r="CT19">
        <v>2</v>
      </c>
      <c r="CU19">
        <v>0</v>
      </c>
      <c r="CV19">
        <v>2</v>
      </c>
      <c r="CW19">
        <v>0</v>
      </c>
      <c r="CX19">
        <v>7</v>
      </c>
      <c r="CY19">
        <v>7</v>
      </c>
      <c r="CZ19" t="s">
        <v>131</v>
      </c>
      <c r="DA19">
        <v>65</v>
      </c>
      <c r="DB19">
        <v>0</v>
      </c>
      <c r="DC19" t="s">
        <v>132</v>
      </c>
      <c r="DD19" t="s">
        <v>133</v>
      </c>
      <c r="DG19">
        <v>3574535</v>
      </c>
      <c r="DI19">
        <v>0</v>
      </c>
      <c r="DJ19">
        <v>0</v>
      </c>
      <c r="DK19">
        <v>1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</row>
    <row r="20" spans="1:123" x14ac:dyDescent="0.3">
      <c r="A20" t="str">
        <f>"10/15/2023 11:57:49.740"</f>
        <v>10/15/2023 11:57:49.740</v>
      </c>
      <c r="C20" t="str">
        <f t="shared" si="0"/>
        <v>FFDFD3C0</v>
      </c>
      <c r="D20" t="s">
        <v>137</v>
      </c>
      <c r="E20">
        <v>4</v>
      </c>
      <c r="F20">
        <v>1004</v>
      </c>
      <c r="G20" t="s">
        <v>140</v>
      </c>
      <c r="J20" t="s">
        <v>138</v>
      </c>
      <c r="K20">
        <v>0</v>
      </c>
      <c r="L20">
        <v>3</v>
      </c>
      <c r="M20">
        <v>0</v>
      </c>
      <c r="N20">
        <v>2</v>
      </c>
      <c r="O20">
        <v>0</v>
      </c>
      <c r="P20">
        <v>1</v>
      </c>
      <c r="Q20">
        <v>0</v>
      </c>
      <c r="S20" t="str">
        <f t="shared" ref="S20:T25" si="10">"11:57:49.000"</f>
        <v>11:57:49.000</v>
      </c>
      <c r="T20" t="str">
        <f t="shared" si="10"/>
        <v>11:57:49.000</v>
      </c>
      <c r="U20" t="str">
        <f t="shared" si="2"/>
        <v>A9A1C3</v>
      </c>
      <c r="V20">
        <v>0</v>
      </c>
      <c r="W20">
        <v>0</v>
      </c>
      <c r="X20">
        <v>2</v>
      </c>
      <c r="Y20">
        <v>0</v>
      </c>
      <c r="AA20">
        <v>1</v>
      </c>
      <c r="AB20">
        <v>8</v>
      </c>
      <c r="AC20">
        <v>3</v>
      </c>
      <c r="AD20">
        <v>0</v>
      </c>
      <c r="AE20">
        <v>9</v>
      </c>
      <c r="AF20" t="s">
        <v>126</v>
      </c>
      <c r="AG20">
        <v>0</v>
      </c>
      <c r="AH20">
        <v>3</v>
      </c>
      <c r="AI20">
        <v>1</v>
      </c>
      <c r="AJ20">
        <v>0</v>
      </c>
      <c r="AK20" t="s">
        <v>150</v>
      </c>
      <c r="AL20">
        <v>33.926318000000002</v>
      </c>
      <c r="AM20" t="s">
        <v>151</v>
      </c>
      <c r="AN20">
        <v>-78.078245999999993</v>
      </c>
      <c r="AO20">
        <v>25</v>
      </c>
      <c r="AP20">
        <v>300</v>
      </c>
      <c r="AQ20" t="s">
        <v>129</v>
      </c>
      <c r="AR20">
        <v>29</v>
      </c>
      <c r="AS20">
        <v>34</v>
      </c>
      <c r="AT20">
        <v>0</v>
      </c>
      <c r="BB20" t="str">
        <f t="shared" si="3"/>
        <v>1200</v>
      </c>
      <c r="BC20">
        <v>1</v>
      </c>
      <c r="BD20" t="str">
        <f t="shared" si="4"/>
        <v xml:space="preserve">N72FU   </v>
      </c>
      <c r="BE20">
        <v>1</v>
      </c>
      <c r="BG20">
        <v>0</v>
      </c>
      <c r="BH20">
        <v>0</v>
      </c>
      <c r="BI20">
        <v>0</v>
      </c>
      <c r="BJ20">
        <v>-150</v>
      </c>
      <c r="BK20">
        <v>-450</v>
      </c>
      <c r="BL20" t="s">
        <v>139</v>
      </c>
      <c r="BM20">
        <v>1</v>
      </c>
      <c r="BN20">
        <v>1</v>
      </c>
      <c r="BO20">
        <v>0</v>
      </c>
      <c r="BP20">
        <v>0</v>
      </c>
      <c r="BS20">
        <v>0.04</v>
      </c>
      <c r="BT20">
        <v>0</v>
      </c>
      <c r="BU20">
        <v>0</v>
      </c>
      <c r="CE20" t="str">
        <f t="shared" ref="CE20:CE25" si="11">"11:57:49.497"</f>
        <v>11:57:49.497</v>
      </c>
      <c r="CF20">
        <v>496754273</v>
      </c>
      <c r="CS20">
        <v>0</v>
      </c>
      <c r="CT20">
        <v>2</v>
      </c>
      <c r="CU20">
        <v>0</v>
      </c>
      <c r="CV20">
        <v>2</v>
      </c>
      <c r="CW20">
        <v>0</v>
      </c>
      <c r="CX20">
        <v>7</v>
      </c>
      <c r="CY20">
        <v>7</v>
      </c>
      <c r="CZ20" t="s">
        <v>131</v>
      </c>
      <c r="DA20">
        <v>65</v>
      </c>
      <c r="DB20">
        <v>0</v>
      </c>
      <c r="DC20" t="s">
        <v>132</v>
      </c>
      <c r="DD20" t="s">
        <v>133</v>
      </c>
      <c r="DG20">
        <v>3574537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</row>
    <row r="21" spans="1:123" x14ac:dyDescent="0.3">
      <c r="A21" t="str">
        <f>"10/15/2023 11:57:49.740"</f>
        <v>10/15/2023 11:57:49.740</v>
      </c>
      <c r="C21" t="str">
        <f t="shared" si="0"/>
        <v>FFDFD3C0</v>
      </c>
      <c r="D21" t="s">
        <v>123</v>
      </c>
      <c r="E21">
        <v>10</v>
      </c>
      <c r="H21">
        <v>260</v>
      </c>
      <c r="I21" t="s">
        <v>124</v>
      </c>
      <c r="J21" t="s">
        <v>125</v>
      </c>
      <c r="K21">
        <v>0</v>
      </c>
      <c r="L21">
        <v>3</v>
      </c>
      <c r="M21">
        <v>0</v>
      </c>
      <c r="N21">
        <v>2</v>
      </c>
      <c r="O21">
        <v>0</v>
      </c>
      <c r="P21">
        <v>1</v>
      </c>
      <c r="Q21">
        <v>0</v>
      </c>
      <c r="S21" t="str">
        <f t="shared" si="10"/>
        <v>11:57:49.000</v>
      </c>
      <c r="T21" t="str">
        <f t="shared" si="10"/>
        <v>11:57:49.000</v>
      </c>
      <c r="U21" t="str">
        <f t="shared" si="2"/>
        <v>A9A1C3</v>
      </c>
      <c r="V21">
        <v>0</v>
      </c>
      <c r="W21">
        <v>0</v>
      </c>
      <c r="X21">
        <v>2</v>
      </c>
      <c r="Y21">
        <v>0</v>
      </c>
      <c r="AA21">
        <v>1</v>
      </c>
      <c r="AB21">
        <v>8</v>
      </c>
      <c r="AC21">
        <v>3</v>
      </c>
      <c r="AD21">
        <v>0</v>
      </c>
      <c r="AE21">
        <v>9</v>
      </c>
      <c r="AF21" t="s">
        <v>126</v>
      </c>
      <c r="AG21">
        <v>0</v>
      </c>
      <c r="AH21">
        <v>3</v>
      </c>
      <c r="AI21">
        <v>1</v>
      </c>
      <c r="AJ21">
        <v>0</v>
      </c>
      <c r="AK21" t="s">
        <v>150</v>
      </c>
      <c r="AL21">
        <v>33.926318000000002</v>
      </c>
      <c r="AM21" t="s">
        <v>151</v>
      </c>
      <c r="AN21">
        <v>-78.078245999999993</v>
      </c>
      <c r="AO21">
        <v>25</v>
      </c>
      <c r="AP21">
        <v>300</v>
      </c>
      <c r="AQ21" t="s">
        <v>129</v>
      </c>
      <c r="AR21">
        <v>29</v>
      </c>
      <c r="AS21">
        <v>34</v>
      </c>
      <c r="AT21">
        <v>0</v>
      </c>
      <c r="BB21" t="str">
        <f t="shared" si="3"/>
        <v>1200</v>
      </c>
      <c r="BC21">
        <v>1</v>
      </c>
      <c r="BD21" t="str">
        <f t="shared" si="4"/>
        <v xml:space="preserve">N72FU   </v>
      </c>
      <c r="BE21">
        <v>1</v>
      </c>
      <c r="BG21">
        <v>0</v>
      </c>
      <c r="BH21">
        <v>0</v>
      </c>
      <c r="BI21">
        <v>0</v>
      </c>
      <c r="BJ21">
        <v>-150</v>
      </c>
      <c r="BK21">
        <v>-450</v>
      </c>
      <c r="BL21" t="s">
        <v>130</v>
      </c>
      <c r="BM21">
        <v>1</v>
      </c>
      <c r="BN21">
        <v>1</v>
      </c>
      <c r="BO21">
        <v>0</v>
      </c>
      <c r="BP21">
        <v>0</v>
      </c>
      <c r="BT21">
        <v>0</v>
      </c>
      <c r="BU21">
        <v>0</v>
      </c>
      <c r="CE21" t="str">
        <f t="shared" si="11"/>
        <v>11:57:49.497</v>
      </c>
      <c r="CF21">
        <v>496754273</v>
      </c>
      <c r="CS21">
        <v>0</v>
      </c>
      <c r="CT21">
        <v>2</v>
      </c>
      <c r="CU21">
        <v>0</v>
      </c>
      <c r="CV21">
        <v>2</v>
      </c>
      <c r="CW21">
        <v>0</v>
      </c>
      <c r="CX21">
        <v>7</v>
      </c>
      <c r="CY21">
        <v>7</v>
      </c>
      <c r="CZ21" t="s">
        <v>131</v>
      </c>
      <c r="DA21">
        <v>65</v>
      </c>
      <c r="DB21">
        <v>0</v>
      </c>
      <c r="DC21" t="s">
        <v>132</v>
      </c>
      <c r="DD21" t="s">
        <v>133</v>
      </c>
      <c r="DG21">
        <v>3574537</v>
      </c>
      <c r="DI21">
        <v>0</v>
      </c>
      <c r="DJ21">
        <v>0</v>
      </c>
      <c r="DK21">
        <v>1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</row>
    <row r="22" spans="1:123" x14ac:dyDescent="0.3">
      <c r="A22" t="str">
        <f>"10/15/2023 11:57:49.756"</f>
        <v>10/15/2023 11:57:49.756</v>
      </c>
      <c r="C22" t="str">
        <f t="shared" si="0"/>
        <v>FFDFD3C0</v>
      </c>
      <c r="D22" t="s">
        <v>141</v>
      </c>
      <c r="E22">
        <v>42</v>
      </c>
      <c r="H22">
        <v>129</v>
      </c>
      <c r="I22" t="s">
        <v>142</v>
      </c>
      <c r="J22" t="s">
        <v>125</v>
      </c>
      <c r="K22">
        <v>0</v>
      </c>
      <c r="L22">
        <v>3</v>
      </c>
      <c r="M22">
        <v>0</v>
      </c>
      <c r="N22">
        <v>2</v>
      </c>
      <c r="O22">
        <v>0</v>
      </c>
      <c r="P22">
        <v>1</v>
      </c>
      <c r="Q22">
        <v>0</v>
      </c>
      <c r="S22" t="str">
        <f t="shared" si="10"/>
        <v>11:57:49.000</v>
      </c>
      <c r="T22" t="str">
        <f t="shared" si="10"/>
        <v>11:57:49.000</v>
      </c>
      <c r="U22" t="str">
        <f t="shared" si="2"/>
        <v>A9A1C3</v>
      </c>
      <c r="V22">
        <v>0</v>
      </c>
      <c r="W22">
        <v>0</v>
      </c>
      <c r="X22">
        <v>2</v>
      </c>
      <c r="Y22">
        <v>0</v>
      </c>
      <c r="AA22">
        <v>1</v>
      </c>
      <c r="AB22">
        <v>8</v>
      </c>
      <c r="AC22">
        <v>3</v>
      </c>
      <c r="AD22">
        <v>0</v>
      </c>
      <c r="AE22">
        <v>9</v>
      </c>
      <c r="AF22" t="s">
        <v>126</v>
      </c>
      <c r="AG22">
        <v>0</v>
      </c>
      <c r="AH22">
        <v>3</v>
      </c>
      <c r="AI22">
        <v>1</v>
      </c>
      <c r="AJ22">
        <v>0</v>
      </c>
      <c r="AK22" t="s">
        <v>150</v>
      </c>
      <c r="AL22">
        <v>33.926318000000002</v>
      </c>
      <c r="AM22" t="s">
        <v>151</v>
      </c>
      <c r="AN22">
        <v>-78.078245999999993</v>
      </c>
      <c r="AO22">
        <v>25</v>
      </c>
      <c r="AP22">
        <v>300</v>
      </c>
      <c r="AQ22" t="s">
        <v>129</v>
      </c>
      <c r="AR22">
        <v>29</v>
      </c>
      <c r="AS22">
        <v>34</v>
      </c>
      <c r="AT22">
        <v>0</v>
      </c>
      <c r="BB22" t="str">
        <f t="shared" si="3"/>
        <v>1200</v>
      </c>
      <c r="BC22">
        <v>1</v>
      </c>
      <c r="BD22" t="str">
        <f t="shared" si="4"/>
        <v xml:space="preserve">N72FU   </v>
      </c>
      <c r="BE22">
        <v>1</v>
      </c>
      <c r="BG22">
        <v>0</v>
      </c>
      <c r="BH22">
        <v>0</v>
      </c>
      <c r="BI22">
        <v>0</v>
      </c>
      <c r="BJ22">
        <v>-150</v>
      </c>
      <c r="BK22">
        <v>-450</v>
      </c>
      <c r="BL22" t="s">
        <v>130</v>
      </c>
      <c r="BM22">
        <v>1</v>
      </c>
      <c r="BN22">
        <v>1</v>
      </c>
      <c r="BO22">
        <v>0</v>
      </c>
      <c r="BP22">
        <v>0</v>
      </c>
      <c r="BT22">
        <v>0</v>
      </c>
      <c r="BU22">
        <v>0</v>
      </c>
      <c r="CE22" t="str">
        <f t="shared" si="11"/>
        <v>11:57:49.497</v>
      </c>
      <c r="CF22">
        <v>496754273</v>
      </c>
      <c r="CS22">
        <v>0</v>
      </c>
      <c r="CT22">
        <v>2</v>
      </c>
      <c r="CU22">
        <v>0</v>
      </c>
      <c r="CV22">
        <v>2</v>
      </c>
      <c r="CW22">
        <v>0</v>
      </c>
      <c r="CX22">
        <v>7</v>
      </c>
      <c r="CY22">
        <v>7</v>
      </c>
      <c r="CZ22" t="s">
        <v>131</v>
      </c>
      <c r="DA22">
        <v>65</v>
      </c>
      <c r="DB22">
        <v>0</v>
      </c>
      <c r="DC22" t="s">
        <v>132</v>
      </c>
      <c r="DD22" t="s">
        <v>133</v>
      </c>
      <c r="DG22">
        <v>3574537</v>
      </c>
      <c r="DI22">
        <v>0</v>
      </c>
      <c r="DJ22">
        <v>0</v>
      </c>
      <c r="DK22">
        <v>1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</row>
    <row r="23" spans="1:123" x14ac:dyDescent="0.3">
      <c r="A23" t="str">
        <f>"10/15/2023 11:57:49.772"</f>
        <v>10/15/2023 11:57:49.772</v>
      </c>
      <c r="C23" t="str">
        <f t="shared" si="0"/>
        <v>FFDFD3C0</v>
      </c>
      <c r="D23" t="s">
        <v>143</v>
      </c>
      <c r="E23">
        <v>6</v>
      </c>
      <c r="F23">
        <v>3006</v>
      </c>
      <c r="G23" t="s">
        <v>144</v>
      </c>
      <c r="J23" t="s">
        <v>145</v>
      </c>
      <c r="K23">
        <v>0</v>
      </c>
      <c r="L23">
        <v>3</v>
      </c>
      <c r="M23">
        <v>0</v>
      </c>
      <c r="N23">
        <v>2</v>
      </c>
      <c r="O23">
        <v>0</v>
      </c>
      <c r="P23">
        <v>1</v>
      </c>
      <c r="Q23">
        <v>0</v>
      </c>
      <c r="S23" t="str">
        <f t="shared" si="10"/>
        <v>11:57:49.000</v>
      </c>
      <c r="T23" t="str">
        <f t="shared" si="10"/>
        <v>11:57:49.000</v>
      </c>
      <c r="U23" t="str">
        <f t="shared" si="2"/>
        <v>A9A1C3</v>
      </c>
      <c r="V23">
        <v>0</v>
      </c>
      <c r="W23">
        <v>0</v>
      </c>
      <c r="X23">
        <v>2</v>
      </c>
      <c r="Y23">
        <v>0</v>
      </c>
      <c r="AA23">
        <v>1</v>
      </c>
      <c r="AB23">
        <v>8</v>
      </c>
      <c r="AC23">
        <v>3</v>
      </c>
      <c r="AD23">
        <v>0</v>
      </c>
      <c r="AE23">
        <v>9</v>
      </c>
      <c r="AF23" t="s">
        <v>126</v>
      </c>
      <c r="AG23">
        <v>0</v>
      </c>
      <c r="AH23">
        <v>3</v>
      </c>
      <c r="AI23">
        <v>1</v>
      </c>
      <c r="AJ23">
        <v>0</v>
      </c>
      <c r="AK23" t="s">
        <v>150</v>
      </c>
      <c r="AL23">
        <v>33.926318000000002</v>
      </c>
      <c r="AM23" t="s">
        <v>151</v>
      </c>
      <c r="AN23">
        <v>-78.078245999999993</v>
      </c>
      <c r="AO23">
        <v>25</v>
      </c>
      <c r="AP23">
        <v>300</v>
      </c>
      <c r="AQ23" t="s">
        <v>129</v>
      </c>
      <c r="AR23">
        <v>29</v>
      </c>
      <c r="AS23">
        <v>34</v>
      </c>
      <c r="AT23">
        <v>0</v>
      </c>
      <c r="BB23" t="str">
        <f t="shared" si="3"/>
        <v>1200</v>
      </c>
      <c r="BC23">
        <v>1</v>
      </c>
      <c r="BD23" t="str">
        <f t="shared" si="4"/>
        <v xml:space="preserve">N72FU   </v>
      </c>
      <c r="BE23">
        <v>1</v>
      </c>
      <c r="BG23">
        <v>0</v>
      </c>
      <c r="BH23">
        <v>0</v>
      </c>
      <c r="BI23">
        <v>0</v>
      </c>
      <c r="BJ23">
        <v>-150</v>
      </c>
      <c r="BK23">
        <v>-450</v>
      </c>
      <c r="BL23" t="s">
        <v>139</v>
      </c>
      <c r="BM23">
        <v>1</v>
      </c>
      <c r="BN23">
        <v>1</v>
      </c>
      <c r="BO23">
        <v>0</v>
      </c>
      <c r="BP23">
        <v>0</v>
      </c>
      <c r="BS23">
        <v>0.04</v>
      </c>
      <c r="BT23">
        <v>0</v>
      </c>
      <c r="BU23">
        <v>0</v>
      </c>
      <c r="CE23" t="str">
        <f t="shared" si="11"/>
        <v>11:57:49.497</v>
      </c>
      <c r="CF23">
        <v>496754273</v>
      </c>
      <c r="CS23">
        <v>0</v>
      </c>
      <c r="CT23">
        <v>2</v>
      </c>
      <c r="CU23">
        <v>0</v>
      </c>
      <c r="CV23">
        <v>2</v>
      </c>
      <c r="CW23">
        <v>0</v>
      </c>
      <c r="CX23">
        <v>7</v>
      </c>
      <c r="CY23">
        <v>7</v>
      </c>
      <c r="CZ23" t="s">
        <v>131</v>
      </c>
      <c r="DA23">
        <v>65</v>
      </c>
      <c r="DB23">
        <v>0</v>
      </c>
      <c r="DC23" t="s">
        <v>132</v>
      </c>
      <c r="DD23" t="s">
        <v>133</v>
      </c>
      <c r="DG23">
        <v>3574537</v>
      </c>
      <c r="DI23">
        <v>0</v>
      </c>
      <c r="DJ23">
        <v>0</v>
      </c>
      <c r="DK23">
        <v>1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</row>
    <row r="24" spans="1:123" x14ac:dyDescent="0.3">
      <c r="A24" t="str">
        <f>"10/15/2023 11:57:49.787"</f>
        <v>10/15/2023 11:57:49.787</v>
      </c>
      <c r="C24" t="str">
        <f t="shared" si="0"/>
        <v>FFDFD3C0</v>
      </c>
      <c r="D24" t="s">
        <v>137</v>
      </c>
      <c r="E24">
        <v>6</v>
      </c>
      <c r="F24">
        <v>1006</v>
      </c>
      <c r="G24" t="s">
        <v>135</v>
      </c>
      <c r="J24" t="s">
        <v>138</v>
      </c>
      <c r="K24">
        <v>0</v>
      </c>
      <c r="L24">
        <v>3</v>
      </c>
      <c r="M24">
        <v>0</v>
      </c>
      <c r="N24">
        <v>2</v>
      </c>
      <c r="O24">
        <v>0</v>
      </c>
      <c r="P24">
        <v>1</v>
      </c>
      <c r="Q24">
        <v>0</v>
      </c>
      <c r="S24" t="str">
        <f t="shared" si="10"/>
        <v>11:57:49.000</v>
      </c>
      <c r="T24" t="str">
        <f t="shared" si="10"/>
        <v>11:57:49.000</v>
      </c>
      <c r="U24" t="str">
        <f t="shared" si="2"/>
        <v>A9A1C3</v>
      </c>
      <c r="V24">
        <v>0</v>
      </c>
      <c r="W24">
        <v>0</v>
      </c>
      <c r="X24">
        <v>2</v>
      </c>
      <c r="Y24">
        <v>0</v>
      </c>
      <c r="AA24">
        <v>1</v>
      </c>
      <c r="AB24">
        <v>8</v>
      </c>
      <c r="AC24">
        <v>3</v>
      </c>
      <c r="AD24">
        <v>0</v>
      </c>
      <c r="AE24">
        <v>9</v>
      </c>
      <c r="AF24" t="s">
        <v>126</v>
      </c>
      <c r="AG24">
        <v>0</v>
      </c>
      <c r="AH24">
        <v>3</v>
      </c>
      <c r="AI24">
        <v>1</v>
      </c>
      <c r="AJ24">
        <v>0</v>
      </c>
      <c r="AK24" t="s">
        <v>150</v>
      </c>
      <c r="AL24">
        <v>33.926318000000002</v>
      </c>
      <c r="AM24" t="s">
        <v>151</v>
      </c>
      <c r="AN24">
        <v>-78.078245999999993</v>
      </c>
      <c r="AO24">
        <v>25</v>
      </c>
      <c r="AP24">
        <v>300</v>
      </c>
      <c r="AQ24" t="s">
        <v>129</v>
      </c>
      <c r="AR24">
        <v>29</v>
      </c>
      <c r="AS24">
        <v>34</v>
      </c>
      <c r="AT24">
        <v>0</v>
      </c>
      <c r="BB24" t="str">
        <f t="shared" si="3"/>
        <v>1200</v>
      </c>
      <c r="BC24">
        <v>1</v>
      </c>
      <c r="BD24" t="str">
        <f t="shared" si="4"/>
        <v xml:space="preserve">N72FU   </v>
      </c>
      <c r="BE24">
        <v>1</v>
      </c>
      <c r="BG24">
        <v>0</v>
      </c>
      <c r="BH24">
        <v>0</v>
      </c>
      <c r="BI24">
        <v>0</v>
      </c>
      <c r="BJ24">
        <v>-150</v>
      </c>
      <c r="BK24">
        <v>-450</v>
      </c>
      <c r="BL24" t="s">
        <v>139</v>
      </c>
      <c r="BM24">
        <v>1</v>
      </c>
      <c r="BN24">
        <v>1</v>
      </c>
      <c r="BO24">
        <v>0</v>
      </c>
      <c r="BP24">
        <v>0</v>
      </c>
      <c r="BS24">
        <v>0.04</v>
      </c>
      <c r="BT24">
        <v>0</v>
      </c>
      <c r="BU24">
        <v>0</v>
      </c>
      <c r="CE24" t="str">
        <f t="shared" si="11"/>
        <v>11:57:49.497</v>
      </c>
      <c r="CF24">
        <v>496754273</v>
      </c>
      <c r="CS24">
        <v>0</v>
      </c>
      <c r="CT24">
        <v>2</v>
      </c>
      <c r="CU24">
        <v>0</v>
      </c>
      <c r="CV24">
        <v>2</v>
      </c>
      <c r="CW24">
        <v>0</v>
      </c>
      <c r="CX24">
        <v>7</v>
      </c>
      <c r="CY24">
        <v>7</v>
      </c>
      <c r="CZ24" t="s">
        <v>131</v>
      </c>
      <c r="DA24">
        <v>65</v>
      </c>
      <c r="DB24">
        <v>0</v>
      </c>
      <c r="DC24" t="s">
        <v>132</v>
      </c>
      <c r="DD24" t="s">
        <v>133</v>
      </c>
      <c r="DG24">
        <v>3574537</v>
      </c>
      <c r="DI24">
        <v>0</v>
      </c>
      <c r="DJ24">
        <v>0</v>
      </c>
      <c r="DK24">
        <v>1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</row>
    <row r="25" spans="1:123" x14ac:dyDescent="0.3">
      <c r="A25" t="str">
        <f>"10/15/2023 11:57:49.787"</f>
        <v>10/15/2023 11:57:49.787</v>
      </c>
      <c r="C25" t="str">
        <f t="shared" si="0"/>
        <v>FFDFD3C0</v>
      </c>
      <c r="D25" t="s">
        <v>134</v>
      </c>
      <c r="E25">
        <v>3</v>
      </c>
      <c r="H25">
        <v>164</v>
      </c>
      <c r="I25" t="s">
        <v>135</v>
      </c>
      <c r="J25" t="s">
        <v>136</v>
      </c>
      <c r="K25">
        <v>0</v>
      </c>
      <c r="L25">
        <v>3</v>
      </c>
      <c r="M25">
        <v>0</v>
      </c>
      <c r="N25">
        <v>2</v>
      </c>
      <c r="O25">
        <v>0</v>
      </c>
      <c r="P25">
        <v>1</v>
      </c>
      <c r="Q25">
        <v>0</v>
      </c>
      <c r="S25" t="str">
        <f t="shared" si="10"/>
        <v>11:57:49.000</v>
      </c>
      <c r="T25" t="str">
        <f t="shared" si="10"/>
        <v>11:57:49.000</v>
      </c>
      <c r="U25" t="str">
        <f t="shared" si="2"/>
        <v>A9A1C3</v>
      </c>
      <c r="V25">
        <v>0</v>
      </c>
      <c r="W25">
        <v>0</v>
      </c>
      <c r="X25">
        <v>2</v>
      </c>
      <c r="Y25">
        <v>0</v>
      </c>
      <c r="AA25">
        <v>1</v>
      </c>
      <c r="AB25">
        <v>8</v>
      </c>
      <c r="AC25">
        <v>3</v>
      </c>
      <c r="AD25">
        <v>0</v>
      </c>
      <c r="AE25">
        <v>9</v>
      </c>
      <c r="AF25" t="s">
        <v>126</v>
      </c>
      <c r="AG25">
        <v>0</v>
      </c>
      <c r="AH25">
        <v>3</v>
      </c>
      <c r="AI25">
        <v>1</v>
      </c>
      <c r="AJ25">
        <v>0</v>
      </c>
      <c r="AK25" t="s">
        <v>150</v>
      </c>
      <c r="AL25">
        <v>33.926318000000002</v>
      </c>
      <c r="AM25" t="s">
        <v>151</v>
      </c>
      <c r="AN25">
        <v>-78.078245999999993</v>
      </c>
      <c r="AO25">
        <v>25</v>
      </c>
      <c r="AP25">
        <v>300</v>
      </c>
      <c r="AQ25" t="s">
        <v>129</v>
      </c>
      <c r="AR25">
        <v>29</v>
      </c>
      <c r="AS25">
        <v>34</v>
      </c>
      <c r="AT25">
        <v>0</v>
      </c>
      <c r="BB25" t="str">
        <f t="shared" si="3"/>
        <v>1200</v>
      </c>
      <c r="BC25">
        <v>1</v>
      </c>
      <c r="BD25" t="str">
        <f t="shared" si="4"/>
        <v xml:space="preserve">N72FU   </v>
      </c>
      <c r="BE25">
        <v>1</v>
      </c>
      <c r="BG25">
        <v>0</v>
      </c>
      <c r="BH25">
        <v>0</v>
      </c>
      <c r="BI25">
        <v>0</v>
      </c>
      <c r="BJ25">
        <v>-150</v>
      </c>
      <c r="BK25">
        <v>-450</v>
      </c>
      <c r="BL25" t="s">
        <v>130</v>
      </c>
      <c r="BM25">
        <v>1</v>
      </c>
      <c r="BN25">
        <v>1</v>
      </c>
      <c r="BO25">
        <v>0</v>
      </c>
      <c r="BP25">
        <v>0</v>
      </c>
      <c r="BT25">
        <v>0</v>
      </c>
      <c r="BU25">
        <v>0</v>
      </c>
      <c r="CE25" t="str">
        <f t="shared" si="11"/>
        <v>11:57:49.497</v>
      </c>
      <c r="CF25">
        <v>496754273</v>
      </c>
      <c r="CS25">
        <v>0</v>
      </c>
      <c r="CT25">
        <v>2</v>
      </c>
      <c r="CU25">
        <v>0</v>
      </c>
      <c r="CV25">
        <v>2</v>
      </c>
      <c r="CW25">
        <v>0</v>
      </c>
      <c r="CX25">
        <v>7</v>
      </c>
      <c r="CY25">
        <v>7</v>
      </c>
      <c r="CZ25" t="s">
        <v>131</v>
      </c>
      <c r="DA25">
        <v>65</v>
      </c>
      <c r="DB25">
        <v>0</v>
      </c>
      <c r="DC25" t="s">
        <v>132</v>
      </c>
      <c r="DD25" t="s">
        <v>133</v>
      </c>
      <c r="DG25">
        <v>3574537</v>
      </c>
      <c r="DI25">
        <v>0</v>
      </c>
      <c r="DJ25">
        <v>0</v>
      </c>
      <c r="DK25">
        <v>1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</row>
    <row r="26" spans="1:123" x14ac:dyDescent="0.3">
      <c r="A26" t="str">
        <f>"10/15/2023 11:57:51.162"</f>
        <v>10/15/2023 11:57:51.162</v>
      </c>
      <c r="C26" t="str">
        <f t="shared" si="0"/>
        <v>FFDFD3C0</v>
      </c>
      <c r="D26" t="s">
        <v>123</v>
      </c>
      <c r="E26">
        <v>10</v>
      </c>
      <c r="H26">
        <v>260</v>
      </c>
      <c r="I26" t="s">
        <v>124</v>
      </c>
      <c r="J26" t="s">
        <v>125</v>
      </c>
      <c r="K26">
        <v>0</v>
      </c>
      <c r="L26">
        <v>3</v>
      </c>
      <c r="M26">
        <v>0</v>
      </c>
      <c r="N26">
        <v>2</v>
      </c>
      <c r="O26">
        <v>0</v>
      </c>
      <c r="P26">
        <v>1</v>
      </c>
      <c r="Q26">
        <v>0</v>
      </c>
      <c r="S26" t="str">
        <f t="shared" ref="S26:T31" si="12">"11:57:50.000"</f>
        <v>11:57:50.000</v>
      </c>
      <c r="T26" t="str">
        <f t="shared" si="12"/>
        <v>11:57:50.000</v>
      </c>
      <c r="U26" t="str">
        <f t="shared" si="2"/>
        <v>A9A1C3</v>
      </c>
      <c r="V26">
        <v>0</v>
      </c>
      <c r="W26">
        <v>0</v>
      </c>
      <c r="X26">
        <v>2</v>
      </c>
      <c r="Y26">
        <v>0</v>
      </c>
      <c r="AA26">
        <v>1</v>
      </c>
      <c r="AB26">
        <v>8</v>
      </c>
      <c r="AC26">
        <v>3</v>
      </c>
      <c r="AD26">
        <v>0</v>
      </c>
      <c r="AE26">
        <v>9</v>
      </c>
      <c r="AF26" t="s">
        <v>126</v>
      </c>
      <c r="AG26">
        <v>0</v>
      </c>
      <c r="AH26">
        <v>3</v>
      </c>
      <c r="AI26">
        <v>1</v>
      </c>
      <c r="AJ26">
        <v>0</v>
      </c>
      <c r="AK26" t="s">
        <v>152</v>
      </c>
      <c r="AL26">
        <v>33.926468</v>
      </c>
      <c r="AM26" t="s">
        <v>153</v>
      </c>
      <c r="AN26">
        <v>-78.078074000000001</v>
      </c>
      <c r="AO26">
        <v>25</v>
      </c>
      <c r="AP26">
        <v>300</v>
      </c>
      <c r="AQ26" t="s">
        <v>129</v>
      </c>
      <c r="AR26">
        <v>33</v>
      </c>
      <c r="AS26">
        <v>34</v>
      </c>
      <c r="AT26">
        <v>-64</v>
      </c>
      <c r="BB26" t="str">
        <f t="shared" si="3"/>
        <v>1200</v>
      </c>
      <c r="BC26">
        <v>1</v>
      </c>
      <c r="BD26" t="str">
        <f t="shared" si="4"/>
        <v xml:space="preserve">N72FU   </v>
      </c>
      <c r="BE26">
        <v>1</v>
      </c>
      <c r="BG26">
        <v>0</v>
      </c>
      <c r="BH26">
        <v>0</v>
      </c>
      <c r="BI26">
        <v>0</v>
      </c>
      <c r="BJ26">
        <v>-150</v>
      </c>
      <c r="BK26">
        <v>-450</v>
      </c>
      <c r="BL26" t="s">
        <v>130</v>
      </c>
      <c r="BM26">
        <v>1</v>
      </c>
      <c r="BN26">
        <v>1</v>
      </c>
      <c r="BO26">
        <v>0</v>
      </c>
      <c r="BP26">
        <v>0</v>
      </c>
      <c r="BT26">
        <v>0</v>
      </c>
      <c r="BU26">
        <v>0</v>
      </c>
      <c r="CE26" t="str">
        <f t="shared" ref="CE26:CE31" si="13">"11:57:50.957"</f>
        <v>11:57:50.957</v>
      </c>
      <c r="CF26">
        <v>957255661</v>
      </c>
      <c r="CS26">
        <v>0</v>
      </c>
      <c r="CT26">
        <v>2</v>
      </c>
      <c r="CU26">
        <v>0</v>
      </c>
      <c r="CV26">
        <v>2</v>
      </c>
      <c r="CW26">
        <v>0</v>
      </c>
      <c r="CX26">
        <v>7</v>
      </c>
      <c r="CY26">
        <v>7</v>
      </c>
      <c r="CZ26" t="s">
        <v>131</v>
      </c>
      <c r="DA26">
        <v>65</v>
      </c>
      <c r="DB26">
        <v>0</v>
      </c>
      <c r="DC26" t="s">
        <v>132</v>
      </c>
      <c r="DD26" t="s">
        <v>133</v>
      </c>
      <c r="DG26">
        <v>3574547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</row>
    <row r="27" spans="1:123" x14ac:dyDescent="0.3">
      <c r="A27" t="str">
        <f>"10/15/2023 11:57:51.162"</f>
        <v>10/15/2023 11:57:51.162</v>
      </c>
      <c r="C27" t="str">
        <f t="shared" si="0"/>
        <v>FFDFD3C0</v>
      </c>
      <c r="D27" t="s">
        <v>143</v>
      </c>
      <c r="E27">
        <v>6</v>
      </c>
      <c r="F27">
        <v>3006</v>
      </c>
      <c r="G27" t="s">
        <v>144</v>
      </c>
      <c r="J27" t="s">
        <v>145</v>
      </c>
      <c r="K27">
        <v>0</v>
      </c>
      <c r="L27">
        <v>3</v>
      </c>
      <c r="M27">
        <v>0</v>
      </c>
      <c r="N27">
        <v>2</v>
      </c>
      <c r="O27">
        <v>0</v>
      </c>
      <c r="P27">
        <v>1</v>
      </c>
      <c r="Q27">
        <v>0</v>
      </c>
      <c r="S27" t="str">
        <f t="shared" si="12"/>
        <v>11:57:50.000</v>
      </c>
      <c r="T27" t="str">
        <f t="shared" si="12"/>
        <v>11:57:50.000</v>
      </c>
      <c r="U27" t="str">
        <f t="shared" si="2"/>
        <v>A9A1C3</v>
      </c>
      <c r="V27">
        <v>0</v>
      </c>
      <c r="W27">
        <v>0</v>
      </c>
      <c r="X27">
        <v>2</v>
      </c>
      <c r="Y27">
        <v>0</v>
      </c>
      <c r="AA27">
        <v>1</v>
      </c>
      <c r="AB27">
        <v>8</v>
      </c>
      <c r="AC27">
        <v>3</v>
      </c>
      <c r="AD27">
        <v>0</v>
      </c>
      <c r="AE27">
        <v>9</v>
      </c>
      <c r="AF27" t="s">
        <v>126</v>
      </c>
      <c r="AG27">
        <v>0</v>
      </c>
      <c r="AH27">
        <v>3</v>
      </c>
      <c r="AI27">
        <v>1</v>
      </c>
      <c r="AJ27">
        <v>0</v>
      </c>
      <c r="AK27" t="s">
        <v>152</v>
      </c>
      <c r="AL27">
        <v>33.926468</v>
      </c>
      <c r="AM27" t="s">
        <v>153</v>
      </c>
      <c r="AN27">
        <v>-78.078074000000001</v>
      </c>
      <c r="AO27">
        <v>25</v>
      </c>
      <c r="AP27">
        <v>300</v>
      </c>
      <c r="AQ27" t="s">
        <v>129</v>
      </c>
      <c r="AR27">
        <v>33</v>
      </c>
      <c r="AS27">
        <v>34</v>
      </c>
      <c r="AT27">
        <v>-64</v>
      </c>
      <c r="BB27" t="str">
        <f t="shared" si="3"/>
        <v>1200</v>
      </c>
      <c r="BC27">
        <v>1</v>
      </c>
      <c r="BD27" t="str">
        <f t="shared" si="4"/>
        <v xml:space="preserve">N72FU   </v>
      </c>
      <c r="BE27">
        <v>1</v>
      </c>
      <c r="BG27">
        <v>0</v>
      </c>
      <c r="BH27">
        <v>0</v>
      </c>
      <c r="BI27">
        <v>0</v>
      </c>
      <c r="BJ27">
        <v>-150</v>
      </c>
      <c r="BK27">
        <v>-450</v>
      </c>
      <c r="BL27" t="s">
        <v>139</v>
      </c>
      <c r="BM27">
        <v>1</v>
      </c>
      <c r="BN27">
        <v>1</v>
      </c>
      <c r="BO27">
        <v>0</v>
      </c>
      <c r="BP27">
        <v>0</v>
      </c>
      <c r="BS27">
        <v>0.04</v>
      </c>
      <c r="BT27">
        <v>0</v>
      </c>
      <c r="BU27">
        <v>0</v>
      </c>
      <c r="CE27" t="str">
        <f t="shared" si="13"/>
        <v>11:57:50.957</v>
      </c>
      <c r="CF27">
        <v>957255661</v>
      </c>
      <c r="CS27">
        <v>0</v>
      </c>
      <c r="CT27">
        <v>2</v>
      </c>
      <c r="CU27">
        <v>0</v>
      </c>
      <c r="CV27">
        <v>2</v>
      </c>
      <c r="CW27">
        <v>0</v>
      </c>
      <c r="CX27">
        <v>7</v>
      </c>
      <c r="CY27">
        <v>7</v>
      </c>
      <c r="CZ27" t="s">
        <v>131</v>
      </c>
      <c r="DA27">
        <v>65</v>
      </c>
      <c r="DB27">
        <v>0</v>
      </c>
      <c r="DC27" t="s">
        <v>132</v>
      </c>
      <c r="DD27" t="s">
        <v>133</v>
      </c>
      <c r="DG27">
        <v>3574547</v>
      </c>
      <c r="DI27">
        <v>0</v>
      </c>
      <c r="DJ27">
        <v>0</v>
      </c>
      <c r="DK27">
        <v>1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</row>
    <row r="28" spans="1:123" x14ac:dyDescent="0.3">
      <c r="A28" t="str">
        <f>"10/15/2023 11:57:51.178"</f>
        <v>10/15/2023 11:57:51.178</v>
      </c>
      <c r="C28" t="str">
        <f t="shared" si="0"/>
        <v>FFDFD3C0</v>
      </c>
      <c r="D28" t="s">
        <v>137</v>
      </c>
      <c r="E28">
        <v>6</v>
      </c>
      <c r="F28">
        <v>1006</v>
      </c>
      <c r="G28" t="s">
        <v>135</v>
      </c>
      <c r="J28" t="s">
        <v>138</v>
      </c>
      <c r="K28">
        <v>0</v>
      </c>
      <c r="L28">
        <v>3</v>
      </c>
      <c r="M28">
        <v>0</v>
      </c>
      <c r="N28">
        <v>2</v>
      </c>
      <c r="O28">
        <v>0</v>
      </c>
      <c r="P28">
        <v>1</v>
      </c>
      <c r="Q28">
        <v>0</v>
      </c>
      <c r="S28" t="str">
        <f t="shared" si="12"/>
        <v>11:57:50.000</v>
      </c>
      <c r="T28" t="str">
        <f t="shared" si="12"/>
        <v>11:57:50.000</v>
      </c>
      <c r="U28" t="str">
        <f t="shared" si="2"/>
        <v>A9A1C3</v>
      </c>
      <c r="V28">
        <v>0</v>
      </c>
      <c r="W28">
        <v>0</v>
      </c>
      <c r="X28">
        <v>2</v>
      </c>
      <c r="Y28">
        <v>0</v>
      </c>
      <c r="AA28">
        <v>1</v>
      </c>
      <c r="AB28">
        <v>8</v>
      </c>
      <c r="AC28">
        <v>3</v>
      </c>
      <c r="AD28">
        <v>0</v>
      </c>
      <c r="AE28">
        <v>9</v>
      </c>
      <c r="AF28" t="s">
        <v>126</v>
      </c>
      <c r="AG28">
        <v>0</v>
      </c>
      <c r="AH28">
        <v>3</v>
      </c>
      <c r="AI28">
        <v>1</v>
      </c>
      <c r="AJ28">
        <v>0</v>
      </c>
      <c r="AK28" t="s">
        <v>152</v>
      </c>
      <c r="AL28">
        <v>33.926468</v>
      </c>
      <c r="AM28" t="s">
        <v>153</v>
      </c>
      <c r="AN28">
        <v>-78.078074000000001</v>
      </c>
      <c r="AO28">
        <v>25</v>
      </c>
      <c r="AP28">
        <v>300</v>
      </c>
      <c r="AQ28" t="s">
        <v>129</v>
      </c>
      <c r="AR28">
        <v>33</v>
      </c>
      <c r="AS28">
        <v>34</v>
      </c>
      <c r="AT28">
        <v>-64</v>
      </c>
      <c r="BB28" t="str">
        <f t="shared" si="3"/>
        <v>1200</v>
      </c>
      <c r="BC28">
        <v>1</v>
      </c>
      <c r="BD28" t="str">
        <f t="shared" si="4"/>
        <v xml:space="preserve">N72FU   </v>
      </c>
      <c r="BE28">
        <v>1</v>
      </c>
      <c r="BG28">
        <v>0</v>
      </c>
      <c r="BH28">
        <v>0</v>
      </c>
      <c r="BI28">
        <v>0</v>
      </c>
      <c r="BJ28">
        <v>-150</v>
      </c>
      <c r="BK28">
        <v>-450</v>
      </c>
      <c r="BL28" t="s">
        <v>139</v>
      </c>
      <c r="BM28">
        <v>1</v>
      </c>
      <c r="BN28">
        <v>1</v>
      </c>
      <c r="BO28">
        <v>0</v>
      </c>
      <c r="BP28">
        <v>0</v>
      </c>
      <c r="BS28">
        <v>0.04</v>
      </c>
      <c r="BT28">
        <v>0</v>
      </c>
      <c r="BU28">
        <v>0</v>
      </c>
      <c r="CE28" t="str">
        <f t="shared" si="13"/>
        <v>11:57:50.957</v>
      </c>
      <c r="CF28">
        <v>957255661</v>
      </c>
      <c r="CS28">
        <v>0</v>
      </c>
      <c r="CT28">
        <v>2</v>
      </c>
      <c r="CU28">
        <v>0</v>
      </c>
      <c r="CV28">
        <v>2</v>
      </c>
      <c r="CW28">
        <v>0</v>
      </c>
      <c r="CX28">
        <v>7</v>
      </c>
      <c r="CY28">
        <v>7</v>
      </c>
      <c r="CZ28" t="s">
        <v>131</v>
      </c>
      <c r="DA28">
        <v>65</v>
      </c>
      <c r="DB28">
        <v>0</v>
      </c>
      <c r="DC28" t="s">
        <v>132</v>
      </c>
      <c r="DD28" t="s">
        <v>133</v>
      </c>
      <c r="DG28">
        <v>3574547</v>
      </c>
      <c r="DI28">
        <v>0</v>
      </c>
      <c r="DJ28">
        <v>0</v>
      </c>
      <c r="DK28">
        <v>1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</row>
    <row r="29" spans="1:123" x14ac:dyDescent="0.3">
      <c r="A29" t="str">
        <f>"10/15/2023 11:57:51.178"</f>
        <v>10/15/2023 11:57:51.178</v>
      </c>
      <c r="C29" t="str">
        <f t="shared" si="0"/>
        <v>FFDFD3C0</v>
      </c>
      <c r="D29" t="s">
        <v>134</v>
      </c>
      <c r="E29">
        <v>3</v>
      </c>
      <c r="H29">
        <v>164</v>
      </c>
      <c r="I29" t="s">
        <v>135</v>
      </c>
      <c r="J29" t="s">
        <v>136</v>
      </c>
      <c r="K29">
        <v>0</v>
      </c>
      <c r="L29">
        <v>3</v>
      </c>
      <c r="M29">
        <v>0</v>
      </c>
      <c r="N29">
        <v>2</v>
      </c>
      <c r="O29">
        <v>0</v>
      </c>
      <c r="P29">
        <v>1</v>
      </c>
      <c r="Q29">
        <v>0</v>
      </c>
      <c r="S29" t="str">
        <f t="shared" si="12"/>
        <v>11:57:50.000</v>
      </c>
      <c r="T29" t="str">
        <f t="shared" si="12"/>
        <v>11:57:50.000</v>
      </c>
      <c r="U29" t="str">
        <f t="shared" si="2"/>
        <v>A9A1C3</v>
      </c>
      <c r="V29">
        <v>0</v>
      </c>
      <c r="W29">
        <v>0</v>
      </c>
      <c r="X29">
        <v>2</v>
      </c>
      <c r="Y29">
        <v>0</v>
      </c>
      <c r="AA29">
        <v>1</v>
      </c>
      <c r="AB29">
        <v>8</v>
      </c>
      <c r="AC29">
        <v>3</v>
      </c>
      <c r="AD29">
        <v>0</v>
      </c>
      <c r="AE29">
        <v>9</v>
      </c>
      <c r="AF29" t="s">
        <v>126</v>
      </c>
      <c r="AG29">
        <v>0</v>
      </c>
      <c r="AH29">
        <v>3</v>
      </c>
      <c r="AI29">
        <v>1</v>
      </c>
      <c r="AJ29">
        <v>0</v>
      </c>
      <c r="AK29" t="s">
        <v>152</v>
      </c>
      <c r="AL29">
        <v>33.926468</v>
      </c>
      <c r="AM29" t="s">
        <v>153</v>
      </c>
      <c r="AN29">
        <v>-78.078074000000001</v>
      </c>
      <c r="AO29">
        <v>25</v>
      </c>
      <c r="AP29">
        <v>300</v>
      </c>
      <c r="AQ29" t="s">
        <v>129</v>
      </c>
      <c r="AR29">
        <v>33</v>
      </c>
      <c r="AS29">
        <v>34</v>
      </c>
      <c r="AT29">
        <v>-64</v>
      </c>
      <c r="BB29" t="str">
        <f t="shared" si="3"/>
        <v>1200</v>
      </c>
      <c r="BC29">
        <v>1</v>
      </c>
      <c r="BD29" t="str">
        <f t="shared" si="4"/>
        <v xml:space="preserve">N72FU   </v>
      </c>
      <c r="BE29">
        <v>1</v>
      </c>
      <c r="BG29">
        <v>0</v>
      </c>
      <c r="BH29">
        <v>0</v>
      </c>
      <c r="BI29">
        <v>0</v>
      </c>
      <c r="BJ29">
        <v>-150</v>
      </c>
      <c r="BK29">
        <v>-450</v>
      </c>
      <c r="BL29" t="s">
        <v>130</v>
      </c>
      <c r="BM29">
        <v>1</v>
      </c>
      <c r="BN29">
        <v>1</v>
      </c>
      <c r="BO29">
        <v>0</v>
      </c>
      <c r="BP29">
        <v>0</v>
      </c>
      <c r="BT29">
        <v>0</v>
      </c>
      <c r="BU29">
        <v>0</v>
      </c>
      <c r="CE29" t="str">
        <f t="shared" si="13"/>
        <v>11:57:50.957</v>
      </c>
      <c r="CF29">
        <v>957255661</v>
      </c>
      <c r="CS29">
        <v>0</v>
      </c>
      <c r="CT29">
        <v>2</v>
      </c>
      <c r="CU29">
        <v>0</v>
      </c>
      <c r="CV29">
        <v>2</v>
      </c>
      <c r="CW29">
        <v>0</v>
      </c>
      <c r="CX29">
        <v>7</v>
      </c>
      <c r="CY29">
        <v>7</v>
      </c>
      <c r="CZ29" t="s">
        <v>131</v>
      </c>
      <c r="DA29">
        <v>65</v>
      </c>
      <c r="DB29">
        <v>0</v>
      </c>
      <c r="DC29" t="s">
        <v>132</v>
      </c>
      <c r="DD29" t="s">
        <v>133</v>
      </c>
      <c r="DG29">
        <v>3574547</v>
      </c>
      <c r="DI29">
        <v>0</v>
      </c>
      <c r="DJ29">
        <v>0</v>
      </c>
      <c r="DK29">
        <v>1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</row>
    <row r="30" spans="1:123" x14ac:dyDescent="0.3">
      <c r="A30" t="str">
        <f>"10/15/2023 11:57:51.193"</f>
        <v>10/15/2023 11:57:51.193</v>
      </c>
      <c r="C30" t="str">
        <f t="shared" si="0"/>
        <v>FFDFD3C0</v>
      </c>
      <c r="D30" t="s">
        <v>137</v>
      </c>
      <c r="E30">
        <v>4</v>
      </c>
      <c r="F30">
        <v>1004</v>
      </c>
      <c r="G30" t="s">
        <v>140</v>
      </c>
      <c r="J30" t="s">
        <v>138</v>
      </c>
      <c r="K30">
        <v>0</v>
      </c>
      <c r="L30">
        <v>3</v>
      </c>
      <c r="M30">
        <v>0</v>
      </c>
      <c r="N30">
        <v>2</v>
      </c>
      <c r="O30">
        <v>0</v>
      </c>
      <c r="P30">
        <v>1</v>
      </c>
      <c r="Q30">
        <v>0</v>
      </c>
      <c r="S30" t="str">
        <f t="shared" si="12"/>
        <v>11:57:50.000</v>
      </c>
      <c r="T30" t="str">
        <f t="shared" si="12"/>
        <v>11:57:50.000</v>
      </c>
      <c r="U30" t="str">
        <f t="shared" si="2"/>
        <v>A9A1C3</v>
      </c>
      <c r="V30">
        <v>0</v>
      </c>
      <c r="W30">
        <v>0</v>
      </c>
      <c r="X30">
        <v>2</v>
      </c>
      <c r="Y30">
        <v>0</v>
      </c>
      <c r="AA30">
        <v>1</v>
      </c>
      <c r="AB30">
        <v>8</v>
      </c>
      <c r="AC30">
        <v>3</v>
      </c>
      <c r="AD30">
        <v>0</v>
      </c>
      <c r="AE30">
        <v>9</v>
      </c>
      <c r="AF30" t="s">
        <v>126</v>
      </c>
      <c r="AG30">
        <v>0</v>
      </c>
      <c r="AH30">
        <v>3</v>
      </c>
      <c r="AI30">
        <v>1</v>
      </c>
      <c r="AJ30">
        <v>0</v>
      </c>
      <c r="AK30" t="s">
        <v>152</v>
      </c>
      <c r="AL30">
        <v>33.926468</v>
      </c>
      <c r="AM30" t="s">
        <v>153</v>
      </c>
      <c r="AN30">
        <v>-78.078074000000001</v>
      </c>
      <c r="AO30">
        <v>25</v>
      </c>
      <c r="AP30">
        <v>300</v>
      </c>
      <c r="AQ30" t="s">
        <v>129</v>
      </c>
      <c r="AR30">
        <v>33</v>
      </c>
      <c r="AS30">
        <v>34</v>
      </c>
      <c r="AT30">
        <v>-64</v>
      </c>
      <c r="BB30" t="str">
        <f t="shared" si="3"/>
        <v>1200</v>
      </c>
      <c r="BC30">
        <v>1</v>
      </c>
      <c r="BD30" t="str">
        <f t="shared" si="4"/>
        <v xml:space="preserve">N72FU   </v>
      </c>
      <c r="BE30">
        <v>1</v>
      </c>
      <c r="BG30">
        <v>0</v>
      </c>
      <c r="BH30">
        <v>0</v>
      </c>
      <c r="BI30">
        <v>0</v>
      </c>
      <c r="BJ30">
        <v>-150</v>
      </c>
      <c r="BK30">
        <v>-450</v>
      </c>
      <c r="BL30" t="s">
        <v>139</v>
      </c>
      <c r="BM30">
        <v>1</v>
      </c>
      <c r="BN30">
        <v>1</v>
      </c>
      <c r="BO30">
        <v>0</v>
      </c>
      <c r="BP30">
        <v>0</v>
      </c>
      <c r="BS30">
        <v>0.04</v>
      </c>
      <c r="BT30">
        <v>0</v>
      </c>
      <c r="BU30">
        <v>0</v>
      </c>
      <c r="CE30" t="str">
        <f t="shared" si="13"/>
        <v>11:57:50.957</v>
      </c>
      <c r="CF30">
        <v>957255661</v>
      </c>
      <c r="CS30">
        <v>0</v>
      </c>
      <c r="CT30">
        <v>2</v>
      </c>
      <c r="CU30">
        <v>0</v>
      </c>
      <c r="CV30">
        <v>2</v>
      </c>
      <c r="CW30">
        <v>0</v>
      </c>
      <c r="CX30">
        <v>7</v>
      </c>
      <c r="CY30">
        <v>7</v>
      </c>
      <c r="CZ30" t="s">
        <v>131</v>
      </c>
      <c r="DA30">
        <v>65</v>
      </c>
      <c r="DB30">
        <v>0</v>
      </c>
      <c r="DC30" t="s">
        <v>132</v>
      </c>
      <c r="DD30" t="s">
        <v>133</v>
      </c>
      <c r="DG30">
        <v>3574547</v>
      </c>
      <c r="DI30">
        <v>0</v>
      </c>
      <c r="DJ30">
        <v>0</v>
      </c>
      <c r="DK30">
        <v>1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</row>
    <row r="31" spans="1:123" x14ac:dyDescent="0.3">
      <c r="A31" t="str">
        <f>"10/15/2023 11:57:51.209"</f>
        <v>10/15/2023 11:57:51.209</v>
      </c>
      <c r="C31" t="str">
        <f t="shared" si="0"/>
        <v>FFDFD3C0</v>
      </c>
      <c r="D31" t="s">
        <v>141</v>
      </c>
      <c r="E31">
        <v>42</v>
      </c>
      <c r="H31">
        <v>129</v>
      </c>
      <c r="I31" t="s">
        <v>142</v>
      </c>
      <c r="J31" t="s">
        <v>125</v>
      </c>
      <c r="K31">
        <v>0</v>
      </c>
      <c r="L31">
        <v>3</v>
      </c>
      <c r="M31">
        <v>0</v>
      </c>
      <c r="N31">
        <v>2</v>
      </c>
      <c r="O31">
        <v>0</v>
      </c>
      <c r="P31">
        <v>1</v>
      </c>
      <c r="Q31">
        <v>0</v>
      </c>
      <c r="S31" t="str">
        <f t="shared" si="12"/>
        <v>11:57:50.000</v>
      </c>
      <c r="T31" t="str">
        <f t="shared" si="12"/>
        <v>11:57:50.000</v>
      </c>
      <c r="U31" t="str">
        <f t="shared" si="2"/>
        <v>A9A1C3</v>
      </c>
      <c r="V31">
        <v>0</v>
      </c>
      <c r="W31">
        <v>0</v>
      </c>
      <c r="X31">
        <v>2</v>
      </c>
      <c r="Y31">
        <v>0</v>
      </c>
      <c r="AA31">
        <v>1</v>
      </c>
      <c r="AB31">
        <v>8</v>
      </c>
      <c r="AC31">
        <v>3</v>
      </c>
      <c r="AD31">
        <v>0</v>
      </c>
      <c r="AE31">
        <v>9</v>
      </c>
      <c r="AF31" t="s">
        <v>126</v>
      </c>
      <c r="AG31">
        <v>0</v>
      </c>
      <c r="AH31">
        <v>3</v>
      </c>
      <c r="AI31">
        <v>1</v>
      </c>
      <c r="AJ31">
        <v>0</v>
      </c>
      <c r="AK31" t="s">
        <v>152</v>
      </c>
      <c r="AL31">
        <v>33.926468</v>
      </c>
      <c r="AM31" t="s">
        <v>153</v>
      </c>
      <c r="AN31">
        <v>-78.078074000000001</v>
      </c>
      <c r="AO31">
        <v>25</v>
      </c>
      <c r="AP31">
        <v>300</v>
      </c>
      <c r="AQ31" t="s">
        <v>129</v>
      </c>
      <c r="AR31">
        <v>33</v>
      </c>
      <c r="AS31">
        <v>34</v>
      </c>
      <c r="AT31">
        <v>-64</v>
      </c>
      <c r="BB31" t="str">
        <f t="shared" si="3"/>
        <v>1200</v>
      </c>
      <c r="BC31">
        <v>1</v>
      </c>
      <c r="BD31" t="str">
        <f t="shared" si="4"/>
        <v xml:space="preserve">N72FU   </v>
      </c>
      <c r="BE31">
        <v>1</v>
      </c>
      <c r="BG31">
        <v>0</v>
      </c>
      <c r="BH31">
        <v>0</v>
      </c>
      <c r="BI31">
        <v>0</v>
      </c>
      <c r="BJ31">
        <v>-150</v>
      </c>
      <c r="BK31">
        <v>-450</v>
      </c>
      <c r="BL31" t="s">
        <v>130</v>
      </c>
      <c r="BM31">
        <v>1</v>
      </c>
      <c r="BN31">
        <v>1</v>
      </c>
      <c r="BO31">
        <v>0</v>
      </c>
      <c r="BP31">
        <v>0</v>
      </c>
      <c r="BT31">
        <v>0</v>
      </c>
      <c r="BU31">
        <v>0</v>
      </c>
      <c r="CE31" t="str">
        <f t="shared" si="13"/>
        <v>11:57:50.957</v>
      </c>
      <c r="CF31">
        <v>957255661</v>
      </c>
      <c r="CS31">
        <v>0</v>
      </c>
      <c r="CT31">
        <v>2</v>
      </c>
      <c r="CU31">
        <v>0</v>
      </c>
      <c r="CV31">
        <v>2</v>
      </c>
      <c r="CW31">
        <v>0</v>
      </c>
      <c r="CX31">
        <v>7</v>
      </c>
      <c r="CY31">
        <v>7</v>
      </c>
      <c r="CZ31" t="s">
        <v>131</v>
      </c>
      <c r="DA31">
        <v>65</v>
      </c>
      <c r="DB31">
        <v>0</v>
      </c>
      <c r="DC31" t="s">
        <v>132</v>
      </c>
      <c r="DD31" t="s">
        <v>133</v>
      </c>
      <c r="DG31">
        <v>3574547</v>
      </c>
      <c r="DI31">
        <v>0</v>
      </c>
      <c r="DJ31">
        <v>0</v>
      </c>
      <c r="DK31">
        <v>1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</row>
    <row r="32" spans="1:123" x14ac:dyDescent="0.3">
      <c r="A32" t="str">
        <f>"10/15/2023 11:57:51.647"</f>
        <v>10/15/2023 11:57:51.647</v>
      </c>
      <c r="C32" t="str">
        <f t="shared" si="0"/>
        <v>FFDFD3C0</v>
      </c>
      <c r="D32" t="s">
        <v>123</v>
      </c>
      <c r="E32">
        <v>10</v>
      </c>
      <c r="H32">
        <v>260</v>
      </c>
      <c r="I32" t="s">
        <v>124</v>
      </c>
      <c r="J32" t="s">
        <v>125</v>
      </c>
      <c r="K32">
        <v>0</v>
      </c>
      <c r="L32">
        <v>3</v>
      </c>
      <c r="M32">
        <v>0</v>
      </c>
      <c r="N32">
        <v>2</v>
      </c>
      <c r="O32">
        <v>0</v>
      </c>
      <c r="P32">
        <v>1</v>
      </c>
      <c r="Q32">
        <v>0</v>
      </c>
      <c r="S32" t="str">
        <f t="shared" ref="S32:T37" si="14">"11:57:51.000"</f>
        <v>11:57:51.000</v>
      </c>
      <c r="T32" t="str">
        <f t="shared" si="14"/>
        <v>11:57:51.000</v>
      </c>
      <c r="U32" t="str">
        <f t="shared" si="2"/>
        <v>A9A1C3</v>
      </c>
      <c r="V32">
        <v>0</v>
      </c>
      <c r="W32">
        <v>0</v>
      </c>
      <c r="X32">
        <v>2</v>
      </c>
      <c r="Y32">
        <v>0</v>
      </c>
      <c r="AA32">
        <v>1</v>
      </c>
      <c r="AB32">
        <v>8</v>
      </c>
      <c r="AC32">
        <v>3</v>
      </c>
      <c r="AD32">
        <v>0</v>
      </c>
      <c r="AE32">
        <v>9</v>
      </c>
      <c r="AF32" t="s">
        <v>126</v>
      </c>
      <c r="AG32">
        <v>0</v>
      </c>
      <c r="AH32">
        <v>3</v>
      </c>
      <c r="AI32">
        <v>1</v>
      </c>
      <c r="AJ32">
        <v>0</v>
      </c>
      <c r="AK32" t="s">
        <v>154</v>
      </c>
      <c r="AL32">
        <v>33.926639999999999</v>
      </c>
      <c r="AM32" t="s">
        <v>155</v>
      </c>
      <c r="AN32">
        <v>-78.077903000000006</v>
      </c>
      <c r="AO32">
        <v>25</v>
      </c>
      <c r="AP32">
        <v>300</v>
      </c>
      <c r="AQ32" t="s">
        <v>129</v>
      </c>
      <c r="AR32">
        <v>33</v>
      </c>
      <c r="AS32">
        <v>36</v>
      </c>
      <c r="AT32">
        <v>0</v>
      </c>
      <c r="BB32" t="str">
        <f t="shared" si="3"/>
        <v>1200</v>
      </c>
      <c r="BC32">
        <v>1</v>
      </c>
      <c r="BD32" t="str">
        <f t="shared" si="4"/>
        <v xml:space="preserve">N72FU   </v>
      </c>
      <c r="BE32">
        <v>1</v>
      </c>
      <c r="BG32">
        <v>0</v>
      </c>
      <c r="BH32">
        <v>0</v>
      </c>
      <c r="BI32">
        <v>0</v>
      </c>
      <c r="BJ32">
        <v>-150</v>
      </c>
      <c r="BK32">
        <v>-450</v>
      </c>
      <c r="BL32" t="s">
        <v>130</v>
      </c>
      <c r="BM32">
        <v>1</v>
      </c>
      <c r="BN32">
        <v>1</v>
      </c>
      <c r="BO32">
        <v>0</v>
      </c>
      <c r="BP32">
        <v>0</v>
      </c>
      <c r="BT32">
        <v>0</v>
      </c>
      <c r="BU32">
        <v>0</v>
      </c>
      <c r="CE32" t="str">
        <f t="shared" ref="CE32:CE37" si="15">"11:57:51.367"</f>
        <v>11:57:51.367</v>
      </c>
      <c r="CF32">
        <v>367253804</v>
      </c>
      <c r="CS32">
        <v>0</v>
      </c>
      <c r="CT32">
        <v>2</v>
      </c>
      <c r="CU32">
        <v>0</v>
      </c>
      <c r="CV32">
        <v>2</v>
      </c>
      <c r="CW32">
        <v>0</v>
      </c>
      <c r="CX32">
        <v>7</v>
      </c>
      <c r="CY32">
        <v>7</v>
      </c>
      <c r="CZ32" t="s">
        <v>131</v>
      </c>
      <c r="DA32">
        <v>65</v>
      </c>
      <c r="DB32">
        <v>0</v>
      </c>
      <c r="DC32" t="s">
        <v>132</v>
      </c>
      <c r="DD32" t="s">
        <v>133</v>
      </c>
      <c r="DG32">
        <v>3574551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</row>
    <row r="33" spans="1:123" x14ac:dyDescent="0.3">
      <c r="A33" t="str">
        <f>"10/15/2023 11:57:51.647"</f>
        <v>10/15/2023 11:57:51.647</v>
      </c>
      <c r="C33" t="str">
        <f t="shared" si="0"/>
        <v>FFDFD3C0</v>
      </c>
      <c r="D33" t="s">
        <v>143</v>
      </c>
      <c r="E33">
        <v>6</v>
      </c>
      <c r="F33">
        <v>3006</v>
      </c>
      <c r="G33" t="s">
        <v>144</v>
      </c>
      <c r="J33" t="s">
        <v>145</v>
      </c>
      <c r="K33">
        <v>0</v>
      </c>
      <c r="L33">
        <v>3</v>
      </c>
      <c r="M33">
        <v>0</v>
      </c>
      <c r="N33">
        <v>2</v>
      </c>
      <c r="O33">
        <v>0</v>
      </c>
      <c r="P33">
        <v>1</v>
      </c>
      <c r="Q33">
        <v>0</v>
      </c>
      <c r="S33" t="str">
        <f t="shared" si="14"/>
        <v>11:57:51.000</v>
      </c>
      <c r="T33" t="str">
        <f t="shared" si="14"/>
        <v>11:57:51.000</v>
      </c>
      <c r="U33" t="str">
        <f t="shared" si="2"/>
        <v>A9A1C3</v>
      </c>
      <c r="V33">
        <v>0</v>
      </c>
      <c r="W33">
        <v>0</v>
      </c>
      <c r="X33">
        <v>2</v>
      </c>
      <c r="Y33">
        <v>0</v>
      </c>
      <c r="AA33">
        <v>1</v>
      </c>
      <c r="AB33">
        <v>8</v>
      </c>
      <c r="AC33">
        <v>3</v>
      </c>
      <c r="AD33">
        <v>0</v>
      </c>
      <c r="AE33">
        <v>9</v>
      </c>
      <c r="AF33" t="s">
        <v>126</v>
      </c>
      <c r="AG33">
        <v>0</v>
      </c>
      <c r="AH33">
        <v>3</v>
      </c>
      <c r="AI33">
        <v>1</v>
      </c>
      <c r="AJ33">
        <v>0</v>
      </c>
      <c r="AK33" t="s">
        <v>154</v>
      </c>
      <c r="AL33">
        <v>33.926639999999999</v>
      </c>
      <c r="AM33" t="s">
        <v>155</v>
      </c>
      <c r="AN33">
        <v>-78.077903000000006</v>
      </c>
      <c r="AO33">
        <v>25</v>
      </c>
      <c r="AP33">
        <v>300</v>
      </c>
      <c r="AQ33" t="s">
        <v>129</v>
      </c>
      <c r="AR33">
        <v>33</v>
      </c>
      <c r="AS33">
        <v>36</v>
      </c>
      <c r="AT33">
        <v>0</v>
      </c>
      <c r="BB33" t="str">
        <f t="shared" si="3"/>
        <v>1200</v>
      </c>
      <c r="BC33">
        <v>1</v>
      </c>
      <c r="BD33" t="str">
        <f t="shared" si="4"/>
        <v xml:space="preserve">N72FU   </v>
      </c>
      <c r="BE33">
        <v>1</v>
      </c>
      <c r="BG33">
        <v>0</v>
      </c>
      <c r="BH33">
        <v>0</v>
      </c>
      <c r="BI33">
        <v>0</v>
      </c>
      <c r="BJ33">
        <v>-150</v>
      </c>
      <c r="BK33">
        <v>-450</v>
      </c>
      <c r="BL33" t="s">
        <v>139</v>
      </c>
      <c r="BM33">
        <v>1</v>
      </c>
      <c r="BN33">
        <v>1</v>
      </c>
      <c r="BO33">
        <v>0</v>
      </c>
      <c r="BP33">
        <v>0</v>
      </c>
      <c r="BS33">
        <v>0.04</v>
      </c>
      <c r="BT33">
        <v>0</v>
      </c>
      <c r="BU33">
        <v>0</v>
      </c>
      <c r="CE33" t="str">
        <f t="shared" si="15"/>
        <v>11:57:51.367</v>
      </c>
      <c r="CF33">
        <v>367253804</v>
      </c>
      <c r="CS33">
        <v>0</v>
      </c>
      <c r="CT33">
        <v>2</v>
      </c>
      <c r="CU33">
        <v>0</v>
      </c>
      <c r="CV33">
        <v>2</v>
      </c>
      <c r="CW33">
        <v>0</v>
      </c>
      <c r="CX33">
        <v>7</v>
      </c>
      <c r="CY33">
        <v>7</v>
      </c>
      <c r="CZ33" t="s">
        <v>131</v>
      </c>
      <c r="DA33">
        <v>65</v>
      </c>
      <c r="DB33">
        <v>0</v>
      </c>
      <c r="DC33" t="s">
        <v>132</v>
      </c>
      <c r="DD33" t="s">
        <v>133</v>
      </c>
      <c r="DG33">
        <v>3574551</v>
      </c>
      <c r="DI33">
        <v>0</v>
      </c>
      <c r="DJ33">
        <v>0</v>
      </c>
      <c r="DK33">
        <v>1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</row>
    <row r="34" spans="1:123" x14ac:dyDescent="0.3">
      <c r="A34" t="str">
        <f>"10/15/2023 11:57:51.647"</f>
        <v>10/15/2023 11:57:51.647</v>
      </c>
      <c r="C34" t="str">
        <f t="shared" si="0"/>
        <v>FFDFD3C0</v>
      </c>
      <c r="D34" t="s">
        <v>137</v>
      </c>
      <c r="E34">
        <v>6</v>
      </c>
      <c r="F34">
        <v>1006</v>
      </c>
      <c r="G34" t="s">
        <v>135</v>
      </c>
      <c r="J34" t="s">
        <v>138</v>
      </c>
      <c r="K34">
        <v>0</v>
      </c>
      <c r="L34">
        <v>3</v>
      </c>
      <c r="M34">
        <v>0</v>
      </c>
      <c r="N34">
        <v>2</v>
      </c>
      <c r="O34">
        <v>0</v>
      </c>
      <c r="P34">
        <v>1</v>
      </c>
      <c r="Q34">
        <v>0</v>
      </c>
      <c r="S34" t="str">
        <f t="shared" si="14"/>
        <v>11:57:51.000</v>
      </c>
      <c r="T34" t="str">
        <f t="shared" si="14"/>
        <v>11:57:51.000</v>
      </c>
      <c r="U34" t="str">
        <f t="shared" si="2"/>
        <v>A9A1C3</v>
      </c>
      <c r="V34">
        <v>0</v>
      </c>
      <c r="W34">
        <v>0</v>
      </c>
      <c r="X34">
        <v>2</v>
      </c>
      <c r="Y34">
        <v>0</v>
      </c>
      <c r="AA34">
        <v>1</v>
      </c>
      <c r="AB34">
        <v>8</v>
      </c>
      <c r="AC34">
        <v>3</v>
      </c>
      <c r="AD34">
        <v>0</v>
      </c>
      <c r="AE34">
        <v>9</v>
      </c>
      <c r="AF34" t="s">
        <v>126</v>
      </c>
      <c r="AG34">
        <v>0</v>
      </c>
      <c r="AH34">
        <v>3</v>
      </c>
      <c r="AI34">
        <v>1</v>
      </c>
      <c r="AJ34">
        <v>0</v>
      </c>
      <c r="AK34" t="s">
        <v>154</v>
      </c>
      <c r="AL34">
        <v>33.926639999999999</v>
      </c>
      <c r="AM34" t="s">
        <v>155</v>
      </c>
      <c r="AN34">
        <v>-78.077903000000006</v>
      </c>
      <c r="AO34">
        <v>25</v>
      </c>
      <c r="AP34">
        <v>300</v>
      </c>
      <c r="AQ34" t="s">
        <v>129</v>
      </c>
      <c r="AR34">
        <v>33</v>
      </c>
      <c r="AS34">
        <v>36</v>
      </c>
      <c r="AT34">
        <v>0</v>
      </c>
      <c r="BB34" t="str">
        <f t="shared" si="3"/>
        <v>1200</v>
      </c>
      <c r="BC34">
        <v>1</v>
      </c>
      <c r="BD34" t="str">
        <f t="shared" si="4"/>
        <v xml:space="preserve">N72FU   </v>
      </c>
      <c r="BE34">
        <v>1</v>
      </c>
      <c r="BG34">
        <v>0</v>
      </c>
      <c r="BH34">
        <v>0</v>
      </c>
      <c r="BI34">
        <v>0</v>
      </c>
      <c r="BJ34">
        <v>-150</v>
      </c>
      <c r="BK34">
        <v>-450</v>
      </c>
      <c r="BL34" t="s">
        <v>139</v>
      </c>
      <c r="BM34">
        <v>1</v>
      </c>
      <c r="BN34">
        <v>1</v>
      </c>
      <c r="BO34">
        <v>0</v>
      </c>
      <c r="BP34">
        <v>0</v>
      </c>
      <c r="BS34">
        <v>0.04</v>
      </c>
      <c r="BT34">
        <v>0</v>
      </c>
      <c r="BU34">
        <v>0</v>
      </c>
      <c r="CE34" t="str">
        <f t="shared" si="15"/>
        <v>11:57:51.367</v>
      </c>
      <c r="CF34">
        <v>367253804</v>
      </c>
      <c r="CS34">
        <v>0</v>
      </c>
      <c r="CT34">
        <v>2</v>
      </c>
      <c r="CU34">
        <v>0</v>
      </c>
      <c r="CV34">
        <v>2</v>
      </c>
      <c r="CW34">
        <v>0</v>
      </c>
      <c r="CX34">
        <v>7</v>
      </c>
      <c r="CY34">
        <v>7</v>
      </c>
      <c r="CZ34" t="s">
        <v>131</v>
      </c>
      <c r="DA34">
        <v>65</v>
      </c>
      <c r="DB34">
        <v>0</v>
      </c>
      <c r="DC34" t="s">
        <v>132</v>
      </c>
      <c r="DD34" t="s">
        <v>133</v>
      </c>
      <c r="DG34">
        <v>3574551</v>
      </c>
      <c r="DI34">
        <v>0</v>
      </c>
      <c r="DJ34">
        <v>0</v>
      </c>
      <c r="DK34">
        <v>1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</row>
    <row r="35" spans="1:123" x14ac:dyDescent="0.3">
      <c r="A35" t="str">
        <f>"10/15/2023 11:57:51.647"</f>
        <v>10/15/2023 11:57:51.647</v>
      </c>
      <c r="C35" t="str">
        <f t="shared" si="0"/>
        <v>FFDFD3C0</v>
      </c>
      <c r="D35" t="s">
        <v>134</v>
      </c>
      <c r="E35">
        <v>3</v>
      </c>
      <c r="H35">
        <v>164</v>
      </c>
      <c r="I35" t="s">
        <v>135</v>
      </c>
      <c r="J35" t="s">
        <v>136</v>
      </c>
      <c r="K35">
        <v>0</v>
      </c>
      <c r="L35">
        <v>3</v>
      </c>
      <c r="M35">
        <v>0</v>
      </c>
      <c r="N35">
        <v>2</v>
      </c>
      <c r="O35">
        <v>0</v>
      </c>
      <c r="P35">
        <v>1</v>
      </c>
      <c r="Q35">
        <v>0</v>
      </c>
      <c r="S35" t="str">
        <f t="shared" si="14"/>
        <v>11:57:51.000</v>
      </c>
      <c r="T35" t="str">
        <f t="shared" si="14"/>
        <v>11:57:51.000</v>
      </c>
      <c r="U35" t="str">
        <f t="shared" si="2"/>
        <v>A9A1C3</v>
      </c>
      <c r="V35">
        <v>0</v>
      </c>
      <c r="W35">
        <v>0</v>
      </c>
      <c r="X35">
        <v>2</v>
      </c>
      <c r="Y35">
        <v>0</v>
      </c>
      <c r="AA35">
        <v>1</v>
      </c>
      <c r="AB35">
        <v>8</v>
      </c>
      <c r="AC35">
        <v>3</v>
      </c>
      <c r="AD35">
        <v>0</v>
      </c>
      <c r="AE35">
        <v>9</v>
      </c>
      <c r="AF35" t="s">
        <v>126</v>
      </c>
      <c r="AG35">
        <v>0</v>
      </c>
      <c r="AH35">
        <v>3</v>
      </c>
      <c r="AI35">
        <v>1</v>
      </c>
      <c r="AJ35">
        <v>0</v>
      </c>
      <c r="AK35" t="s">
        <v>154</v>
      </c>
      <c r="AL35">
        <v>33.926639999999999</v>
      </c>
      <c r="AM35" t="s">
        <v>155</v>
      </c>
      <c r="AN35">
        <v>-78.077903000000006</v>
      </c>
      <c r="AO35">
        <v>25</v>
      </c>
      <c r="AP35">
        <v>300</v>
      </c>
      <c r="AQ35" t="s">
        <v>129</v>
      </c>
      <c r="AR35">
        <v>33</v>
      </c>
      <c r="AS35">
        <v>36</v>
      </c>
      <c r="AT35">
        <v>0</v>
      </c>
      <c r="BB35" t="str">
        <f t="shared" si="3"/>
        <v>1200</v>
      </c>
      <c r="BC35">
        <v>1</v>
      </c>
      <c r="BD35" t="str">
        <f t="shared" si="4"/>
        <v xml:space="preserve">N72FU   </v>
      </c>
      <c r="BE35">
        <v>1</v>
      </c>
      <c r="BG35">
        <v>0</v>
      </c>
      <c r="BH35">
        <v>0</v>
      </c>
      <c r="BI35">
        <v>0</v>
      </c>
      <c r="BJ35">
        <v>-150</v>
      </c>
      <c r="BK35">
        <v>-450</v>
      </c>
      <c r="BL35" t="s">
        <v>130</v>
      </c>
      <c r="BM35">
        <v>1</v>
      </c>
      <c r="BN35">
        <v>1</v>
      </c>
      <c r="BO35">
        <v>0</v>
      </c>
      <c r="BP35">
        <v>0</v>
      </c>
      <c r="BT35">
        <v>0</v>
      </c>
      <c r="BU35">
        <v>0</v>
      </c>
      <c r="CE35" t="str">
        <f t="shared" si="15"/>
        <v>11:57:51.367</v>
      </c>
      <c r="CF35">
        <v>367253804</v>
      </c>
      <c r="CS35">
        <v>0</v>
      </c>
      <c r="CT35">
        <v>2</v>
      </c>
      <c r="CU35">
        <v>0</v>
      </c>
      <c r="CV35">
        <v>2</v>
      </c>
      <c r="CW35">
        <v>0</v>
      </c>
      <c r="CX35">
        <v>7</v>
      </c>
      <c r="CY35">
        <v>7</v>
      </c>
      <c r="CZ35" t="s">
        <v>131</v>
      </c>
      <c r="DA35">
        <v>65</v>
      </c>
      <c r="DB35">
        <v>0</v>
      </c>
      <c r="DC35" t="s">
        <v>132</v>
      </c>
      <c r="DD35" t="s">
        <v>133</v>
      </c>
      <c r="DG35">
        <v>3574551</v>
      </c>
      <c r="DI35">
        <v>0</v>
      </c>
      <c r="DJ35">
        <v>0</v>
      </c>
      <c r="DK35">
        <v>1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</row>
    <row r="36" spans="1:123" x14ac:dyDescent="0.3">
      <c r="A36" t="str">
        <f>"10/15/2023 11:57:51.647"</f>
        <v>10/15/2023 11:57:51.647</v>
      </c>
      <c r="C36" t="str">
        <f t="shared" si="0"/>
        <v>FFDFD3C0</v>
      </c>
      <c r="D36" t="s">
        <v>137</v>
      </c>
      <c r="E36">
        <v>4</v>
      </c>
      <c r="F36">
        <v>1004</v>
      </c>
      <c r="G36" t="s">
        <v>140</v>
      </c>
      <c r="J36" t="s">
        <v>138</v>
      </c>
      <c r="K36">
        <v>0</v>
      </c>
      <c r="L36">
        <v>3</v>
      </c>
      <c r="M36">
        <v>0</v>
      </c>
      <c r="N36">
        <v>2</v>
      </c>
      <c r="O36">
        <v>0</v>
      </c>
      <c r="P36">
        <v>1</v>
      </c>
      <c r="Q36">
        <v>0</v>
      </c>
      <c r="S36" t="str">
        <f t="shared" si="14"/>
        <v>11:57:51.000</v>
      </c>
      <c r="T36" t="str">
        <f t="shared" si="14"/>
        <v>11:57:51.000</v>
      </c>
      <c r="U36" t="str">
        <f t="shared" si="2"/>
        <v>A9A1C3</v>
      </c>
      <c r="V36">
        <v>0</v>
      </c>
      <c r="W36">
        <v>0</v>
      </c>
      <c r="X36">
        <v>2</v>
      </c>
      <c r="Y36">
        <v>0</v>
      </c>
      <c r="AA36">
        <v>1</v>
      </c>
      <c r="AB36">
        <v>8</v>
      </c>
      <c r="AC36">
        <v>3</v>
      </c>
      <c r="AD36">
        <v>0</v>
      </c>
      <c r="AE36">
        <v>9</v>
      </c>
      <c r="AF36" t="s">
        <v>126</v>
      </c>
      <c r="AG36">
        <v>0</v>
      </c>
      <c r="AH36">
        <v>3</v>
      </c>
      <c r="AI36">
        <v>1</v>
      </c>
      <c r="AJ36">
        <v>0</v>
      </c>
      <c r="AK36" t="s">
        <v>154</v>
      </c>
      <c r="AL36">
        <v>33.926639999999999</v>
      </c>
      <c r="AM36" t="s">
        <v>155</v>
      </c>
      <c r="AN36">
        <v>-78.077903000000006</v>
      </c>
      <c r="AO36">
        <v>25</v>
      </c>
      <c r="AP36">
        <v>300</v>
      </c>
      <c r="AQ36" t="s">
        <v>129</v>
      </c>
      <c r="AR36">
        <v>33</v>
      </c>
      <c r="AS36">
        <v>36</v>
      </c>
      <c r="AT36">
        <v>0</v>
      </c>
      <c r="BB36" t="str">
        <f t="shared" si="3"/>
        <v>1200</v>
      </c>
      <c r="BC36">
        <v>1</v>
      </c>
      <c r="BD36" t="str">
        <f t="shared" si="4"/>
        <v xml:space="preserve">N72FU   </v>
      </c>
      <c r="BE36">
        <v>1</v>
      </c>
      <c r="BG36">
        <v>0</v>
      </c>
      <c r="BH36">
        <v>0</v>
      </c>
      <c r="BI36">
        <v>0</v>
      </c>
      <c r="BJ36">
        <v>-150</v>
      </c>
      <c r="BK36">
        <v>-450</v>
      </c>
      <c r="BL36" t="s">
        <v>139</v>
      </c>
      <c r="BM36">
        <v>1</v>
      </c>
      <c r="BN36">
        <v>1</v>
      </c>
      <c r="BO36">
        <v>0</v>
      </c>
      <c r="BP36">
        <v>0</v>
      </c>
      <c r="BS36">
        <v>0.04</v>
      </c>
      <c r="BT36">
        <v>0</v>
      </c>
      <c r="BU36">
        <v>0</v>
      </c>
      <c r="CE36" t="str">
        <f t="shared" si="15"/>
        <v>11:57:51.367</v>
      </c>
      <c r="CF36">
        <v>367253804</v>
      </c>
      <c r="CS36">
        <v>0</v>
      </c>
      <c r="CT36">
        <v>2</v>
      </c>
      <c r="CU36">
        <v>0</v>
      </c>
      <c r="CV36">
        <v>2</v>
      </c>
      <c r="CW36">
        <v>0</v>
      </c>
      <c r="CX36">
        <v>7</v>
      </c>
      <c r="CY36">
        <v>7</v>
      </c>
      <c r="CZ36" t="s">
        <v>131</v>
      </c>
      <c r="DA36">
        <v>65</v>
      </c>
      <c r="DB36">
        <v>0</v>
      </c>
      <c r="DC36" t="s">
        <v>132</v>
      </c>
      <c r="DD36" t="s">
        <v>133</v>
      </c>
      <c r="DG36">
        <v>3574551</v>
      </c>
      <c r="DI36">
        <v>0</v>
      </c>
      <c r="DJ36">
        <v>0</v>
      </c>
      <c r="DK36">
        <v>1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</row>
    <row r="37" spans="1:123" x14ac:dyDescent="0.3">
      <c r="A37" t="str">
        <f>"10/15/2023 11:57:51.662"</f>
        <v>10/15/2023 11:57:51.662</v>
      </c>
      <c r="C37" t="str">
        <f t="shared" si="0"/>
        <v>FFDFD3C0</v>
      </c>
      <c r="D37" t="s">
        <v>141</v>
      </c>
      <c r="E37">
        <v>42</v>
      </c>
      <c r="H37">
        <v>129</v>
      </c>
      <c r="I37" t="s">
        <v>142</v>
      </c>
      <c r="J37" t="s">
        <v>125</v>
      </c>
      <c r="K37">
        <v>0</v>
      </c>
      <c r="L37">
        <v>3</v>
      </c>
      <c r="M37">
        <v>0</v>
      </c>
      <c r="N37">
        <v>2</v>
      </c>
      <c r="O37">
        <v>0</v>
      </c>
      <c r="P37">
        <v>1</v>
      </c>
      <c r="Q37">
        <v>0</v>
      </c>
      <c r="S37" t="str">
        <f t="shared" si="14"/>
        <v>11:57:51.000</v>
      </c>
      <c r="T37" t="str">
        <f t="shared" si="14"/>
        <v>11:57:51.000</v>
      </c>
      <c r="U37" t="str">
        <f t="shared" si="2"/>
        <v>A9A1C3</v>
      </c>
      <c r="V37">
        <v>0</v>
      </c>
      <c r="W37">
        <v>0</v>
      </c>
      <c r="X37">
        <v>2</v>
      </c>
      <c r="Y37">
        <v>0</v>
      </c>
      <c r="AA37">
        <v>1</v>
      </c>
      <c r="AB37">
        <v>8</v>
      </c>
      <c r="AC37">
        <v>3</v>
      </c>
      <c r="AD37">
        <v>0</v>
      </c>
      <c r="AE37">
        <v>9</v>
      </c>
      <c r="AF37" t="s">
        <v>126</v>
      </c>
      <c r="AG37">
        <v>0</v>
      </c>
      <c r="AH37">
        <v>3</v>
      </c>
      <c r="AI37">
        <v>1</v>
      </c>
      <c r="AJ37">
        <v>0</v>
      </c>
      <c r="AK37" t="s">
        <v>154</v>
      </c>
      <c r="AL37">
        <v>33.926639999999999</v>
      </c>
      <c r="AM37" t="s">
        <v>155</v>
      </c>
      <c r="AN37">
        <v>-78.077903000000006</v>
      </c>
      <c r="AO37">
        <v>25</v>
      </c>
      <c r="AP37">
        <v>300</v>
      </c>
      <c r="AQ37" t="s">
        <v>129</v>
      </c>
      <c r="AR37">
        <v>33</v>
      </c>
      <c r="AS37">
        <v>36</v>
      </c>
      <c r="AT37">
        <v>0</v>
      </c>
      <c r="BB37" t="str">
        <f t="shared" si="3"/>
        <v>1200</v>
      </c>
      <c r="BC37">
        <v>1</v>
      </c>
      <c r="BD37" t="str">
        <f t="shared" si="4"/>
        <v xml:space="preserve">N72FU   </v>
      </c>
      <c r="BE37">
        <v>1</v>
      </c>
      <c r="BG37">
        <v>0</v>
      </c>
      <c r="BH37">
        <v>0</v>
      </c>
      <c r="BI37">
        <v>0</v>
      </c>
      <c r="BJ37">
        <v>-150</v>
      </c>
      <c r="BK37">
        <v>-450</v>
      </c>
      <c r="BL37" t="s">
        <v>130</v>
      </c>
      <c r="BM37">
        <v>1</v>
      </c>
      <c r="BN37">
        <v>1</v>
      </c>
      <c r="BO37">
        <v>0</v>
      </c>
      <c r="BP37">
        <v>0</v>
      </c>
      <c r="BT37">
        <v>0</v>
      </c>
      <c r="BU37">
        <v>0</v>
      </c>
      <c r="CE37" t="str">
        <f t="shared" si="15"/>
        <v>11:57:51.367</v>
      </c>
      <c r="CF37">
        <v>367253804</v>
      </c>
      <c r="CS37">
        <v>0</v>
      </c>
      <c r="CT37">
        <v>2</v>
      </c>
      <c r="CU37">
        <v>0</v>
      </c>
      <c r="CV37">
        <v>2</v>
      </c>
      <c r="CW37">
        <v>0</v>
      </c>
      <c r="CX37">
        <v>7</v>
      </c>
      <c r="CY37">
        <v>7</v>
      </c>
      <c r="CZ37" t="s">
        <v>131</v>
      </c>
      <c r="DA37">
        <v>65</v>
      </c>
      <c r="DB37">
        <v>0</v>
      </c>
      <c r="DC37" t="s">
        <v>132</v>
      </c>
      <c r="DD37" t="s">
        <v>133</v>
      </c>
      <c r="DG37">
        <v>3574551</v>
      </c>
      <c r="DI37">
        <v>0</v>
      </c>
      <c r="DJ37">
        <v>0</v>
      </c>
      <c r="DK37">
        <v>1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</row>
    <row r="38" spans="1:123" x14ac:dyDescent="0.3">
      <c r="A38" t="str">
        <f>"10/15/2023 11:57:52.678"</f>
        <v>10/15/2023 11:57:52.678</v>
      </c>
      <c r="C38" t="str">
        <f t="shared" si="0"/>
        <v>FFDFD3C0</v>
      </c>
      <c r="D38" t="s">
        <v>137</v>
      </c>
      <c r="E38">
        <v>6</v>
      </c>
      <c r="F38">
        <v>1006</v>
      </c>
      <c r="G38" t="s">
        <v>135</v>
      </c>
      <c r="J38" t="s">
        <v>138</v>
      </c>
      <c r="K38">
        <v>0</v>
      </c>
      <c r="L38">
        <v>3</v>
      </c>
      <c r="M38">
        <v>0</v>
      </c>
      <c r="N38">
        <v>2</v>
      </c>
      <c r="O38">
        <v>0</v>
      </c>
      <c r="P38">
        <v>1</v>
      </c>
      <c r="Q38">
        <v>0</v>
      </c>
      <c r="S38" t="str">
        <f t="shared" ref="S38:T43" si="16">"11:57:52.000"</f>
        <v>11:57:52.000</v>
      </c>
      <c r="T38" t="str">
        <f t="shared" si="16"/>
        <v>11:57:52.000</v>
      </c>
      <c r="U38" t="str">
        <f t="shared" si="2"/>
        <v>A9A1C3</v>
      </c>
      <c r="V38">
        <v>0</v>
      </c>
      <c r="W38">
        <v>0</v>
      </c>
      <c r="X38">
        <v>2</v>
      </c>
      <c r="Y38">
        <v>0</v>
      </c>
      <c r="AA38">
        <v>1</v>
      </c>
      <c r="AB38">
        <v>8</v>
      </c>
      <c r="AC38">
        <v>3</v>
      </c>
      <c r="AD38">
        <v>0</v>
      </c>
      <c r="AE38">
        <v>9</v>
      </c>
      <c r="AF38" t="s">
        <v>126</v>
      </c>
      <c r="AG38">
        <v>0</v>
      </c>
      <c r="AH38">
        <v>3</v>
      </c>
      <c r="AI38">
        <v>1</v>
      </c>
      <c r="AJ38">
        <v>0</v>
      </c>
      <c r="AK38" t="s">
        <v>156</v>
      </c>
      <c r="AL38">
        <v>33.926811000000001</v>
      </c>
      <c r="AM38" t="s">
        <v>157</v>
      </c>
      <c r="AN38">
        <v>-78.077731</v>
      </c>
      <c r="AO38">
        <v>25</v>
      </c>
      <c r="AP38">
        <v>300</v>
      </c>
      <c r="AQ38" t="s">
        <v>129</v>
      </c>
      <c r="AR38">
        <v>35</v>
      </c>
      <c r="AS38">
        <v>37</v>
      </c>
      <c r="AT38">
        <v>0</v>
      </c>
      <c r="BB38" t="str">
        <f t="shared" si="3"/>
        <v>1200</v>
      </c>
      <c r="BC38">
        <v>1</v>
      </c>
      <c r="BD38" t="str">
        <f t="shared" si="4"/>
        <v xml:space="preserve">N72FU   </v>
      </c>
      <c r="BE38">
        <v>1</v>
      </c>
      <c r="BG38">
        <v>0</v>
      </c>
      <c r="BH38">
        <v>0</v>
      </c>
      <c r="BI38">
        <v>0</v>
      </c>
      <c r="BJ38">
        <v>-125</v>
      </c>
      <c r="BK38">
        <v>-425</v>
      </c>
      <c r="BL38" t="s">
        <v>139</v>
      </c>
      <c r="BM38">
        <v>1</v>
      </c>
      <c r="BN38">
        <v>1</v>
      </c>
      <c r="BO38">
        <v>0</v>
      </c>
      <c r="BP38">
        <v>0</v>
      </c>
      <c r="BS38">
        <v>0.24</v>
      </c>
      <c r="BT38">
        <v>0</v>
      </c>
      <c r="BU38">
        <v>0</v>
      </c>
      <c r="CE38" t="str">
        <f t="shared" ref="CE38:CE43" si="17">"11:57:52.432"</f>
        <v>11:57:52.432</v>
      </c>
      <c r="CF38">
        <v>431753705</v>
      </c>
      <c r="CS38">
        <v>0</v>
      </c>
      <c r="CT38">
        <v>2</v>
      </c>
      <c r="CU38">
        <v>0</v>
      </c>
      <c r="CV38">
        <v>2</v>
      </c>
      <c r="CW38">
        <v>0</v>
      </c>
      <c r="CX38">
        <v>7</v>
      </c>
      <c r="CY38">
        <v>7</v>
      </c>
      <c r="CZ38" t="s">
        <v>131</v>
      </c>
      <c r="DA38">
        <v>65</v>
      </c>
      <c r="DB38">
        <v>0</v>
      </c>
      <c r="DC38" t="s">
        <v>132</v>
      </c>
      <c r="DD38" t="s">
        <v>133</v>
      </c>
      <c r="DG38">
        <v>3574558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</row>
    <row r="39" spans="1:123" x14ac:dyDescent="0.3">
      <c r="A39" t="str">
        <f>"10/15/2023 11:57:52.678"</f>
        <v>10/15/2023 11:57:52.678</v>
      </c>
      <c r="C39" t="str">
        <f t="shared" si="0"/>
        <v>FFDFD3C0</v>
      </c>
      <c r="D39" t="s">
        <v>134</v>
      </c>
      <c r="E39">
        <v>3</v>
      </c>
      <c r="H39">
        <v>164</v>
      </c>
      <c r="I39" t="s">
        <v>135</v>
      </c>
      <c r="J39" t="s">
        <v>136</v>
      </c>
      <c r="K39">
        <v>0</v>
      </c>
      <c r="L39">
        <v>3</v>
      </c>
      <c r="M39">
        <v>0</v>
      </c>
      <c r="N39">
        <v>2</v>
      </c>
      <c r="O39">
        <v>0</v>
      </c>
      <c r="P39">
        <v>1</v>
      </c>
      <c r="Q39">
        <v>0</v>
      </c>
      <c r="S39" t="str">
        <f t="shared" si="16"/>
        <v>11:57:52.000</v>
      </c>
      <c r="T39" t="str">
        <f t="shared" si="16"/>
        <v>11:57:52.000</v>
      </c>
      <c r="U39" t="str">
        <f t="shared" si="2"/>
        <v>A9A1C3</v>
      </c>
      <c r="V39">
        <v>0</v>
      </c>
      <c r="W39">
        <v>0</v>
      </c>
      <c r="X39">
        <v>2</v>
      </c>
      <c r="Y39">
        <v>0</v>
      </c>
      <c r="AA39">
        <v>1</v>
      </c>
      <c r="AB39">
        <v>8</v>
      </c>
      <c r="AC39">
        <v>3</v>
      </c>
      <c r="AD39">
        <v>0</v>
      </c>
      <c r="AE39">
        <v>9</v>
      </c>
      <c r="AF39" t="s">
        <v>126</v>
      </c>
      <c r="AG39">
        <v>0</v>
      </c>
      <c r="AH39">
        <v>3</v>
      </c>
      <c r="AI39">
        <v>1</v>
      </c>
      <c r="AJ39">
        <v>0</v>
      </c>
      <c r="AK39" t="s">
        <v>156</v>
      </c>
      <c r="AL39">
        <v>33.926811000000001</v>
      </c>
      <c r="AM39" t="s">
        <v>157</v>
      </c>
      <c r="AN39">
        <v>-78.077731</v>
      </c>
      <c r="AO39">
        <v>25</v>
      </c>
      <c r="AP39">
        <v>300</v>
      </c>
      <c r="AQ39" t="s">
        <v>129</v>
      </c>
      <c r="AR39">
        <v>35</v>
      </c>
      <c r="AS39">
        <v>37</v>
      </c>
      <c r="AT39">
        <v>0</v>
      </c>
      <c r="BB39" t="str">
        <f t="shared" si="3"/>
        <v>1200</v>
      </c>
      <c r="BC39">
        <v>1</v>
      </c>
      <c r="BD39" t="str">
        <f t="shared" si="4"/>
        <v xml:space="preserve">N72FU   </v>
      </c>
      <c r="BE39">
        <v>1</v>
      </c>
      <c r="BG39">
        <v>0</v>
      </c>
      <c r="BH39">
        <v>0</v>
      </c>
      <c r="BI39">
        <v>0</v>
      </c>
      <c r="BJ39">
        <v>-125</v>
      </c>
      <c r="BK39">
        <v>-425</v>
      </c>
      <c r="BL39" t="s">
        <v>139</v>
      </c>
      <c r="BM39">
        <v>1</v>
      </c>
      <c r="BN39">
        <v>1</v>
      </c>
      <c r="BO39">
        <v>0</v>
      </c>
      <c r="BP39">
        <v>0</v>
      </c>
      <c r="BS39">
        <v>0.24</v>
      </c>
      <c r="BT39">
        <v>0</v>
      </c>
      <c r="BU39">
        <v>0</v>
      </c>
      <c r="CE39" t="str">
        <f t="shared" si="17"/>
        <v>11:57:52.432</v>
      </c>
      <c r="CF39">
        <v>431753705</v>
      </c>
      <c r="CS39">
        <v>0</v>
      </c>
      <c r="CT39">
        <v>2</v>
      </c>
      <c r="CU39">
        <v>0</v>
      </c>
      <c r="CV39">
        <v>2</v>
      </c>
      <c r="CW39">
        <v>0</v>
      </c>
      <c r="CX39">
        <v>7</v>
      </c>
      <c r="CY39">
        <v>7</v>
      </c>
      <c r="CZ39" t="s">
        <v>131</v>
      </c>
      <c r="DA39">
        <v>65</v>
      </c>
      <c r="DB39">
        <v>0</v>
      </c>
      <c r="DC39" t="s">
        <v>132</v>
      </c>
      <c r="DD39" t="s">
        <v>133</v>
      </c>
      <c r="DG39">
        <v>3574558</v>
      </c>
      <c r="DI39">
        <v>0</v>
      </c>
      <c r="DJ39">
        <v>0</v>
      </c>
      <c r="DK39">
        <v>1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</row>
    <row r="40" spans="1:123" x14ac:dyDescent="0.3">
      <c r="A40" t="str">
        <f>"10/15/2023 11:57:52.693"</f>
        <v>10/15/2023 11:57:52.693</v>
      </c>
      <c r="C40" t="str">
        <f t="shared" si="0"/>
        <v>FFDFD3C0</v>
      </c>
      <c r="D40" t="s">
        <v>137</v>
      </c>
      <c r="E40">
        <v>4</v>
      </c>
      <c r="F40">
        <v>1004</v>
      </c>
      <c r="G40" t="s">
        <v>140</v>
      </c>
      <c r="J40" t="s">
        <v>138</v>
      </c>
      <c r="K40">
        <v>0</v>
      </c>
      <c r="L40">
        <v>3</v>
      </c>
      <c r="M40">
        <v>0</v>
      </c>
      <c r="N40">
        <v>2</v>
      </c>
      <c r="O40">
        <v>0</v>
      </c>
      <c r="P40">
        <v>1</v>
      </c>
      <c r="Q40">
        <v>0</v>
      </c>
      <c r="S40" t="str">
        <f t="shared" si="16"/>
        <v>11:57:52.000</v>
      </c>
      <c r="T40" t="str">
        <f t="shared" si="16"/>
        <v>11:57:52.000</v>
      </c>
      <c r="U40" t="str">
        <f t="shared" si="2"/>
        <v>A9A1C3</v>
      </c>
      <c r="V40">
        <v>0</v>
      </c>
      <c r="W40">
        <v>0</v>
      </c>
      <c r="X40">
        <v>2</v>
      </c>
      <c r="Y40">
        <v>0</v>
      </c>
      <c r="AA40">
        <v>1</v>
      </c>
      <c r="AB40">
        <v>8</v>
      </c>
      <c r="AC40">
        <v>3</v>
      </c>
      <c r="AD40">
        <v>0</v>
      </c>
      <c r="AE40">
        <v>9</v>
      </c>
      <c r="AF40" t="s">
        <v>126</v>
      </c>
      <c r="AG40">
        <v>0</v>
      </c>
      <c r="AH40">
        <v>3</v>
      </c>
      <c r="AI40">
        <v>1</v>
      </c>
      <c r="AJ40">
        <v>0</v>
      </c>
      <c r="AK40" t="s">
        <v>156</v>
      </c>
      <c r="AL40">
        <v>33.926811000000001</v>
      </c>
      <c r="AM40" t="s">
        <v>157</v>
      </c>
      <c r="AN40">
        <v>-78.077731</v>
      </c>
      <c r="AO40">
        <v>25</v>
      </c>
      <c r="AP40">
        <v>300</v>
      </c>
      <c r="AQ40" t="s">
        <v>129</v>
      </c>
      <c r="AR40">
        <v>35</v>
      </c>
      <c r="AS40">
        <v>37</v>
      </c>
      <c r="AT40">
        <v>0</v>
      </c>
      <c r="BB40" t="str">
        <f t="shared" si="3"/>
        <v>1200</v>
      </c>
      <c r="BC40">
        <v>1</v>
      </c>
      <c r="BD40" t="str">
        <f t="shared" si="4"/>
        <v xml:space="preserve">N72FU   </v>
      </c>
      <c r="BE40">
        <v>1</v>
      </c>
      <c r="BG40">
        <v>0</v>
      </c>
      <c r="BH40">
        <v>0</v>
      </c>
      <c r="BI40">
        <v>0</v>
      </c>
      <c r="BJ40">
        <v>-125</v>
      </c>
      <c r="BK40">
        <v>-425</v>
      </c>
      <c r="BL40" t="s">
        <v>139</v>
      </c>
      <c r="BM40">
        <v>1</v>
      </c>
      <c r="BN40">
        <v>1</v>
      </c>
      <c r="BO40">
        <v>0</v>
      </c>
      <c r="BP40">
        <v>0</v>
      </c>
      <c r="BS40">
        <v>0.24</v>
      </c>
      <c r="BT40">
        <v>0</v>
      </c>
      <c r="BU40">
        <v>0</v>
      </c>
      <c r="CE40" t="str">
        <f t="shared" si="17"/>
        <v>11:57:52.432</v>
      </c>
      <c r="CF40">
        <v>431753705</v>
      </c>
      <c r="CS40">
        <v>0</v>
      </c>
      <c r="CT40">
        <v>2</v>
      </c>
      <c r="CU40">
        <v>0</v>
      </c>
      <c r="CV40">
        <v>2</v>
      </c>
      <c r="CW40">
        <v>0</v>
      </c>
      <c r="CX40">
        <v>7</v>
      </c>
      <c r="CY40">
        <v>7</v>
      </c>
      <c r="CZ40" t="s">
        <v>131</v>
      </c>
      <c r="DA40">
        <v>65</v>
      </c>
      <c r="DB40">
        <v>0</v>
      </c>
      <c r="DC40" t="s">
        <v>132</v>
      </c>
      <c r="DD40" t="s">
        <v>133</v>
      </c>
      <c r="DG40">
        <v>3574558</v>
      </c>
      <c r="DI40">
        <v>0</v>
      </c>
      <c r="DJ40">
        <v>0</v>
      </c>
      <c r="DK40">
        <v>1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</row>
    <row r="41" spans="1:123" x14ac:dyDescent="0.3">
      <c r="A41" t="str">
        <f>"10/15/2023 11:57:52.709"</f>
        <v>10/15/2023 11:57:52.709</v>
      </c>
      <c r="C41" t="str">
        <f t="shared" si="0"/>
        <v>FFDFD3C0</v>
      </c>
      <c r="D41" t="s">
        <v>123</v>
      </c>
      <c r="E41">
        <v>10</v>
      </c>
      <c r="H41">
        <v>260</v>
      </c>
      <c r="I41" t="s">
        <v>124</v>
      </c>
      <c r="J41" t="s">
        <v>125</v>
      </c>
      <c r="K41">
        <v>0</v>
      </c>
      <c r="L41">
        <v>3</v>
      </c>
      <c r="M41">
        <v>0</v>
      </c>
      <c r="N41">
        <v>2</v>
      </c>
      <c r="O41">
        <v>0</v>
      </c>
      <c r="P41">
        <v>1</v>
      </c>
      <c r="Q41">
        <v>0</v>
      </c>
      <c r="S41" t="str">
        <f t="shared" si="16"/>
        <v>11:57:52.000</v>
      </c>
      <c r="T41" t="str">
        <f t="shared" si="16"/>
        <v>11:57:52.000</v>
      </c>
      <c r="U41" t="str">
        <f t="shared" si="2"/>
        <v>A9A1C3</v>
      </c>
      <c r="V41">
        <v>0</v>
      </c>
      <c r="W41">
        <v>0</v>
      </c>
      <c r="X41">
        <v>2</v>
      </c>
      <c r="Y41">
        <v>0</v>
      </c>
      <c r="AA41">
        <v>1</v>
      </c>
      <c r="AB41">
        <v>8</v>
      </c>
      <c r="AC41">
        <v>3</v>
      </c>
      <c r="AD41">
        <v>0</v>
      </c>
      <c r="AE41">
        <v>9</v>
      </c>
      <c r="AF41" t="s">
        <v>126</v>
      </c>
      <c r="AG41">
        <v>0</v>
      </c>
      <c r="AH41">
        <v>3</v>
      </c>
      <c r="AI41">
        <v>1</v>
      </c>
      <c r="AJ41">
        <v>0</v>
      </c>
      <c r="AK41" t="s">
        <v>156</v>
      </c>
      <c r="AL41">
        <v>33.926811000000001</v>
      </c>
      <c r="AM41" t="s">
        <v>157</v>
      </c>
      <c r="AN41">
        <v>-78.077731</v>
      </c>
      <c r="AO41">
        <v>25</v>
      </c>
      <c r="AP41">
        <v>300</v>
      </c>
      <c r="AQ41" t="s">
        <v>129</v>
      </c>
      <c r="AR41">
        <v>35</v>
      </c>
      <c r="AS41">
        <v>37</v>
      </c>
      <c r="AT41">
        <v>0</v>
      </c>
      <c r="BB41" t="str">
        <f t="shared" si="3"/>
        <v>1200</v>
      </c>
      <c r="BC41">
        <v>1</v>
      </c>
      <c r="BD41" t="str">
        <f t="shared" si="4"/>
        <v xml:space="preserve">N72FU   </v>
      </c>
      <c r="BE41">
        <v>1</v>
      </c>
      <c r="BG41">
        <v>0</v>
      </c>
      <c r="BH41">
        <v>0</v>
      </c>
      <c r="BI41">
        <v>0</v>
      </c>
      <c r="BJ41">
        <v>-125</v>
      </c>
      <c r="BK41">
        <v>-425</v>
      </c>
      <c r="BL41" t="s">
        <v>139</v>
      </c>
      <c r="BM41">
        <v>1</v>
      </c>
      <c r="BN41">
        <v>1</v>
      </c>
      <c r="BO41">
        <v>0</v>
      </c>
      <c r="BP41">
        <v>0</v>
      </c>
      <c r="BS41">
        <v>0.24</v>
      </c>
      <c r="BT41">
        <v>0</v>
      </c>
      <c r="BU41">
        <v>0</v>
      </c>
      <c r="CE41" t="str">
        <f t="shared" si="17"/>
        <v>11:57:52.432</v>
      </c>
      <c r="CF41">
        <v>431753705</v>
      </c>
      <c r="CS41">
        <v>0</v>
      </c>
      <c r="CT41">
        <v>2</v>
      </c>
      <c r="CU41">
        <v>0</v>
      </c>
      <c r="CV41">
        <v>2</v>
      </c>
      <c r="CW41">
        <v>0</v>
      </c>
      <c r="CX41">
        <v>7</v>
      </c>
      <c r="CY41">
        <v>7</v>
      </c>
      <c r="CZ41" t="s">
        <v>131</v>
      </c>
      <c r="DA41">
        <v>65</v>
      </c>
      <c r="DB41">
        <v>0</v>
      </c>
      <c r="DC41" t="s">
        <v>132</v>
      </c>
      <c r="DD41" t="s">
        <v>133</v>
      </c>
      <c r="DG41">
        <v>3574558</v>
      </c>
      <c r="DI41">
        <v>0</v>
      </c>
      <c r="DJ41">
        <v>0</v>
      </c>
      <c r="DK41">
        <v>1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</row>
    <row r="42" spans="1:123" x14ac:dyDescent="0.3">
      <c r="A42" t="str">
        <f>"10/15/2023 11:57:52.709"</f>
        <v>10/15/2023 11:57:52.709</v>
      </c>
      <c r="C42" t="str">
        <f t="shared" si="0"/>
        <v>FFDFD3C0</v>
      </c>
      <c r="D42" t="s">
        <v>141</v>
      </c>
      <c r="E42">
        <v>42</v>
      </c>
      <c r="H42">
        <v>129</v>
      </c>
      <c r="I42" t="s">
        <v>142</v>
      </c>
      <c r="J42" t="s">
        <v>125</v>
      </c>
      <c r="K42">
        <v>0</v>
      </c>
      <c r="L42">
        <v>3</v>
      </c>
      <c r="M42">
        <v>0</v>
      </c>
      <c r="N42">
        <v>2</v>
      </c>
      <c r="O42">
        <v>0</v>
      </c>
      <c r="P42">
        <v>1</v>
      </c>
      <c r="Q42">
        <v>0</v>
      </c>
      <c r="S42" t="str">
        <f t="shared" si="16"/>
        <v>11:57:52.000</v>
      </c>
      <c r="T42" t="str">
        <f t="shared" si="16"/>
        <v>11:57:52.000</v>
      </c>
      <c r="U42" t="str">
        <f t="shared" si="2"/>
        <v>A9A1C3</v>
      </c>
      <c r="V42">
        <v>0</v>
      </c>
      <c r="W42">
        <v>0</v>
      </c>
      <c r="X42">
        <v>2</v>
      </c>
      <c r="Y42">
        <v>0</v>
      </c>
      <c r="AA42">
        <v>1</v>
      </c>
      <c r="AB42">
        <v>8</v>
      </c>
      <c r="AC42">
        <v>3</v>
      </c>
      <c r="AD42">
        <v>0</v>
      </c>
      <c r="AE42">
        <v>9</v>
      </c>
      <c r="AF42" t="s">
        <v>126</v>
      </c>
      <c r="AG42">
        <v>0</v>
      </c>
      <c r="AH42">
        <v>3</v>
      </c>
      <c r="AI42">
        <v>1</v>
      </c>
      <c r="AJ42">
        <v>0</v>
      </c>
      <c r="AK42" t="s">
        <v>156</v>
      </c>
      <c r="AL42">
        <v>33.926811000000001</v>
      </c>
      <c r="AM42" t="s">
        <v>157</v>
      </c>
      <c r="AN42">
        <v>-78.077731</v>
      </c>
      <c r="AO42">
        <v>25</v>
      </c>
      <c r="AP42">
        <v>300</v>
      </c>
      <c r="AQ42" t="s">
        <v>129</v>
      </c>
      <c r="AR42">
        <v>35</v>
      </c>
      <c r="AS42">
        <v>37</v>
      </c>
      <c r="AT42">
        <v>0</v>
      </c>
      <c r="BB42" t="str">
        <f t="shared" si="3"/>
        <v>1200</v>
      </c>
      <c r="BC42">
        <v>1</v>
      </c>
      <c r="BD42" t="str">
        <f t="shared" si="4"/>
        <v xml:space="preserve">N72FU   </v>
      </c>
      <c r="BE42">
        <v>1</v>
      </c>
      <c r="BG42">
        <v>0</v>
      </c>
      <c r="BH42">
        <v>0</v>
      </c>
      <c r="BI42">
        <v>0</v>
      </c>
      <c r="BJ42">
        <v>-125</v>
      </c>
      <c r="BK42">
        <v>-425</v>
      </c>
      <c r="BL42" t="s">
        <v>139</v>
      </c>
      <c r="BM42">
        <v>1</v>
      </c>
      <c r="BN42">
        <v>1</v>
      </c>
      <c r="BO42">
        <v>0</v>
      </c>
      <c r="BP42">
        <v>0</v>
      </c>
      <c r="BS42">
        <v>0.24</v>
      </c>
      <c r="BT42">
        <v>0</v>
      </c>
      <c r="BU42">
        <v>0</v>
      </c>
      <c r="CE42" t="str">
        <f t="shared" si="17"/>
        <v>11:57:52.432</v>
      </c>
      <c r="CF42">
        <v>431753705</v>
      </c>
      <c r="CS42">
        <v>0</v>
      </c>
      <c r="CT42">
        <v>2</v>
      </c>
      <c r="CU42">
        <v>0</v>
      </c>
      <c r="CV42">
        <v>2</v>
      </c>
      <c r="CW42">
        <v>0</v>
      </c>
      <c r="CX42">
        <v>7</v>
      </c>
      <c r="CY42">
        <v>7</v>
      </c>
      <c r="CZ42" t="s">
        <v>131</v>
      </c>
      <c r="DA42">
        <v>65</v>
      </c>
      <c r="DB42">
        <v>0</v>
      </c>
      <c r="DC42" t="s">
        <v>132</v>
      </c>
      <c r="DD42" t="s">
        <v>133</v>
      </c>
      <c r="DG42">
        <v>3574558</v>
      </c>
      <c r="DI42">
        <v>0</v>
      </c>
      <c r="DJ42">
        <v>0</v>
      </c>
      <c r="DK42">
        <v>1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</row>
    <row r="43" spans="1:123" x14ac:dyDescent="0.3">
      <c r="A43" t="str">
        <f>"10/15/2023 11:57:52.725"</f>
        <v>10/15/2023 11:57:52.725</v>
      </c>
      <c r="C43" t="str">
        <f t="shared" si="0"/>
        <v>FFDFD3C0</v>
      </c>
      <c r="D43" t="s">
        <v>143</v>
      </c>
      <c r="E43">
        <v>6</v>
      </c>
      <c r="F43">
        <v>3006</v>
      </c>
      <c r="G43" t="s">
        <v>144</v>
      </c>
      <c r="J43" t="s">
        <v>145</v>
      </c>
      <c r="K43">
        <v>0</v>
      </c>
      <c r="L43">
        <v>3</v>
      </c>
      <c r="M43">
        <v>0</v>
      </c>
      <c r="N43">
        <v>2</v>
      </c>
      <c r="O43">
        <v>0</v>
      </c>
      <c r="P43">
        <v>1</v>
      </c>
      <c r="Q43">
        <v>0</v>
      </c>
      <c r="S43" t="str">
        <f t="shared" si="16"/>
        <v>11:57:52.000</v>
      </c>
      <c r="T43" t="str">
        <f t="shared" si="16"/>
        <v>11:57:52.000</v>
      </c>
      <c r="U43" t="str">
        <f t="shared" si="2"/>
        <v>A9A1C3</v>
      </c>
      <c r="V43">
        <v>0</v>
      </c>
      <c r="W43">
        <v>0</v>
      </c>
      <c r="X43">
        <v>2</v>
      </c>
      <c r="Y43">
        <v>0</v>
      </c>
      <c r="AA43">
        <v>1</v>
      </c>
      <c r="AB43">
        <v>8</v>
      </c>
      <c r="AC43">
        <v>3</v>
      </c>
      <c r="AD43">
        <v>0</v>
      </c>
      <c r="AE43">
        <v>9</v>
      </c>
      <c r="AF43" t="s">
        <v>126</v>
      </c>
      <c r="AG43">
        <v>0</v>
      </c>
      <c r="AH43">
        <v>3</v>
      </c>
      <c r="AI43">
        <v>1</v>
      </c>
      <c r="AJ43">
        <v>0</v>
      </c>
      <c r="AK43" t="s">
        <v>156</v>
      </c>
      <c r="AL43">
        <v>33.926811000000001</v>
      </c>
      <c r="AM43" t="s">
        <v>157</v>
      </c>
      <c r="AN43">
        <v>-78.077731</v>
      </c>
      <c r="AO43">
        <v>25</v>
      </c>
      <c r="AP43">
        <v>300</v>
      </c>
      <c r="AQ43" t="s">
        <v>129</v>
      </c>
      <c r="AR43">
        <v>35</v>
      </c>
      <c r="AS43">
        <v>37</v>
      </c>
      <c r="AT43">
        <v>0</v>
      </c>
      <c r="BB43" t="str">
        <f t="shared" si="3"/>
        <v>1200</v>
      </c>
      <c r="BC43">
        <v>1</v>
      </c>
      <c r="BD43" t="str">
        <f t="shared" si="4"/>
        <v xml:space="preserve">N72FU   </v>
      </c>
      <c r="BE43">
        <v>1</v>
      </c>
      <c r="BG43">
        <v>0</v>
      </c>
      <c r="BH43">
        <v>0</v>
      </c>
      <c r="BI43">
        <v>0</v>
      </c>
      <c r="BJ43">
        <v>-125</v>
      </c>
      <c r="BK43">
        <v>-425</v>
      </c>
      <c r="BL43" t="s">
        <v>139</v>
      </c>
      <c r="BM43">
        <v>1</v>
      </c>
      <c r="BN43">
        <v>1</v>
      </c>
      <c r="BO43">
        <v>0</v>
      </c>
      <c r="BP43">
        <v>0</v>
      </c>
      <c r="BS43">
        <v>0.24</v>
      </c>
      <c r="BT43">
        <v>0</v>
      </c>
      <c r="BU43">
        <v>0</v>
      </c>
      <c r="CE43" t="str">
        <f t="shared" si="17"/>
        <v>11:57:52.432</v>
      </c>
      <c r="CF43">
        <v>431753705</v>
      </c>
      <c r="CS43">
        <v>0</v>
      </c>
      <c r="CT43">
        <v>2</v>
      </c>
      <c r="CU43">
        <v>0</v>
      </c>
      <c r="CV43">
        <v>2</v>
      </c>
      <c r="CW43">
        <v>0</v>
      </c>
      <c r="CX43">
        <v>7</v>
      </c>
      <c r="CY43">
        <v>7</v>
      </c>
      <c r="CZ43" t="s">
        <v>131</v>
      </c>
      <c r="DA43">
        <v>65</v>
      </c>
      <c r="DB43">
        <v>0</v>
      </c>
      <c r="DC43" t="s">
        <v>132</v>
      </c>
      <c r="DD43" t="s">
        <v>133</v>
      </c>
      <c r="DG43">
        <v>3574558</v>
      </c>
      <c r="DI43">
        <v>0</v>
      </c>
      <c r="DJ43">
        <v>0</v>
      </c>
      <c r="DK43">
        <v>1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</row>
    <row r="44" spans="1:123" x14ac:dyDescent="0.3">
      <c r="A44" t="str">
        <f>"10/15/2023 11:57:53.459"</f>
        <v>10/15/2023 11:57:53.459</v>
      </c>
      <c r="C44" t="str">
        <f t="shared" si="0"/>
        <v>FFDFD3C0</v>
      </c>
      <c r="D44" t="s">
        <v>123</v>
      </c>
      <c r="E44">
        <v>10</v>
      </c>
      <c r="H44">
        <v>260</v>
      </c>
      <c r="I44" t="s">
        <v>124</v>
      </c>
      <c r="J44" t="s">
        <v>125</v>
      </c>
      <c r="K44">
        <v>0</v>
      </c>
      <c r="L44">
        <v>3</v>
      </c>
      <c r="M44">
        <v>0</v>
      </c>
      <c r="N44">
        <v>2</v>
      </c>
      <c r="O44">
        <v>0</v>
      </c>
      <c r="P44">
        <v>1</v>
      </c>
      <c r="Q44">
        <v>0</v>
      </c>
      <c r="S44" t="str">
        <f t="shared" ref="S44:T49" si="18">"11:57:53.000"</f>
        <v>11:57:53.000</v>
      </c>
      <c r="T44" t="str">
        <f t="shared" si="18"/>
        <v>11:57:53.000</v>
      </c>
      <c r="U44" t="str">
        <f t="shared" si="2"/>
        <v>A9A1C3</v>
      </c>
      <c r="V44">
        <v>0</v>
      </c>
      <c r="W44">
        <v>0</v>
      </c>
      <c r="X44">
        <v>2</v>
      </c>
      <c r="Y44">
        <v>0</v>
      </c>
      <c r="AA44">
        <v>1</v>
      </c>
      <c r="AB44">
        <v>8</v>
      </c>
      <c r="AC44">
        <v>3</v>
      </c>
      <c r="AD44">
        <v>0</v>
      </c>
      <c r="AE44">
        <v>9</v>
      </c>
      <c r="AF44" t="s">
        <v>126</v>
      </c>
      <c r="AG44">
        <v>0</v>
      </c>
      <c r="AH44">
        <v>3</v>
      </c>
      <c r="AI44">
        <v>1</v>
      </c>
      <c r="AJ44">
        <v>0</v>
      </c>
      <c r="AK44" t="s">
        <v>158</v>
      </c>
      <c r="AL44">
        <v>33.926960999999999</v>
      </c>
      <c r="AM44" t="s">
        <v>159</v>
      </c>
      <c r="AN44">
        <v>-78.077538000000004</v>
      </c>
      <c r="AO44">
        <v>25</v>
      </c>
      <c r="AP44">
        <v>300</v>
      </c>
      <c r="AQ44" t="s">
        <v>129</v>
      </c>
      <c r="AR44">
        <v>37</v>
      </c>
      <c r="AS44">
        <v>39</v>
      </c>
      <c r="AT44">
        <v>-64</v>
      </c>
      <c r="BB44" t="str">
        <f t="shared" si="3"/>
        <v>1200</v>
      </c>
      <c r="BC44">
        <v>1</v>
      </c>
      <c r="BD44" t="str">
        <f t="shared" si="4"/>
        <v xml:space="preserve">N72FU   </v>
      </c>
      <c r="BE44">
        <v>1</v>
      </c>
      <c r="BG44">
        <v>0</v>
      </c>
      <c r="BH44">
        <v>0</v>
      </c>
      <c r="BI44">
        <v>0</v>
      </c>
      <c r="BJ44">
        <v>-125</v>
      </c>
      <c r="BK44">
        <v>-425</v>
      </c>
      <c r="BL44" t="s">
        <v>139</v>
      </c>
      <c r="BM44">
        <v>1</v>
      </c>
      <c r="BN44">
        <v>1</v>
      </c>
      <c r="BO44">
        <v>0</v>
      </c>
      <c r="BP44">
        <v>0</v>
      </c>
      <c r="BS44">
        <v>0.24</v>
      </c>
      <c r="BT44">
        <v>0</v>
      </c>
      <c r="BU44">
        <v>0</v>
      </c>
      <c r="CE44" t="str">
        <f t="shared" ref="CE44:CE49" si="19">"11:57:53.246"</f>
        <v>11:57:53.246</v>
      </c>
      <c r="CF44">
        <v>245503180</v>
      </c>
      <c r="CS44">
        <v>0</v>
      </c>
      <c r="CT44">
        <v>2</v>
      </c>
      <c r="CU44">
        <v>0</v>
      </c>
      <c r="CV44">
        <v>2</v>
      </c>
      <c r="CW44">
        <v>0</v>
      </c>
      <c r="CX44">
        <v>7</v>
      </c>
      <c r="CY44">
        <v>7</v>
      </c>
      <c r="CZ44" t="s">
        <v>131</v>
      </c>
      <c r="DA44">
        <v>65</v>
      </c>
      <c r="DB44">
        <v>0</v>
      </c>
      <c r="DC44" t="s">
        <v>132</v>
      </c>
      <c r="DD44" t="s">
        <v>133</v>
      </c>
      <c r="DG44">
        <v>3574562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</row>
    <row r="45" spans="1:123" x14ac:dyDescent="0.3">
      <c r="A45" t="str">
        <f>"10/15/2023 11:57:53.490"</f>
        <v>10/15/2023 11:57:53.490</v>
      </c>
      <c r="C45" t="str">
        <f t="shared" si="0"/>
        <v>FFDFD3C0</v>
      </c>
      <c r="D45" t="s">
        <v>137</v>
      </c>
      <c r="E45">
        <v>6</v>
      </c>
      <c r="F45">
        <v>1006</v>
      </c>
      <c r="G45" t="s">
        <v>135</v>
      </c>
      <c r="J45" t="s">
        <v>138</v>
      </c>
      <c r="K45">
        <v>0</v>
      </c>
      <c r="L45">
        <v>3</v>
      </c>
      <c r="M45">
        <v>0</v>
      </c>
      <c r="N45">
        <v>2</v>
      </c>
      <c r="O45">
        <v>0</v>
      </c>
      <c r="P45">
        <v>1</v>
      </c>
      <c r="Q45">
        <v>0</v>
      </c>
      <c r="S45" t="str">
        <f t="shared" si="18"/>
        <v>11:57:53.000</v>
      </c>
      <c r="T45" t="str">
        <f t="shared" si="18"/>
        <v>11:57:53.000</v>
      </c>
      <c r="U45" t="str">
        <f t="shared" si="2"/>
        <v>A9A1C3</v>
      </c>
      <c r="V45">
        <v>0</v>
      </c>
      <c r="W45">
        <v>0</v>
      </c>
      <c r="X45">
        <v>2</v>
      </c>
      <c r="Y45">
        <v>0</v>
      </c>
      <c r="AA45">
        <v>1</v>
      </c>
      <c r="AB45">
        <v>8</v>
      </c>
      <c r="AC45">
        <v>3</v>
      </c>
      <c r="AD45">
        <v>0</v>
      </c>
      <c r="AE45">
        <v>9</v>
      </c>
      <c r="AF45" t="s">
        <v>126</v>
      </c>
      <c r="AG45">
        <v>0</v>
      </c>
      <c r="AH45">
        <v>3</v>
      </c>
      <c r="AI45">
        <v>1</v>
      </c>
      <c r="AJ45">
        <v>0</v>
      </c>
      <c r="AK45" t="s">
        <v>158</v>
      </c>
      <c r="AL45">
        <v>33.926960999999999</v>
      </c>
      <c r="AM45" t="s">
        <v>159</v>
      </c>
      <c r="AN45">
        <v>-78.077538000000004</v>
      </c>
      <c r="AO45">
        <v>25</v>
      </c>
      <c r="AP45">
        <v>300</v>
      </c>
      <c r="AQ45" t="s">
        <v>129</v>
      </c>
      <c r="AR45">
        <v>37</v>
      </c>
      <c r="AS45">
        <v>39</v>
      </c>
      <c r="AT45">
        <v>-64</v>
      </c>
      <c r="BB45" t="str">
        <f t="shared" si="3"/>
        <v>1200</v>
      </c>
      <c r="BC45">
        <v>1</v>
      </c>
      <c r="BD45" t="str">
        <f t="shared" si="4"/>
        <v xml:space="preserve">N72FU   </v>
      </c>
      <c r="BE45">
        <v>1</v>
      </c>
      <c r="BG45">
        <v>0</v>
      </c>
      <c r="BH45">
        <v>0</v>
      </c>
      <c r="BI45">
        <v>0</v>
      </c>
      <c r="BJ45">
        <v>-125</v>
      </c>
      <c r="BK45">
        <v>-425</v>
      </c>
      <c r="BL45" t="s">
        <v>139</v>
      </c>
      <c r="BM45">
        <v>1</v>
      </c>
      <c r="BN45">
        <v>1</v>
      </c>
      <c r="BO45">
        <v>0</v>
      </c>
      <c r="BP45">
        <v>0</v>
      </c>
      <c r="BS45">
        <v>0.24</v>
      </c>
      <c r="BT45">
        <v>0</v>
      </c>
      <c r="BU45">
        <v>0</v>
      </c>
      <c r="CE45" t="str">
        <f t="shared" si="19"/>
        <v>11:57:53.246</v>
      </c>
      <c r="CF45">
        <v>245503180</v>
      </c>
      <c r="CS45">
        <v>0</v>
      </c>
      <c r="CT45">
        <v>2</v>
      </c>
      <c r="CU45">
        <v>0</v>
      </c>
      <c r="CV45">
        <v>2</v>
      </c>
      <c r="CW45">
        <v>0</v>
      </c>
      <c r="CX45">
        <v>7</v>
      </c>
      <c r="CY45">
        <v>7</v>
      </c>
      <c r="CZ45" t="s">
        <v>131</v>
      </c>
      <c r="DA45">
        <v>65</v>
      </c>
      <c r="DB45">
        <v>0</v>
      </c>
      <c r="DC45" t="s">
        <v>132</v>
      </c>
      <c r="DD45" t="s">
        <v>133</v>
      </c>
      <c r="DG45">
        <v>3574562</v>
      </c>
      <c r="DI45">
        <v>0</v>
      </c>
      <c r="DJ45">
        <v>0</v>
      </c>
      <c r="DK45">
        <v>1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</row>
    <row r="46" spans="1:123" x14ac:dyDescent="0.3">
      <c r="A46" t="str">
        <f>"10/15/2023 11:57:53.490"</f>
        <v>10/15/2023 11:57:53.490</v>
      </c>
      <c r="C46" t="str">
        <f t="shared" si="0"/>
        <v>FFDFD3C0</v>
      </c>
      <c r="D46" t="s">
        <v>134</v>
      </c>
      <c r="E46">
        <v>3</v>
      </c>
      <c r="H46">
        <v>164</v>
      </c>
      <c r="I46" t="s">
        <v>135</v>
      </c>
      <c r="J46" t="s">
        <v>136</v>
      </c>
      <c r="K46">
        <v>0</v>
      </c>
      <c r="L46">
        <v>3</v>
      </c>
      <c r="M46">
        <v>0</v>
      </c>
      <c r="N46">
        <v>2</v>
      </c>
      <c r="O46">
        <v>0</v>
      </c>
      <c r="P46">
        <v>1</v>
      </c>
      <c r="Q46">
        <v>0</v>
      </c>
      <c r="S46" t="str">
        <f t="shared" si="18"/>
        <v>11:57:53.000</v>
      </c>
      <c r="T46" t="str">
        <f t="shared" si="18"/>
        <v>11:57:53.000</v>
      </c>
      <c r="U46" t="str">
        <f t="shared" si="2"/>
        <v>A9A1C3</v>
      </c>
      <c r="V46">
        <v>0</v>
      </c>
      <c r="W46">
        <v>0</v>
      </c>
      <c r="X46">
        <v>2</v>
      </c>
      <c r="Y46">
        <v>0</v>
      </c>
      <c r="AA46">
        <v>1</v>
      </c>
      <c r="AB46">
        <v>8</v>
      </c>
      <c r="AC46">
        <v>3</v>
      </c>
      <c r="AD46">
        <v>0</v>
      </c>
      <c r="AE46">
        <v>9</v>
      </c>
      <c r="AF46" t="s">
        <v>126</v>
      </c>
      <c r="AG46">
        <v>0</v>
      </c>
      <c r="AH46">
        <v>3</v>
      </c>
      <c r="AI46">
        <v>1</v>
      </c>
      <c r="AJ46">
        <v>0</v>
      </c>
      <c r="AK46" t="s">
        <v>158</v>
      </c>
      <c r="AL46">
        <v>33.926960999999999</v>
      </c>
      <c r="AM46" t="s">
        <v>159</v>
      </c>
      <c r="AN46">
        <v>-78.077538000000004</v>
      </c>
      <c r="AO46">
        <v>25</v>
      </c>
      <c r="AP46">
        <v>300</v>
      </c>
      <c r="AQ46" t="s">
        <v>129</v>
      </c>
      <c r="AR46">
        <v>37</v>
      </c>
      <c r="AS46">
        <v>39</v>
      </c>
      <c r="AT46">
        <v>-64</v>
      </c>
      <c r="BB46" t="str">
        <f t="shared" si="3"/>
        <v>1200</v>
      </c>
      <c r="BC46">
        <v>1</v>
      </c>
      <c r="BD46" t="str">
        <f t="shared" si="4"/>
        <v xml:space="preserve">N72FU   </v>
      </c>
      <c r="BE46">
        <v>1</v>
      </c>
      <c r="BG46">
        <v>0</v>
      </c>
      <c r="BH46">
        <v>0</v>
      </c>
      <c r="BI46">
        <v>0</v>
      </c>
      <c r="BJ46">
        <v>-125</v>
      </c>
      <c r="BK46">
        <v>-425</v>
      </c>
      <c r="BL46" t="s">
        <v>139</v>
      </c>
      <c r="BM46">
        <v>1</v>
      </c>
      <c r="BN46">
        <v>1</v>
      </c>
      <c r="BO46">
        <v>0</v>
      </c>
      <c r="BP46">
        <v>0</v>
      </c>
      <c r="BS46">
        <v>0.24</v>
      </c>
      <c r="BT46">
        <v>0</v>
      </c>
      <c r="BU46">
        <v>0</v>
      </c>
      <c r="CE46" t="str">
        <f t="shared" si="19"/>
        <v>11:57:53.246</v>
      </c>
      <c r="CF46">
        <v>245503180</v>
      </c>
      <c r="CS46">
        <v>0</v>
      </c>
      <c r="CT46">
        <v>2</v>
      </c>
      <c r="CU46">
        <v>0</v>
      </c>
      <c r="CV46">
        <v>2</v>
      </c>
      <c r="CW46">
        <v>0</v>
      </c>
      <c r="CX46">
        <v>7</v>
      </c>
      <c r="CY46">
        <v>7</v>
      </c>
      <c r="CZ46" t="s">
        <v>131</v>
      </c>
      <c r="DA46">
        <v>65</v>
      </c>
      <c r="DB46">
        <v>0</v>
      </c>
      <c r="DC46" t="s">
        <v>132</v>
      </c>
      <c r="DD46" t="s">
        <v>133</v>
      </c>
      <c r="DG46">
        <v>3574562</v>
      </c>
      <c r="DI46">
        <v>0</v>
      </c>
      <c r="DJ46">
        <v>0</v>
      </c>
      <c r="DK46">
        <v>1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</row>
    <row r="47" spans="1:123" x14ac:dyDescent="0.3">
      <c r="A47" t="str">
        <f>"10/15/2023 11:57:53.490"</f>
        <v>10/15/2023 11:57:53.490</v>
      </c>
      <c r="C47" t="str">
        <f t="shared" si="0"/>
        <v>FFDFD3C0</v>
      </c>
      <c r="D47" t="s">
        <v>137</v>
      </c>
      <c r="E47">
        <v>4</v>
      </c>
      <c r="F47">
        <v>1004</v>
      </c>
      <c r="G47" t="s">
        <v>140</v>
      </c>
      <c r="J47" t="s">
        <v>138</v>
      </c>
      <c r="K47">
        <v>0</v>
      </c>
      <c r="L47">
        <v>3</v>
      </c>
      <c r="M47">
        <v>0</v>
      </c>
      <c r="N47">
        <v>2</v>
      </c>
      <c r="O47">
        <v>0</v>
      </c>
      <c r="P47">
        <v>1</v>
      </c>
      <c r="Q47">
        <v>0</v>
      </c>
      <c r="S47" t="str">
        <f t="shared" si="18"/>
        <v>11:57:53.000</v>
      </c>
      <c r="T47" t="str">
        <f t="shared" si="18"/>
        <v>11:57:53.000</v>
      </c>
      <c r="U47" t="str">
        <f t="shared" si="2"/>
        <v>A9A1C3</v>
      </c>
      <c r="V47">
        <v>0</v>
      </c>
      <c r="W47">
        <v>0</v>
      </c>
      <c r="X47">
        <v>2</v>
      </c>
      <c r="Y47">
        <v>0</v>
      </c>
      <c r="AA47">
        <v>1</v>
      </c>
      <c r="AB47">
        <v>8</v>
      </c>
      <c r="AC47">
        <v>3</v>
      </c>
      <c r="AD47">
        <v>0</v>
      </c>
      <c r="AE47">
        <v>9</v>
      </c>
      <c r="AF47" t="s">
        <v>126</v>
      </c>
      <c r="AG47">
        <v>0</v>
      </c>
      <c r="AH47">
        <v>3</v>
      </c>
      <c r="AI47">
        <v>1</v>
      </c>
      <c r="AJ47">
        <v>0</v>
      </c>
      <c r="AK47" t="s">
        <v>158</v>
      </c>
      <c r="AL47">
        <v>33.926960999999999</v>
      </c>
      <c r="AM47" t="s">
        <v>159</v>
      </c>
      <c r="AN47">
        <v>-78.077538000000004</v>
      </c>
      <c r="AO47">
        <v>25</v>
      </c>
      <c r="AP47">
        <v>300</v>
      </c>
      <c r="AQ47" t="s">
        <v>129</v>
      </c>
      <c r="AR47">
        <v>37</v>
      </c>
      <c r="AS47">
        <v>39</v>
      </c>
      <c r="AT47">
        <v>-64</v>
      </c>
      <c r="BB47" t="str">
        <f t="shared" si="3"/>
        <v>1200</v>
      </c>
      <c r="BC47">
        <v>1</v>
      </c>
      <c r="BD47" t="str">
        <f t="shared" si="4"/>
        <v xml:space="preserve">N72FU   </v>
      </c>
      <c r="BE47">
        <v>1</v>
      </c>
      <c r="BG47">
        <v>0</v>
      </c>
      <c r="BH47">
        <v>0</v>
      </c>
      <c r="BI47">
        <v>0</v>
      </c>
      <c r="BJ47">
        <v>-125</v>
      </c>
      <c r="BK47">
        <v>-425</v>
      </c>
      <c r="BL47" t="s">
        <v>139</v>
      </c>
      <c r="BM47">
        <v>1</v>
      </c>
      <c r="BN47">
        <v>1</v>
      </c>
      <c r="BO47">
        <v>0</v>
      </c>
      <c r="BP47">
        <v>0</v>
      </c>
      <c r="BS47">
        <v>0.12</v>
      </c>
      <c r="BT47">
        <v>0</v>
      </c>
      <c r="BU47">
        <v>0</v>
      </c>
      <c r="CE47" t="str">
        <f t="shared" si="19"/>
        <v>11:57:53.246</v>
      </c>
      <c r="CF47">
        <v>245503180</v>
      </c>
      <c r="CS47">
        <v>0</v>
      </c>
      <c r="CT47">
        <v>2</v>
      </c>
      <c r="CU47">
        <v>0</v>
      </c>
      <c r="CV47">
        <v>2</v>
      </c>
      <c r="CW47">
        <v>0</v>
      </c>
      <c r="CX47">
        <v>7</v>
      </c>
      <c r="CY47">
        <v>7</v>
      </c>
      <c r="CZ47" t="s">
        <v>131</v>
      </c>
      <c r="DA47">
        <v>65</v>
      </c>
      <c r="DB47">
        <v>0</v>
      </c>
      <c r="DC47" t="s">
        <v>132</v>
      </c>
      <c r="DD47" t="s">
        <v>133</v>
      </c>
      <c r="DG47">
        <v>3574562</v>
      </c>
      <c r="DI47">
        <v>0</v>
      </c>
      <c r="DJ47">
        <v>0</v>
      </c>
      <c r="DK47">
        <v>1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</row>
    <row r="48" spans="1:123" x14ac:dyDescent="0.3">
      <c r="A48" t="str">
        <f>"10/15/2023 11:57:53.506"</f>
        <v>10/15/2023 11:57:53.506</v>
      </c>
      <c r="C48" t="str">
        <f t="shared" si="0"/>
        <v>FFDFD3C0</v>
      </c>
      <c r="D48" t="s">
        <v>141</v>
      </c>
      <c r="E48">
        <v>42</v>
      </c>
      <c r="H48">
        <v>129</v>
      </c>
      <c r="I48" t="s">
        <v>142</v>
      </c>
      <c r="J48" t="s">
        <v>125</v>
      </c>
      <c r="K48">
        <v>0</v>
      </c>
      <c r="L48">
        <v>3</v>
      </c>
      <c r="M48">
        <v>0</v>
      </c>
      <c r="N48">
        <v>2</v>
      </c>
      <c r="O48">
        <v>0</v>
      </c>
      <c r="P48">
        <v>1</v>
      </c>
      <c r="Q48">
        <v>0</v>
      </c>
      <c r="S48" t="str">
        <f t="shared" si="18"/>
        <v>11:57:53.000</v>
      </c>
      <c r="T48" t="str">
        <f t="shared" si="18"/>
        <v>11:57:53.000</v>
      </c>
      <c r="U48" t="str">
        <f t="shared" si="2"/>
        <v>A9A1C3</v>
      </c>
      <c r="V48">
        <v>0</v>
      </c>
      <c r="W48">
        <v>0</v>
      </c>
      <c r="X48">
        <v>2</v>
      </c>
      <c r="Y48">
        <v>0</v>
      </c>
      <c r="AA48">
        <v>1</v>
      </c>
      <c r="AB48">
        <v>8</v>
      </c>
      <c r="AC48">
        <v>3</v>
      </c>
      <c r="AD48">
        <v>0</v>
      </c>
      <c r="AE48">
        <v>9</v>
      </c>
      <c r="AF48" t="s">
        <v>126</v>
      </c>
      <c r="AG48">
        <v>0</v>
      </c>
      <c r="AH48">
        <v>3</v>
      </c>
      <c r="AI48">
        <v>1</v>
      </c>
      <c r="AJ48">
        <v>0</v>
      </c>
      <c r="AK48" t="s">
        <v>158</v>
      </c>
      <c r="AL48">
        <v>33.926960999999999</v>
      </c>
      <c r="AM48" t="s">
        <v>159</v>
      </c>
      <c r="AN48">
        <v>-78.077538000000004</v>
      </c>
      <c r="AO48">
        <v>25</v>
      </c>
      <c r="AP48">
        <v>300</v>
      </c>
      <c r="AQ48" t="s">
        <v>129</v>
      </c>
      <c r="AR48">
        <v>37</v>
      </c>
      <c r="AS48">
        <v>39</v>
      </c>
      <c r="AT48">
        <v>-64</v>
      </c>
      <c r="BB48" t="str">
        <f t="shared" si="3"/>
        <v>1200</v>
      </c>
      <c r="BC48">
        <v>1</v>
      </c>
      <c r="BD48" t="str">
        <f t="shared" si="4"/>
        <v xml:space="preserve">N72FU   </v>
      </c>
      <c r="BE48">
        <v>1</v>
      </c>
      <c r="BG48">
        <v>0</v>
      </c>
      <c r="BH48">
        <v>0</v>
      </c>
      <c r="BI48">
        <v>0</v>
      </c>
      <c r="BJ48">
        <v>-125</v>
      </c>
      <c r="BK48">
        <v>-425</v>
      </c>
      <c r="BL48" t="s">
        <v>139</v>
      </c>
      <c r="BM48">
        <v>1</v>
      </c>
      <c r="BN48">
        <v>1</v>
      </c>
      <c r="BO48">
        <v>0</v>
      </c>
      <c r="BP48">
        <v>0</v>
      </c>
      <c r="BS48">
        <v>0.24</v>
      </c>
      <c r="BT48">
        <v>0</v>
      </c>
      <c r="BU48">
        <v>0</v>
      </c>
      <c r="CE48" t="str">
        <f t="shared" si="19"/>
        <v>11:57:53.246</v>
      </c>
      <c r="CF48">
        <v>245503180</v>
      </c>
      <c r="CS48">
        <v>0</v>
      </c>
      <c r="CT48">
        <v>2</v>
      </c>
      <c r="CU48">
        <v>0</v>
      </c>
      <c r="CV48">
        <v>2</v>
      </c>
      <c r="CW48">
        <v>0</v>
      </c>
      <c r="CX48">
        <v>7</v>
      </c>
      <c r="CY48">
        <v>7</v>
      </c>
      <c r="CZ48" t="s">
        <v>131</v>
      </c>
      <c r="DA48">
        <v>65</v>
      </c>
      <c r="DB48">
        <v>0</v>
      </c>
      <c r="DC48" t="s">
        <v>132</v>
      </c>
      <c r="DD48" t="s">
        <v>133</v>
      </c>
      <c r="DG48">
        <v>3574562</v>
      </c>
      <c r="DI48">
        <v>0</v>
      </c>
      <c r="DJ48">
        <v>0</v>
      </c>
      <c r="DK48">
        <v>1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</row>
    <row r="49" spans="1:123" x14ac:dyDescent="0.3">
      <c r="A49" t="str">
        <f>"10/15/2023 11:57:53.553"</f>
        <v>10/15/2023 11:57:53.553</v>
      </c>
      <c r="C49" t="str">
        <f t="shared" si="0"/>
        <v>FFDFD3C0</v>
      </c>
      <c r="D49" t="s">
        <v>143</v>
      </c>
      <c r="E49">
        <v>6</v>
      </c>
      <c r="F49">
        <v>3006</v>
      </c>
      <c r="G49" t="s">
        <v>144</v>
      </c>
      <c r="J49" t="s">
        <v>145</v>
      </c>
      <c r="K49">
        <v>0</v>
      </c>
      <c r="L49">
        <v>3</v>
      </c>
      <c r="M49">
        <v>0</v>
      </c>
      <c r="N49">
        <v>2</v>
      </c>
      <c r="O49">
        <v>0</v>
      </c>
      <c r="P49">
        <v>1</v>
      </c>
      <c r="Q49">
        <v>0</v>
      </c>
      <c r="S49" t="str">
        <f t="shared" si="18"/>
        <v>11:57:53.000</v>
      </c>
      <c r="T49" t="str">
        <f t="shared" si="18"/>
        <v>11:57:53.000</v>
      </c>
      <c r="U49" t="str">
        <f t="shared" si="2"/>
        <v>A9A1C3</v>
      </c>
      <c r="V49">
        <v>0</v>
      </c>
      <c r="W49">
        <v>0</v>
      </c>
      <c r="X49">
        <v>2</v>
      </c>
      <c r="Y49">
        <v>0</v>
      </c>
      <c r="AA49">
        <v>1</v>
      </c>
      <c r="AB49">
        <v>8</v>
      </c>
      <c r="AC49">
        <v>3</v>
      </c>
      <c r="AD49">
        <v>0</v>
      </c>
      <c r="AE49">
        <v>9</v>
      </c>
      <c r="AF49" t="s">
        <v>126</v>
      </c>
      <c r="AG49">
        <v>0</v>
      </c>
      <c r="AH49">
        <v>3</v>
      </c>
      <c r="AI49">
        <v>1</v>
      </c>
      <c r="AJ49">
        <v>0</v>
      </c>
      <c r="AK49" t="s">
        <v>158</v>
      </c>
      <c r="AL49">
        <v>33.926960999999999</v>
      </c>
      <c r="AM49" t="s">
        <v>159</v>
      </c>
      <c r="AN49">
        <v>-78.077538000000004</v>
      </c>
      <c r="AO49">
        <v>25</v>
      </c>
      <c r="AP49">
        <v>300</v>
      </c>
      <c r="AQ49" t="s">
        <v>129</v>
      </c>
      <c r="AR49">
        <v>37</v>
      </c>
      <c r="AS49">
        <v>39</v>
      </c>
      <c r="AT49">
        <v>-64</v>
      </c>
      <c r="BB49" t="str">
        <f t="shared" si="3"/>
        <v>1200</v>
      </c>
      <c r="BC49">
        <v>1</v>
      </c>
      <c r="BD49" t="str">
        <f t="shared" si="4"/>
        <v xml:space="preserve">N72FU   </v>
      </c>
      <c r="BE49">
        <v>1</v>
      </c>
      <c r="BG49">
        <v>0</v>
      </c>
      <c r="BH49">
        <v>0</v>
      </c>
      <c r="BI49">
        <v>0</v>
      </c>
      <c r="BJ49">
        <v>-125</v>
      </c>
      <c r="BK49">
        <v>-425</v>
      </c>
      <c r="BL49" t="s">
        <v>139</v>
      </c>
      <c r="BM49">
        <v>1</v>
      </c>
      <c r="BN49">
        <v>1</v>
      </c>
      <c r="BO49">
        <v>0</v>
      </c>
      <c r="BP49">
        <v>0</v>
      </c>
      <c r="BS49">
        <v>0.24</v>
      </c>
      <c r="BT49">
        <v>0</v>
      </c>
      <c r="BU49">
        <v>0</v>
      </c>
      <c r="CE49" t="str">
        <f t="shared" si="19"/>
        <v>11:57:53.246</v>
      </c>
      <c r="CF49">
        <v>245503180</v>
      </c>
      <c r="CS49">
        <v>0</v>
      </c>
      <c r="CT49">
        <v>2</v>
      </c>
      <c r="CU49">
        <v>0</v>
      </c>
      <c r="CV49">
        <v>2</v>
      </c>
      <c r="CW49">
        <v>0</v>
      </c>
      <c r="CX49">
        <v>7</v>
      </c>
      <c r="CY49">
        <v>7</v>
      </c>
      <c r="CZ49" t="s">
        <v>131</v>
      </c>
      <c r="DA49">
        <v>65</v>
      </c>
      <c r="DB49">
        <v>0</v>
      </c>
      <c r="DC49" t="s">
        <v>132</v>
      </c>
      <c r="DD49" t="s">
        <v>133</v>
      </c>
      <c r="DG49">
        <v>3574562</v>
      </c>
      <c r="DI49">
        <v>0</v>
      </c>
      <c r="DJ49">
        <v>0</v>
      </c>
      <c r="DK49">
        <v>1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</row>
    <row r="50" spans="1:123" x14ac:dyDescent="0.3">
      <c r="A50" t="str">
        <f>"10/15/2023 11:57:54.740"</f>
        <v>10/15/2023 11:57:54.740</v>
      </c>
      <c r="C50" t="str">
        <f t="shared" si="0"/>
        <v>FFDFD3C0</v>
      </c>
      <c r="D50" t="s">
        <v>137</v>
      </c>
      <c r="E50">
        <v>6</v>
      </c>
      <c r="F50">
        <v>1006</v>
      </c>
      <c r="G50" t="s">
        <v>135</v>
      </c>
      <c r="J50" t="s">
        <v>138</v>
      </c>
      <c r="K50">
        <v>0</v>
      </c>
      <c r="L50">
        <v>3</v>
      </c>
      <c r="M50">
        <v>0</v>
      </c>
      <c r="N50">
        <v>2</v>
      </c>
      <c r="O50">
        <v>0</v>
      </c>
      <c r="P50">
        <v>1</v>
      </c>
      <c r="Q50">
        <v>0</v>
      </c>
      <c r="S50" t="str">
        <f t="shared" ref="S50:T55" si="20">"11:57:54.000"</f>
        <v>11:57:54.000</v>
      </c>
      <c r="T50" t="str">
        <f t="shared" si="20"/>
        <v>11:57:54.000</v>
      </c>
      <c r="U50" t="str">
        <f t="shared" si="2"/>
        <v>A9A1C3</v>
      </c>
      <c r="V50">
        <v>0</v>
      </c>
      <c r="W50">
        <v>0</v>
      </c>
      <c r="X50">
        <v>2</v>
      </c>
      <c r="Y50">
        <v>0</v>
      </c>
      <c r="AA50">
        <v>1</v>
      </c>
      <c r="AB50">
        <v>8</v>
      </c>
      <c r="AC50">
        <v>3</v>
      </c>
      <c r="AD50">
        <v>0</v>
      </c>
      <c r="AE50">
        <v>9</v>
      </c>
      <c r="AF50" t="s">
        <v>126</v>
      </c>
      <c r="AG50">
        <v>0</v>
      </c>
      <c r="AH50">
        <v>3</v>
      </c>
      <c r="AI50">
        <v>1</v>
      </c>
      <c r="AJ50">
        <v>0</v>
      </c>
      <c r="AK50" t="s">
        <v>160</v>
      </c>
      <c r="AL50">
        <v>33.927176000000003</v>
      </c>
      <c r="AM50" t="s">
        <v>161</v>
      </c>
      <c r="AN50">
        <v>-78.077323000000007</v>
      </c>
      <c r="AO50">
        <v>25</v>
      </c>
      <c r="AP50">
        <v>300</v>
      </c>
      <c r="AQ50" t="s">
        <v>129</v>
      </c>
      <c r="AR50">
        <v>41</v>
      </c>
      <c r="AS50">
        <v>40</v>
      </c>
      <c r="AT50">
        <v>0</v>
      </c>
      <c r="BB50" t="str">
        <f t="shared" si="3"/>
        <v>1200</v>
      </c>
      <c r="BC50">
        <v>1</v>
      </c>
      <c r="BD50" t="str">
        <f t="shared" si="4"/>
        <v xml:space="preserve">N72FU   </v>
      </c>
      <c r="BE50">
        <v>1</v>
      </c>
      <c r="BG50">
        <v>0</v>
      </c>
      <c r="BH50">
        <v>0</v>
      </c>
      <c r="BI50">
        <v>0</v>
      </c>
      <c r="BJ50">
        <v>-125</v>
      </c>
      <c r="BK50">
        <v>-425</v>
      </c>
      <c r="BL50" t="s">
        <v>139</v>
      </c>
      <c r="BM50">
        <v>1</v>
      </c>
      <c r="BN50">
        <v>1</v>
      </c>
      <c r="BO50">
        <v>0</v>
      </c>
      <c r="BP50">
        <v>0</v>
      </c>
      <c r="BS50">
        <v>0.24</v>
      </c>
      <c r="BT50">
        <v>0</v>
      </c>
      <c r="BU50">
        <v>0</v>
      </c>
      <c r="CE50" t="str">
        <f t="shared" ref="CE50:CE55" si="21">"11:57:54.515"</f>
        <v>11:57:54.515</v>
      </c>
      <c r="CF50">
        <v>514753836</v>
      </c>
      <c r="CS50">
        <v>0</v>
      </c>
      <c r="CT50">
        <v>2</v>
      </c>
      <c r="CU50">
        <v>0</v>
      </c>
      <c r="CV50">
        <v>2</v>
      </c>
      <c r="CW50">
        <v>0</v>
      </c>
      <c r="CX50">
        <v>7</v>
      </c>
      <c r="CY50">
        <v>7</v>
      </c>
      <c r="CZ50" t="s">
        <v>131</v>
      </c>
      <c r="DA50">
        <v>65</v>
      </c>
      <c r="DB50">
        <v>0</v>
      </c>
      <c r="DC50" t="s">
        <v>132</v>
      </c>
      <c r="DD50" t="s">
        <v>133</v>
      </c>
      <c r="DG50">
        <v>3574568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</row>
    <row r="51" spans="1:123" x14ac:dyDescent="0.3">
      <c r="A51" t="str">
        <f>"10/15/2023 11:57:54.740"</f>
        <v>10/15/2023 11:57:54.740</v>
      </c>
      <c r="C51" t="str">
        <f t="shared" si="0"/>
        <v>FFDFD3C0</v>
      </c>
      <c r="D51" t="s">
        <v>134</v>
      </c>
      <c r="E51">
        <v>3</v>
      </c>
      <c r="H51">
        <v>164</v>
      </c>
      <c r="I51" t="s">
        <v>135</v>
      </c>
      <c r="J51" t="s">
        <v>136</v>
      </c>
      <c r="K51">
        <v>0</v>
      </c>
      <c r="L51">
        <v>3</v>
      </c>
      <c r="M51">
        <v>0</v>
      </c>
      <c r="N51">
        <v>2</v>
      </c>
      <c r="O51">
        <v>0</v>
      </c>
      <c r="P51">
        <v>1</v>
      </c>
      <c r="Q51">
        <v>0</v>
      </c>
      <c r="S51" t="str">
        <f t="shared" si="20"/>
        <v>11:57:54.000</v>
      </c>
      <c r="T51" t="str">
        <f t="shared" si="20"/>
        <v>11:57:54.000</v>
      </c>
      <c r="U51" t="str">
        <f t="shared" si="2"/>
        <v>A9A1C3</v>
      </c>
      <c r="V51">
        <v>0</v>
      </c>
      <c r="W51">
        <v>0</v>
      </c>
      <c r="X51">
        <v>2</v>
      </c>
      <c r="Y51">
        <v>0</v>
      </c>
      <c r="AA51">
        <v>1</v>
      </c>
      <c r="AB51">
        <v>8</v>
      </c>
      <c r="AC51">
        <v>3</v>
      </c>
      <c r="AD51">
        <v>0</v>
      </c>
      <c r="AE51">
        <v>9</v>
      </c>
      <c r="AF51" t="s">
        <v>126</v>
      </c>
      <c r="AG51">
        <v>0</v>
      </c>
      <c r="AH51">
        <v>3</v>
      </c>
      <c r="AI51">
        <v>1</v>
      </c>
      <c r="AJ51">
        <v>0</v>
      </c>
      <c r="AK51" t="s">
        <v>160</v>
      </c>
      <c r="AL51">
        <v>33.927176000000003</v>
      </c>
      <c r="AM51" t="s">
        <v>161</v>
      </c>
      <c r="AN51">
        <v>-78.077323000000007</v>
      </c>
      <c r="AO51">
        <v>25</v>
      </c>
      <c r="AP51">
        <v>300</v>
      </c>
      <c r="AQ51" t="s">
        <v>129</v>
      </c>
      <c r="AR51">
        <v>41</v>
      </c>
      <c r="AS51">
        <v>40</v>
      </c>
      <c r="AT51">
        <v>0</v>
      </c>
      <c r="BB51" t="str">
        <f t="shared" si="3"/>
        <v>1200</v>
      </c>
      <c r="BC51">
        <v>1</v>
      </c>
      <c r="BD51" t="str">
        <f t="shared" si="4"/>
        <v xml:space="preserve">N72FU   </v>
      </c>
      <c r="BE51">
        <v>1</v>
      </c>
      <c r="BG51">
        <v>0</v>
      </c>
      <c r="BH51">
        <v>0</v>
      </c>
      <c r="BI51">
        <v>0</v>
      </c>
      <c r="BJ51">
        <v>-125</v>
      </c>
      <c r="BK51">
        <v>-425</v>
      </c>
      <c r="BL51" t="s">
        <v>139</v>
      </c>
      <c r="BM51">
        <v>1</v>
      </c>
      <c r="BN51">
        <v>1</v>
      </c>
      <c r="BO51">
        <v>0</v>
      </c>
      <c r="BP51">
        <v>0</v>
      </c>
      <c r="BS51">
        <v>0.24</v>
      </c>
      <c r="BT51">
        <v>0</v>
      </c>
      <c r="BU51">
        <v>0</v>
      </c>
      <c r="CE51" t="str">
        <f t="shared" si="21"/>
        <v>11:57:54.515</v>
      </c>
      <c r="CF51">
        <v>514753836</v>
      </c>
      <c r="CS51">
        <v>0</v>
      </c>
      <c r="CT51">
        <v>2</v>
      </c>
      <c r="CU51">
        <v>0</v>
      </c>
      <c r="CV51">
        <v>2</v>
      </c>
      <c r="CW51">
        <v>0</v>
      </c>
      <c r="CX51">
        <v>7</v>
      </c>
      <c r="CY51">
        <v>7</v>
      </c>
      <c r="CZ51" t="s">
        <v>131</v>
      </c>
      <c r="DA51">
        <v>65</v>
      </c>
      <c r="DB51">
        <v>0</v>
      </c>
      <c r="DC51" t="s">
        <v>132</v>
      </c>
      <c r="DD51" t="s">
        <v>133</v>
      </c>
      <c r="DG51">
        <v>3574568</v>
      </c>
      <c r="DI51">
        <v>0</v>
      </c>
      <c r="DJ51">
        <v>0</v>
      </c>
      <c r="DK51">
        <v>1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</row>
    <row r="52" spans="1:123" x14ac:dyDescent="0.3">
      <c r="A52" t="str">
        <f>"10/15/2023 11:57:54.740"</f>
        <v>10/15/2023 11:57:54.740</v>
      </c>
      <c r="C52" t="str">
        <f t="shared" si="0"/>
        <v>FFDFD3C0</v>
      </c>
      <c r="D52" t="s">
        <v>137</v>
      </c>
      <c r="E52">
        <v>4</v>
      </c>
      <c r="F52">
        <v>1004</v>
      </c>
      <c r="G52" t="s">
        <v>140</v>
      </c>
      <c r="J52" t="s">
        <v>138</v>
      </c>
      <c r="K52">
        <v>0</v>
      </c>
      <c r="L52">
        <v>3</v>
      </c>
      <c r="M52">
        <v>0</v>
      </c>
      <c r="N52">
        <v>2</v>
      </c>
      <c r="O52">
        <v>0</v>
      </c>
      <c r="P52">
        <v>1</v>
      </c>
      <c r="Q52">
        <v>0</v>
      </c>
      <c r="S52" t="str">
        <f t="shared" si="20"/>
        <v>11:57:54.000</v>
      </c>
      <c r="T52" t="str">
        <f t="shared" si="20"/>
        <v>11:57:54.000</v>
      </c>
      <c r="U52" t="str">
        <f t="shared" si="2"/>
        <v>A9A1C3</v>
      </c>
      <c r="V52">
        <v>0</v>
      </c>
      <c r="W52">
        <v>0</v>
      </c>
      <c r="X52">
        <v>2</v>
      </c>
      <c r="Y52">
        <v>0</v>
      </c>
      <c r="AA52">
        <v>1</v>
      </c>
      <c r="AB52">
        <v>8</v>
      </c>
      <c r="AC52">
        <v>3</v>
      </c>
      <c r="AD52">
        <v>0</v>
      </c>
      <c r="AE52">
        <v>9</v>
      </c>
      <c r="AF52" t="s">
        <v>126</v>
      </c>
      <c r="AG52">
        <v>0</v>
      </c>
      <c r="AH52">
        <v>3</v>
      </c>
      <c r="AI52">
        <v>1</v>
      </c>
      <c r="AJ52">
        <v>0</v>
      </c>
      <c r="AK52" t="s">
        <v>160</v>
      </c>
      <c r="AL52">
        <v>33.927176000000003</v>
      </c>
      <c r="AM52" t="s">
        <v>161</v>
      </c>
      <c r="AN52">
        <v>-78.077323000000007</v>
      </c>
      <c r="AO52">
        <v>25</v>
      </c>
      <c r="AP52">
        <v>300</v>
      </c>
      <c r="AQ52" t="s">
        <v>129</v>
      </c>
      <c r="AR52">
        <v>41</v>
      </c>
      <c r="AS52">
        <v>40</v>
      </c>
      <c r="AT52">
        <v>0</v>
      </c>
      <c r="BB52" t="str">
        <f t="shared" si="3"/>
        <v>1200</v>
      </c>
      <c r="BC52">
        <v>1</v>
      </c>
      <c r="BD52" t="str">
        <f t="shared" si="4"/>
        <v xml:space="preserve">N72FU   </v>
      </c>
      <c r="BE52">
        <v>1</v>
      </c>
      <c r="BG52">
        <v>0</v>
      </c>
      <c r="BH52">
        <v>0</v>
      </c>
      <c r="BI52">
        <v>0</v>
      </c>
      <c r="BJ52">
        <v>-125</v>
      </c>
      <c r="BK52">
        <v>-425</v>
      </c>
      <c r="BL52" t="s">
        <v>139</v>
      </c>
      <c r="BM52">
        <v>1</v>
      </c>
      <c r="BN52">
        <v>1</v>
      </c>
      <c r="BO52">
        <v>0</v>
      </c>
      <c r="BP52">
        <v>0</v>
      </c>
      <c r="BS52">
        <v>0.12</v>
      </c>
      <c r="BT52">
        <v>0</v>
      </c>
      <c r="BU52">
        <v>0</v>
      </c>
      <c r="CE52" t="str">
        <f t="shared" si="21"/>
        <v>11:57:54.515</v>
      </c>
      <c r="CF52">
        <v>514753836</v>
      </c>
      <c r="CS52">
        <v>0</v>
      </c>
      <c r="CT52">
        <v>2</v>
      </c>
      <c r="CU52">
        <v>0</v>
      </c>
      <c r="CV52">
        <v>2</v>
      </c>
      <c r="CW52">
        <v>0</v>
      </c>
      <c r="CX52">
        <v>7</v>
      </c>
      <c r="CY52">
        <v>7</v>
      </c>
      <c r="CZ52" t="s">
        <v>131</v>
      </c>
      <c r="DA52">
        <v>65</v>
      </c>
      <c r="DB52">
        <v>0</v>
      </c>
      <c r="DC52" t="s">
        <v>132</v>
      </c>
      <c r="DD52" t="s">
        <v>133</v>
      </c>
      <c r="DG52">
        <v>3574568</v>
      </c>
      <c r="DI52">
        <v>0</v>
      </c>
      <c r="DJ52">
        <v>0</v>
      </c>
      <c r="DK52">
        <v>1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</row>
    <row r="53" spans="1:123" x14ac:dyDescent="0.3">
      <c r="A53" t="str">
        <f>"10/15/2023 11:57:54.756"</f>
        <v>10/15/2023 11:57:54.756</v>
      </c>
      <c r="C53" t="str">
        <f t="shared" si="0"/>
        <v>FFDFD3C0</v>
      </c>
      <c r="D53" t="s">
        <v>123</v>
      </c>
      <c r="E53">
        <v>10</v>
      </c>
      <c r="H53">
        <v>260</v>
      </c>
      <c r="I53" t="s">
        <v>124</v>
      </c>
      <c r="J53" t="s">
        <v>125</v>
      </c>
      <c r="K53">
        <v>0</v>
      </c>
      <c r="L53">
        <v>3</v>
      </c>
      <c r="M53">
        <v>0</v>
      </c>
      <c r="N53">
        <v>2</v>
      </c>
      <c r="O53">
        <v>0</v>
      </c>
      <c r="P53">
        <v>1</v>
      </c>
      <c r="Q53">
        <v>0</v>
      </c>
      <c r="S53" t="str">
        <f t="shared" si="20"/>
        <v>11:57:54.000</v>
      </c>
      <c r="T53" t="str">
        <f t="shared" si="20"/>
        <v>11:57:54.000</v>
      </c>
      <c r="U53" t="str">
        <f t="shared" si="2"/>
        <v>A9A1C3</v>
      </c>
      <c r="V53">
        <v>0</v>
      </c>
      <c r="W53">
        <v>0</v>
      </c>
      <c r="X53">
        <v>2</v>
      </c>
      <c r="Y53">
        <v>0</v>
      </c>
      <c r="AA53">
        <v>1</v>
      </c>
      <c r="AB53">
        <v>8</v>
      </c>
      <c r="AC53">
        <v>3</v>
      </c>
      <c r="AD53">
        <v>0</v>
      </c>
      <c r="AE53">
        <v>9</v>
      </c>
      <c r="AF53" t="s">
        <v>126</v>
      </c>
      <c r="AG53">
        <v>0</v>
      </c>
      <c r="AH53">
        <v>3</v>
      </c>
      <c r="AI53">
        <v>1</v>
      </c>
      <c r="AJ53">
        <v>0</v>
      </c>
      <c r="AK53" t="s">
        <v>160</v>
      </c>
      <c r="AL53">
        <v>33.927176000000003</v>
      </c>
      <c r="AM53" t="s">
        <v>161</v>
      </c>
      <c r="AN53">
        <v>-78.077323000000007</v>
      </c>
      <c r="AO53">
        <v>25</v>
      </c>
      <c r="AP53">
        <v>300</v>
      </c>
      <c r="AQ53" t="s">
        <v>129</v>
      </c>
      <c r="AR53">
        <v>41</v>
      </c>
      <c r="AS53">
        <v>40</v>
      </c>
      <c r="AT53">
        <v>0</v>
      </c>
      <c r="BB53" t="str">
        <f t="shared" si="3"/>
        <v>1200</v>
      </c>
      <c r="BC53">
        <v>1</v>
      </c>
      <c r="BD53" t="str">
        <f t="shared" si="4"/>
        <v xml:space="preserve">N72FU   </v>
      </c>
      <c r="BE53">
        <v>1</v>
      </c>
      <c r="BG53">
        <v>0</v>
      </c>
      <c r="BH53">
        <v>0</v>
      </c>
      <c r="BI53">
        <v>0</v>
      </c>
      <c r="BJ53">
        <v>-125</v>
      </c>
      <c r="BK53">
        <v>-425</v>
      </c>
      <c r="BL53" t="s">
        <v>139</v>
      </c>
      <c r="BM53">
        <v>1</v>
      </c>
      <c r="BN53">
        <v>1</v>
      </c>
      <c r="BO53">
        <v>0</v>
      </c>
      <c r="BP53">
        <v>0</v>
      </c>
      <c r="BS53">
        <v>0.24</v>
      </c>
      <c r="BT53">
        <v>0</v>
      </c>
      <c r="BU53">
        <v>0</v>
      </c>
      <c r="CE53" t="str">
        <f t="shared" si="21"/>
        <v>11:57:54.515</v>
      </c>
      <c r="CF53">
        <v>514753836</v>
      </c>
      <c r="CS53">
        <v>0</v>
      </c>
      <c r="CT53">
        <v>2</v>
      </c>
      <c r="CU53">
        <v>0</v>
      </c>
      <c r="CV53">
        <v>2</v>
      </c>
      <c r="CW53">
        <v>0</v>
      </c>
      <c r="CX53">
        <v>7</v>
      </c>
      <c r="CY53">
        <v>7</v>
      </c>
      <c r="CZ53" t="s">
        <v>131</v>
      </c>
      <c r="DA53">
        <v>65</v>
      </c>
      <c r="DB53">
        <v>0</v>
      </c>
      <c r="DC53" t="s">
        <v>132</v>
      </c>
      <c r="DD53" t="s">
        <v>133</v>
      </c>
      <c r="DG53">
        <v>3574568</v>
      </c>
      <c r="DI53">
        <v>0</v>
      </c>
      <c r="DJ53">
        <v>0</v>
      </c>
      <c r="DK53">
        <v>1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</row>
    <row r="54" spans="1:123" x14ac:dyDescent="0.3">
      <c r="A54" t="str">
        <f>"10/15/2023 11:57:54.772"</f>
        <v>10/15/2023 11:57:54.772</v>
      </c>
      <c r="C54" t="str">
        <f t="shared" si="0"/>
        <v>FFDFD3C0</v>
      </c>
      <c r="D54" t="s">
        <v>141</v>
      </c>
      <c r="E54">
        <v>42</v>
      </c>
      <c r="H54">
        <v>129</v>
      </c>
      <c r="I54" t="s">
        <v>142</v>
      </c>
      <c r="J54" t="s">
        <v>125</v>
      </c>
      <c r="K54">
        <v>0</v>
      </c>
      <c r="L54">
        <v>3</v>
      </c>
      <c r="M54">
        <v>0</v>
      </c>
      <c r="N54">
        <v>2</v>
      </c>
      <c r="O54">
        <v>0</v>
      </c>
      <c r="P54">
        <v>1</v>
      </c>
      <c r="Q54">
        <v>0</v>
      </c>
      <c r="S54" t="str">
        <f t="shared" si="20"/>
        <v>11:57:54.000</v>
      </c>
      <c r="T54" t="str">
        <f t="shared" si="20"/>
        <v>11:57:54.000</v>
      </c>
      <c r="U54" t="str">
        <f t="shared" si="2"/>
        <v>A9A1C3</v>
      </c>
      <c r="V54">
        <v>0</v>
      </c>
      <c r="W54">
        <v>0</v>
      </c>
      <c r="X54">
        <v>2</v>
      </c>
      <c r="Y54">
        <v>0</v>
      </c>
      <c r="AA54">
        <v>1</v>
      </c>
      <c r="AB54">
        <v>8</v>
      </c>
      <c r="AC54">
        <v>3</v>
      </c>
      <c r="AD54">
        <v>0</v>
      </c>
      <c r="AE54">
        <v>9</v>
      </c>
      <c r="AF54" t="s">
        <v>126</v>
      </c>
      <c r="AG54">
        <v>0</v>
      </c>
      <c r="AH54">
        <v>3</v>
      </c>
      <c r="AI54">
        <v>1</v>
      </c>
      <c r="AJ54">
        <v>0</v>
      </c>
      <c r="AK54" t="s">
        <v>160</v>
      </c>
      <c r="AL54">
        <v>33.927176000000003</v>
      </c>
      <c r="AM54" t="s">
        <v>161</v>
      </c>
      <c r="AN54">
        <v>-78.077323000000007</v>
      </c>
      <c r="AO54">
        <v>25</v>
      </c>
      <c r="AP54">
        <v>300</v>
      </c>
      <c r="AQ54" t="s">
        <v>129</v>
      </c>
      <c r="AR54">
        <v>41</v>
      </c>
      <c r="AS54">
        <v>40</v>
      </c>
      <c r="AT54">
        <v>0</v>
      </c>
      <c r="BB54" t="str">
        <f t="shared" si="3"/>
        <v>1200</v>
      </c>
      <c r="BC54">
        <v>1</v>
      </c>
      <c r="BD54" t="str">
        <f t="shared" si="4"/>
        <v xml:space="preserve">N72FU   </v>
      </c>
      <c r="BE54">
        <v>1</v>
      </c>
      <c r="BG54">
        <v>0</v>
      </c>
      <c r="BH54">
        <v>0</v>
      </c>
      <c r="BI54">
        <v>0</v>
      </c>
      <c r="BJ54">
        <v>-125</v>
      </c>
      <c r="BK54">
        <v>-425</v>
      </c>
      <c r="BL54" t="s">
        <v>139</v>
      </c>
      <c r="BM54">
        <v>1</v>
      </c>
      <c r="BN54">
        <v>1</v>
      </c>
      <c r="BO54">
        <v>0</v>
      </c>
      <c r="BP54">
        <v>0</v>
      </c>
      <c r="BS54">
        <v>0.24</v>
      </c>
      <c r="BT54">
        <v>0</v>
      </c>
      <c r="BU54">
        <v>0</v>
      </c>
      <c r="CE54" t="str">
        <f t="shared" si="21"/>
        <v>11:57:54.515</v>
      </c>
      <c r="CF54">
        <v>514753836</v>
      </c>
      <c r="CS54">
        <v>0</v>
      </c>
      <c r="CT54">
        <v>2</v>
      </c>
      <c r="CU54">
        <v>0</v>
      </c>
      <c r="CV54">
        <v>2</v>
      </c>
      <c r="CW54">
        <v>0</v>
      </c>
      <c r="CX54">
        <v>7</v>
      </c>
      <c r="CY54">
        <v>7</v>
      </c>
      <c r="CZ54" t="s">
        <v>131</v>
      </c>
      <c r="DA54">
        <v>65</v>
      </c>
      <c r="DB54">
        <v>0</v>
      </c>
      <c r="DC54" t="s">
        <v>132</v>
      </c>
      <c r="DD54" t="s">
        <v>133</v>
      </c>
      <c r="DG54">
        <v>3574568</v>
      </c>
      <c r="DI54">
        <v>0</v>
      </c>
      <c r="DJ54">
        <v>0</v>
      </c>
      <c r="DK54">
        <v>1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</row>
    <row r="55" spans="1:123" x14ac:dyDescent="0.3">
      <c r="A55" t="str">
        <f>"10/15/2023 11:57:54.772"</f>
        <v>10/15/2023 11:57:54.772</v>
      </c>
      <c r="C55" t="str">
        <f t="shared" si="0"/>
        <v>FFDFD3C0</v>
      </c>
      <c r="D55" t="s">
        <v>143</v>
      </c>
      <c r="E55">
        <v>6</v>
      </c>
      <c r="F55">
        <v>3006</v>
      </c>
      <c r="G55" t="s">
        <v>144</v>
      </c>
      <c r="J55" t="s">
        <v>145</v>
      </c>
      <c r="K55">
        <v>0</v>
      </c>
      <c r="L55">
        <v>3</v>
      </c>
      <c r="M55">
        <v>0</v>
      </c>
      <c r="N55">
        <v>2</v>
      </c>
      <c r="O55">
        <v>0</v>
      </c>
      <c r="P55">
        <v>1</v>
      </c>
      <c r="Q55">
        <v>0</v>
      </c>
      <c r="S55" t="str">
        <f t="shared" si="20"/>
        <v>11:57:54.000</v>
      </c>
      <c r="T55" t="str">
        <f t="shared" si="20"/>
        <v>11:57:54.000</v>
      </c>
      <c r="U55" t="str">
        <f t="shared" si="2"/>
        <v>A9A1C3</v>
      </c>
      <c r="V55">
        <v>0</v>
      </c>
      <c r="W55">
        <v>0</v>
      </c>
      <c r="X55">
        <v>2</v>
      </c>
      <c r="Y55">
        <v>0</v>
      </c>
      <c r="AA55">
        <v>1</v>
      </c>
      <c r="AB55">
        <v>8</v>
      </c>
      <c r="AC55">
        <v>3</v>
      </c>
      <c r="AD55">
        <v>0</v>
      </c>
      <c r="AE55">
        <v>9</v>
      </c>
      <c r="AF55" t="s">
        <v>126</v>
      </c>
      <c r="AG55">
        <v>0</v>
      </c>
      <c r="AH55">
        <v>3</v>
      </c>
      <c r="AI55">
        <v>1</v>
      </c>
      <c r="AJ55">
        <v>0</v>
      </c>
      <c r="AK55" t="s">
        <v>160</v>
      </c>
      <c r="AL55">
        <v>33.927176000000003</v>
      </c>
      <c r="AM55" t="s">
        <v>161</v>
      </c>
      <c r="AN55">
        <v>-78.077323000000007</v>
      </c>
      <c r="AO55">
        <v>25</v>
      </c>
      <c r="AP55">
        <v>300</v>
      </c>
      <c r="AQ55" t="s">
        <v>129</v>
      </c>
      <c r="AR55">
        <v>41</v>
      </c>
      <c r="AS55">
        <v>40</v>
      </c>
      <c r="AT55">
        <v>0</v>
      </c>
      <c r="BB55" t="str">
        <f t="shared" si="3"/>
        <v>1200</v>
      </c>
      <c r="BC55">
        <v>1</v>
      </c>
      <c r="BD55" t="str">
        <f t="shared" si="4"/>
        <v xml:space="preserve">N72FU   </v>
      </c>
      <c r="BE55">
        <v>1</v>
      </c>
      <c r="BG55">
        <v>0</v>
      </c>
      <c r="BH55">
        <v>0</v>
      </c>
      <c r="BI55">
        <v>0</v>
      </c>
      <c r="BJ55">
        <v>-125</v>
      </c>
      <c r="BK55">
        <v>-425</v>
      </c>
      <c r="BL55" t="s">
        <v>139</v>
      </c>
      <c r="BM55">
        <v>1</v>
      </c>
      <c r="BN55">
        <v>1</v>
      </c>
      <c r="BO55">
        <v>0</v>
      </c>
      <c r="BP55">
        <v>0</v>
      </c>
      <c r="BS55">
        <v>0.24</v>
      </c>
      <c r="BT55">
        <v>0</v>
      </c>
      <c r="BU55">
        <v>0</v>
      </c>
      <c r="CE55" t="str">
        <f t="shared" si="21"/>
        <v>11:57:54.515</v>
      </c>
      <c r="CF55">
        <v>514753836</v>
      </c>
      <c r="CS55">
        <v>0</v>
      </c>
      <c r="CT55">
        <v>2</v>
      </c>
      <c r="CU55">
        <v>0</v>
      </c>
      <c r="CV55">
        <v>2</v>
      </c>
      <c r="CW55">
        <v>0</v>
      </c>
      <c r="CX55">
        <v>7</v>
      </c>
      <c r="CY55">
        <v>7</v>
      </c>
      <c r="CZ55" t="s">
        <v>131</v>
      </c>
      <c r="DA55">
        <v>65</v>
      </c>
      <c r="DB55">
        <v>0</v>
      </c>
      <c r="DC55" t="s">
        <v>132</v>
      </c>
      <c r="DD55" t="s">
        <v>133</v>
      </c>
      <c r="DG55">
        <v>3574568</v>
      </c>
      <c r="DI55">
        <v>0</v>
      </c>
      <c r="DJ55">
        <v>0</v>
      </c>
      <c r="DK55">
        <v>1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</row>
    <row r="56" spans="1:123" x14ac:dyDescent="0.3">
      <c r="A56" t="str">
        <f>"10/15/2023 11:57:55.553"</f>
        <v>10/15/2023 11:57:55.553</v>
      </c>
      <c r="C56" t="str">
        <f t="shared" si="0"/>
        <v>FFDFD3C0</v>
      </c>
      <c r="D56" t="s">
        <v>137</v>
      </c>
      <c r="E56">
        <v>4</v>
      </c>
      <c r="F56">
        <v>1004</v>
      </c>
      <c r="G56" t="s">
        <v>140</v>
      </c>
      <c r="J56" t="s">
        <v>138</v>
      </c>
      <c r="K56">
        <v>0</v>
      </c>
      <c r="L56">
        <v>3</v>
      </c>
      <c r="M56">
        <v>0</v>
      </c>
      <c r="N56">
        <v>2</v>
      </c>
      <c r="O56">
        <v>0</v>
      </c>
      <c r="P56">
        <v>1</v>
      </c>
      <c r="Q56">
        <v>0</v>
      </c>
      <c r="S56" t="str">
        <f t="shared" ref="S56:T61" si="22">"11:57:55.000"</f>
        <v>11:57:55.000</v>
      </c>
      <c r="T56" t="str">
        <f t="shared" si="22"/>
        <v>11:57:55.000</v>
      </c>
      <c r="U56" t="str">
        <f t="shared" si="2"/>
        <v>A9A1C3</v>
      </c>
      <c r="V56">
        <v>0</v>
      </c>
      <c r="W56">
        <v>0</v>
      </c>
      <c r="X56">
        <v>2</v>
      </c>
      <c r="Y56">
        <v>0</v>
      </c>
      <c r="AA56">
        <v>1</v>
      </c>
      <c r="AB56">
        <v>8</v>
      </c>
      <c r="AC56">
        <v>3</v>
      </c>
      <c r="AD56">
        <v>0</v>
      </c>
      <c r="AE56">
        <v>9</v>
      </c>
      <c r="AF56" t="s">
        <v>126</v>
      </c>
      <c r="AG56">
        <v>0</v>
      </c>
      <c r="AH56">
        <v>3</v>
      </c>
      <c r="AI56">
        <v>1</v>
      </c>
      <c r="AJ56">
        <v>0</v>
      </c>
      <c r="AK56" t="s">
        <v>162</v>
      </c>
      <c r="AL56">
        <v>33.927368999999999</v>
      </c>
      <c r="AM56" t="s">
        <v>163</v>
      </c>
      <c r="AN56">
        <v>-78.077087000000006</v>
      </c>
      <c r="AO56">
        <v>25</v>
      </c>
      <c r="AP56">
        <v>300</v>
      </c>
      <c r="AQ56" t="s">
        <v>129</v>
      </c>
      <c r="AR56">
        <v>38</v>
      </c>
      <c r="AS56">
        <v>41</v>
      </c>
      <c r="AT56">
        <v>0</v>
      </c>
      <c r="BB56" t="str">
        <f t="shared" si="3"/>
        <v>1200</v>
      </c>
      <c r="BC56">
        <v>1</v>
      </c>
      <c r="BD56" t="str">
        <f t="shared" si="4"/>
        <v xml:space="preserve">N72FU   </v>
      </c>
      <c r="BE56">
        <v>1</v>
      </c>
      <c r="BG56">
        <v>0</v>
      </c>
      <c r="BH56">
        <v>0</v>
      </c>
      <c r="BI56">
        <v>0</v>
      </c>
      <c r="BJ56">
        <v>-125</v>
      </c>
      <c r="BK56">
        <v>-425</v>
      </c>
      <c r="BL56" t="s">
        <v>139</v>
      </c>
      <c r="BM56">
        <v>1</v>
      </c>
      <c r="BN56">
        <v>1</v>
      </c>
      <c r="BO56">
        <v>0</v>
      </c>
      <c r="BP56">
        <v>0</v>
      </c>
      <c r="BS56">
        <v>0.12</v>
      </c>
      <c r="BT56">
        <v>0</v>
      </c>
      <c r="BU56">
        <v>0</v>
      </c>
      <c r="CE56" t="str">
        <f t="shared" ref="CE56:CE61" si="23">"11:57:55.333"</f>
        <v>11:57:55.333</v>
      </c>
      <c r="CF56">
        <v>333253137</v>
      </c>
      <c r="CS56">
        <v>0</v>
      </c>
      <c r="CT56">
        <v>2</v>
      </c>
      <c r="CU56">
        <v>0</v>
      </c>
      <c r="CV56">
        <v>2</v>
      </c>
      <c r="CW56">
        <v>0</v>
      </c>
      <c r="CX56">
        <v>7</v>
      </c>
      <c r="CY56">
        <v>7</v>
      </c>
      <c r="CZ56" t="s">
        <v>131</v>
      </c>
      <c r="DA56">
        <v>65</v>
      </c>
      <c r="DB56">
        <v>0</v>
      </c>
      <c r="DC56" t="s">
        <v>132</v>
      </c>
      <c r="DD56" t="s">
        <v>133</v>
      </c>
      <c r="DG56">
        <v>3574573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</row>
    <row r="57" spans="1:123" x14ac:dyDescent="0.3">
      <c r="A57" t="str">
        <f>"10/15/2023 11:57:55.553"</f>
        <v>10/15/2023 11:57:55.553</v>
      </c>
      <c r="C57" t="str">
        <f t="shared" si="0"/>
        <v>FFDFD3C0</v>
      </c>
      <c r="D57" t="s">
        <v>123</v>
      </c>
      <c r="E57">
        <v>10</v>
      </c>
      <c r="H57">
        <v>260</v>
      </c>
      <c r="I57" t="s">
        <v>124</v>
      </c>
      <c r="J57" t="s">
        <v>125</v>
      </c>
      <c r="K57">
        <v>0</v>
      </c>
      <c r="L57">
        <v>3</v>
      </c>
      <c r="M57">
        <v>0</v>
      </c>
      <c r="N57">
        <v>2</v>
      </c>
      <c r="O57">
        <v>0</v>
      </c>
      <c r="P57">
        <v>1</v>
      </c>
      <c r="Q57">
        <v>0</v>
      </c>
      <c r="S57" t="str">
        <f t="shared" si="22"/>
        <v>11:57:55.000</v>
      </c>
      <c r="T57" t="str">
        <f t="shared" si="22"/>
        <v>11:57:55.000</v>
      </c>
      <c r="U57" t="str">
        <f t="shared" si="2"/>
        <v>A9A1C3</v>
      </c>
      <c r="V57">
        <v>0</v>
      </c>
      <c r="W57">
        <v>0</v>
      </c>
      <c r="X57">
        <v>2</v>
      </c>
      <c r="Y57">
        <v>0</v>
      </c>
      <c r="AA57">
        <v>1</v>
      </c>
      <c r="AB57">
        <v>8</v>
      </c>
      <c r="AC57">
        <v>3</v>
      </c>
      <c r="AD57">
        <v>0</v>
      </c>
      <c r="AE57">
        <v>9</v>
      </c>
      <c r="AF57" t="s">
        <v>126</v>
      </c>
      <c r="AG57">
        <v>0</v>
      </c>
      <c r="AH57">
        <v>3</v>
      </c>
      <c r="AI57">
        <v>1</v>
      </c>
      <c r="AJ57">
        <v>0</v>
      </c>
      <c r="AK57" t="s">
        <v>162</v>
      </c>
      <c r="AL57">
        <v>33.927368999999999</v>
      </c>
      <c r="AM57" t="s">
        <v>163</v>
      </c>
      <c r="AN57">
        <v>-78.077087000000006</v>
      </c>
      <c r="AO57">
        <v>25</v>
      </c>
      <c r="AP57">
        <v>300</v>
      </c>
      <c r="AQ57" t="s">
        <v>129</v>
      </c>
      <c r="AR57">
        <v>38</v>
      </c>
      <c r="AS57">
        <v>41</v>
      </c>
      <c r="AT57">
        <v>0</v>
      </c>
      <c r="BB57" t="str">
        <f t="shared" si="3"/>
        <v>1200</v>
      </c>
      <c r="BC57">
        <v>1</v>
      </c>
      <c r="BD57" t="str">
        <f t="shared" si="4"/>
        <v xml:space="preserve">N72FU   </v>
      </c>
      <c r="BE57">
        <v>1</v>
      </c>
      <c r="BG57">
        <v>0</v>
      </c>
      <c r="BH57">
        <v>0</v>
      </c>
      <c r="BI57">
        <v>0</v>
      </c>
      <c r="BJ57">
        <v>-125</v>
      </c>
      <c r="BK57">
        <v>-425</v>
      </c>
      <c r="BL57" t="s">
        <v>139</v>
      </c>
      <c r="BM57">
        <v>1</v>
      </c>
      <c r="BN57">
        <v>1</v>
      </c>
      <c r="BO57">
        <v>0</v>
      </c>
      <c r="BP57">
        <v>0</v>
      </c>
      <c r="BS57">
        <v>0.24</v>
      </c>
      <c r="BT57">
        <v>0</v>
      </c>
      <c r="BU57">
        <v>0</v>
      </c>
      <c r="CE57" t="str">
        <f t="shared" si="23"/>
        <v>11:57:55.333</v>
      </c>
      <c r="CF57">
        <v>333253137</v>
      </c>
      <c r="CS57">
        <v>0</v>
      </c>
      <c r="CT57">
        <v>2</v>
      </c>
      <c r="CU57">
        <v>0</v>
      </c>
      <c r="CV57">
        <v>2</v>
      </c>
      <c r="CW57">
        <v>0</v>
      </c>
      <c r="CX57">
        <v>7</v>
      </c>
      <c r="CY57">
        <v>7</v>
      </c>
      <c r="CZ57" t="s">
        <v>131</v>
      </c>
      <c r="DA57">
        <v>65</v>
      </c>
      <c r="DB57">
        <v>0</v>
      </c>
      <c r="DC57" t="s">
        <v>132</v>
      </c>
      <c r="DD57" t="s">
        <v>133</v>
      </c>
      <c r="DG57">
        <v>3574573</v>
      </c>
      <c r="DI57">
        <v>0</v>
      </c>
      <c r="DJ57">
        <v>0</v>
      </c>
      <c r="DK57">
        <v>1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</row>
    <row r="58" spans="1:123" x14ac:dyDescent="0.3">
      <c r="A58" t="str">
        <f>"10/15/2023 11:57:55.568"</f>
        <v>10/15/2023 11:57:55.568</v>
      </c>
      <c r="C58" t="str">
        <f t="shared" si="0"/>
        <v>FFDFD3C0</v>
      </c>
      <c r="D58" t="s">
        <v>141</v>
      </c>
      <c r="E58">
        <v>42</v>
      </c>
      <c r="H58">
        <v>129</v>
      </c>
      <c r="I58" t="s">
        <v>142</v>
      </c>
      <c r="J58" t="s">
        <v>125</v>
      </c>
      <c r="K58">
        <v>0</v>
      </c>
      <c r="L58">
        <v>3</v>
      </c>
      <c r="M58">
        <v>0</v>
      </c>
      <c r="N58">
        <v>2</v>
      </c>
      <c r="O58">
        <v>0</v>
      </c>
      <c r="P58">
        <v>1</v>
      </c>
      <c r="Q58">
        <v>0</v>
      </c>
      <c r="S58" t="str">
        <f t="shared" si="22"/>
        <v>11:57:55.000</v>
      </c>
      <c r="T58" t="str">
        <f t="shared" si="22"/>
        <v>11:57:55.000</v>
      </c>
      <c r="U58" t="str">
        <f t="shared" si="2"/>
        <v>A9A1C3</v>
      </c>
      <c r="V58">
        <v>0</v>
      </c>
      <c r="W58">
        <v>0</v>
      </c>
      <c r="X58">
        <v>2</v>
      </c>
      <c r="Y58">
        <v>0</v>
      </c>
      <c r="AA58">
        <v>1</v>
      </c>
      <c r="AB58">
        <v>8</v>
      </c>
      <c r="AC58">
        <v>3</v>
      </c>
      <c r="AD58">
        <v>0</v>
      </c>
      <c r="AE58">
        <v>9</v>
      </c>
      <c r="AF58" t="s">
        <v>126</v>
      </c>
      <c r="AG58">
        <v>0</v>
      </c>
      <c r="AH58">
        <v>3</v>
      </c>
      <c r="AI58">
        <v>1</v>
      </c>
      <c r="AJ58">
        <v>0</v>
      </c>
      <c r="AK58" t="s">
        <v>162</v>
      </c>
      <c r="AL58">
        <v>33.927368999999999</v>
      </c>
      <c r="AM58" t="s">
        <v>163</v>
      </c>
      <c r="AN58">
        <v>-78.077087000000006</v>
      </c>
      <c r="AO58">
        <v>25</v>
      </c>
      <c r="AP58">
        <v>300</v>
      </c>
      <c r="AQ58" t="s">
        <v>129</v>
      </c>
      <c r="AR58">
        <v>38</v>
      </c>
      <c r="AS58">
        <v>41</v>
      </c>
      <c r="AT58">
        <v>0</v>
      </c>
      <c r="BB58" t="str">
        <f t="shared" si="3"/>
        <v>1200</v>
      </c>
      <c r="BC58">
        <v>1</v>
      </c>
      <c r="BD58" t="str">
        <f t="shared" si="4"/>
        <v xml:space="preserve">N72FU   </v>
      </c>
      <c r="BE58">
        <v>1</v>
      </c>
      <c r="BG58">
        <v>0</v>
      </c>
      <c r="BH58">
        <v>0</v>
      </c>
      <c r="BI58">
        <v>0</v>
      </c>
      <c r="BJ58">
        <v>-125</v>
      </c>
      <c r="BK58">
        <v>-425</v>
      </c>
      <c r="BL58" t="s">
        <v>139</v>
      </c>
      <c r="BM58">
        <v>1</v>
      </c>
      <c r="BN58">
        <v>1</v>
      </c>
      <c r="BO58">
        <v>0</v>
      </c>
      <c r="BP58">
        <v>0</v>
      </c>
      <c r="BS58">
        <v>0.24</v>
      </c>
      <c r="BT58">
        <v>0</v>
      </c>
      <c r="BU58">
        <v>0</v>
      </c>
      <c r="CE58" t="str">
        <f t="shared" si="23"/>
        <v>11:57:55.333</v>
      </c>
      <c r="CF58">
        <v>333253137</v>
      </c>
      <c r="CS58">
        <v>0</v>
      </c>
      <c r="CT58">
        <v>2</v>
      </c>
      <c r="CU58">
        <v>0</v>
      </c>
      <c r="CV58">
        <v>2</v>
      </c>
      <c r="CW58">
        <v>0</v>
      </c>
      <c r="CX58">
        <v>7</v>
      </c>
      <c r="CY58">
        <v>7</v>
      </c>
      <c r="CZ58" t="s">
        <v>131</v>
      </c>
      <c r="DA58">
        <v>65</v>
      </c>
      <c r="DB58">
        <v>0</v>
      </c>
      <c r="DC58" t="s">
        <v>132</v>
      </c>
      <c r="DD58" t="s">
        <v>133</v>
      </c>
      <c r="DG58">
        <v>3574573</v>
      </c>
      <c r="DI58">
        <v>0</v>
      </c>
      <c r="DJ58">
        <v>0</v>
      </c>
      <c r="DK58">
        <v>1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</row>
    <row r="59" spans="1:123" x14ac:dyDescent="0.3">
      <c r="A59" t="str">
        <f>"10/15/2023 11:57:55.568"</f>
        <v>10/15/2023 11:57:55.568</v>
      </c>
      <c r="C59" t="str">
        <f t="shared" si="0"/>
        <v>FFDFD3C0</v>
      </c>
      <c r="D59" t="s">
        <v>143</v>
      </c>
      <c r="E59">
        <v>6</v>
      </c>
      <c r="F59">
        <v>3006</v>
      </c>
      <c r="G59" t="s">
        <v>144</v>
      </c>
      <c r="J59" t="s">
        <v>145</v>
      </c>
      <c r="K59">
        <v>0</v>
      </c>
      <c r="L59">
        <v>3</v>
      </c>
      <c r="M59">
        <v>0</v>
      </c>
      <c r="N59">
        <v>2</v>
      </c>
      <c r="O59">
        <v>0</v>
      </c>
      <c r="P59">
        <v>1</v>
      </c>
      <c r="Q59">
        <v>0</v>
      </c>
      <c r="S59" t="str">
        <f t="shared" si="22"/>
        <v>11:57:55.000</v>
      </c>
      <c r="T59" t="str">
        <f t="shared" si="22"/>
        <v>11:57:55.000</v>
      </c>
      <c r="U59" t="str">
        <f t="shared" si="2"/>
        <v>A9A1C3</v>
      </c>
      <c r="V59">
        <v>0</v>
      </c>
      <c r="W59">
        <v>0</v>
      </c>
      <c r="X59">
        <v>2</v>
      </c>
      <c r="Y59">
        <v>0</v>
      </c>
      <c r="AA59">
        <v>1</v>
      </c>
      <c r="AB59">
        <v>8</v>
      </c>
      <c r="AC59">
        <v>3</v>
      </c>
      <c r="AD59">
        <v>0</v>
      </c>
      <c r="AE59">
        <v>9</v>
      </c>
      <c r="AF59" t="s">
        <v>126</v>
      </c>
      <c r="AG59">
        <v>0</v>
      </c>
      <c r="AH59">
        <v>3</v>
      </c>
      <c r="AI59">
        <v>1</v>
      </c>
      <c r="AJ59">
        <v>0</v>
      </c>
      <c r="AK59" t="s">
        <v>162</v>
      </c>
      <c r="AL59">
        <v>33.927368999999999</v>
      </c>
      <c r="AM59" t="s">
        <v>163</v>
      </c>
      <c r="AN59">
        <v>-78.077087000000006</v>
      </c>
      <c r="AO59">
        <v>25</v>
      </c>
      <c r="AP59">
        <v>300</v>
      </c>
      <c r="AQ59" t="s">
        <v>129</v>
      </c>
      <c r="AR59">
        <v>38</v>
      </c>
      <c r="AS59">
        <v>41</v>
      </c>
      <c r="AT59">
        <v>0</v>
      </c>
      <c r="BB59" t="str">
        <f t="shared" si="3"/>
        <v>1200</v>
      </c>
      <c r="BC59">
        <v>1</v>
      </c>
      <c r="BD59" t="str">
        <f t="shared" si="4"/>
        <v xml:space="preserve">N72FU   </v>
      </c>
      <c r="BE59">
        <v>1</v>
      </c>
      <c r="BG59">
        <v>0</v>
      </c>
      <c r="BH59">
        <v>0</v>
      </c>
      <c r="BI59">
        <v>0</v>
      </c>
      <c r="BJ59">
        <v>-125</v>
      </c>
      <c r="BK59">
        <v>-425</v>
      </c>
      <c r="BL59" t="s">
        <v>139</v>
      </c>
      <c r="BM59">
        <v>1</v>
      </c>
      <c r="BN59">
        <v>1</v>
      </c>
      <c r="BO59">
        <v>0</v>
      </c>
      <c r="BP59">
        <v>0</v>
      </c>
      <c r="BS59">
        <v>0.24</v>
      </c>
      <c r="BT59">
        <v>0</v>
      </c>
      <c r="BU59">
        <v>0</v>
      </c>
      <c r="CE59" t="str">
        <f t="shared" si="23"/>
        <v>11:57:55.333</v>
      </c>
      <c r="CF59">
        <v>333253137</v>
      </c>
      <c r="CS59">
        <v>0</v>
      </c>
      <c r="CT59">
        <v>2</v>
      </c>
      <c r="CU59">
        <v>0</v>
      </c>
      <c r="CV59">
        <v>2</v>
      </c>
      <c r="CW59">
        <v>0</v>
      </c>
      <c r="CX59">
        <v>7</v>
      </c>
      <c r="CY59">
        <v>7</v>
      </c>
      <c r="CZ59" t="s">
        <v>131</v>
      </c>
      <c r="DA59">
        <v>65</v>
      </c>
      <c r="DB59">
        <v>0</v>
      </c>
      <c r="DC59" t="s">
        <v>132</v>
      </c>
      <c r="DD59" t="s">
        <v>133</v>
      </c>
      <c r="DG59">
        <v>3574573</v>
      </c>
      <c r="DI59">
        <v>0</v>
      </c>
      <c r="DJ59">
        <v>0</v>
      </c>
      <c r="DK59">
        <v>1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</row>
    <row r="60" spans="1:123" x14ac:dyDescent="0.3">
      <c r="A60" t="str">
        <f>"10/15/2023 11:57:55.615"</f>
        <v>10/15/2023 11:57:55.615</v>
      </c>
      <c r="C60" t="str">
        <f t="shared" si="0"/>
        <v>FFDFD3C0</v>
      </c>
      <c r="D60" t="s">
        <v>137</v>
      </c>
      <c r="E60">
        <v>6</v>
      </c>
      <c r="F60">
        <v>1006</v>
      </c>
      <c r="G60" t="s">
        <v>135</v>
      </c>
      <c r="J60" t="s">
        <v>138</v>
      </c>
      <c r="K60">
        <v>0</v>
      </c>
      <c r="L60">
        <v>3</v>
      </c>
      <c r="M60">
        <v>0</v>
      </c>
      <c r="N60">
        <v>2</v>
      </c>
      <c r="O60">
        <v>0</v>
      </c>
      <c r="P60">
        <v>1</v>
      </c>
      <c r="Q60">
        <v>0</v>
      </c>
      <c r="S60" t="str">
        <f t="shared" si="22"/>
        <v>11:57:55.000</v>
      </c>
      <c r="T60" t="str">
        <f t="shared" si="22"/>
        <v>11:57:55.000</v>
      </c>
      <c r="U60" t="str">
        <f t="shared" si="2"/>
        <v>A9A1C3</v>
      </c>
      <c r="V60">
        <v>0</v>
      </c>
      <c r="W60">
        <v>0</v>
      </c>
      <c r="X60">
        <v>2</v>
      </c>
      <c r="Y60">
        <v>0</v>
      </c>
      <c r="AA60">
        <v>1</v>
      </c>
      <c r="AB60">
        <v>8</v>
      </c>
      <c r="AC60">
        <v>3</v>
      </c>
      <c r="AD60">
        <v>0</v>
      </c>
      <c r="AE60">
        <v>9</v>
      </c>
      <c r="AF60" t="s">
        <v>126</v>
      </c>
      <c r="AG60">
        <v>0</v>
      </c>
      <c r="AH60">
        <v>3</v>
      </c>
      <c r="AI60">
        <v>1</v>
      </c>
      <c r="AJ60">
        <v>0</v>
      </c>
      <c r="AK60" t="s">
        <v>162</v>
      </c>
      <c r="AL60">
        <v>33.927368999999999</v>
      </c>
      <c r="AM60" t="s">
        <v>163</v>
      </c>
      <c r="AN60">
        <v>-78.077087000000006</v>
      </c>
      <c r="AO60">
        <v>25</v>
      </c>
      <c r="AP60">
        <v>300</v>
      </c>
      <c r="AQ60" t="s">
        <v>129</v>
      </c>
      <c r="AR60">
        <v>38</v>
      </c>
      <c r="AS60">
        <v>41</v>
      </c>
      <c r="AT60">
        <v>0</v>
      </c>
      <c r="BB60" t="str">
        <f t="shared" si="3"/>
        <v>1200</v>
      </c>
      <c r="BC60">
        <v>1</v>
      </c>
      <c r="BD60" t="str">
        <f t="shared" si="4"/>
        <v xml:space="preserve">N72FU   </v>
      </c>
      <c r="BE60">
        <v>1</v>
      </c>
      <c r="BG60">
        <v>0</v>
      </c>
      <c r="BH60">
        <v>0</v>
      </c>
      <c r="BI60">
        <v>0</v>
      </c>
      <c r="BJ60">
        <v>-125</v>
      </c>
      <c r="BK60">
        <v>-425</v>
      </c>
      <c r="BL60" t="s">
        <v>139</v>
      </c>
      <c r="BM60">
        <v>1</v>
      </c>
      <c r="BN60">
        <v>1</v>
      </c>
      <c r="BO60">
        <v>0</v>
      </c>
      <c r="BP60">
        <v>0</v>
      </c>
      <c r="BS60">
        <v>0.24</v>
      </c>
      <c r="BT60">
        <v>0</v>
      </c>
      <c r="BU60">
        <v>0</v>
      </c>
      <c r="CE60" t="str">
        <f t="shared" si="23"/>
        <v>11:57:55.333</v>
      </c>
      <c r="CF60">
        <v>333253137</v>
      </c>
      <c r="CS60">
        <v>0</v>
      </c>
      <c r="CT60">
        <v>2</v>
      </c>
      <c r="CU60">
        <v>0</v>
      </c>
      <c r="CV60">
        <v>2</v>
      </c>
      <c r="CW60">
        <v>0</v>
      </c>
      <c r="CX60">
        <v>7</v>
      </c>
      <c r="CY60">
        <v>7</v>
      </c>
      <c r="CZ60" t="s">
        <v>131</v>
      </c>
      <c r="DA60">
        <v>65</v>
      </c>
      <c r="DB60">
        <v>0</v>
      </c>
      <c r="DC60" t="s">
        <v>132</v>
      </c>
      <c r="DD60" t="s">
        <v>133</v>
      </c>
      <c r="DG60">
        <v>3574573</v>
      </c>
      <c r="DI60">
        <v>0</v>
      </c>
      <c r="DJ60">
        <v>0</v>
      </c>
      <c r="DK60">
        <v>1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</row>
    <row r="61" spans="1:123" x14ac:dyDescent="0.3">
      <c r="A61" t="str">
        <f>"10/15/2023 11:57:55.615"</f>
        <v>10/15/2023 11:57:55.615</v>
      </c>
      <c r="C61" t="str">
        <f t="shared" si="0"/>
        <v>FFDFD3C0</v>
      </c>
      <c r="D61" t="s">
        <v>134</v>
      </c>
      <c r="E61">
        <v>3</v>
      </c>
      <c r="H61">
        <v>164</v>
      </c>
      <c r="I61" t="s">
        <v>135</v>
      </c>
      <c r="J61" t="s">
        <v>136</v>
      </c>
      <c r="K61">
        <v>0</v>
      </c>
      <c r="L61">
        <v>3</v>
      </c>
      <c r="M61">
        <v>0</v>
      </c>
      <c r="N61">
        <v>2</v>
      </c>
      <c r="O61">
        <v>0</v>
      </c>
      <c r="P61">
        <v>1</v>
      </c>
      <c r="Q61">
        <v>0</v>
      </c>
      <c r="S61" t="str">
        <f t="shared" si="22"/>
        <v>11:57:55.000</v>
      </c>
      <c r="T61" t="str">
        <f t="shared" si="22"/>
        <v>11:57:55.000</v>
      </c>
      <c r="U61" t="str">
        <f t="shared" si="2"/>
        <v>A9A1C3</v>
      </c>
      <c r="V61">
        <v>0</v>
      </c>
      <c r="W61">
        <v>0</v>
      </c>
      <c r="X61">
        <v>2</v>
      </c>
      <c r="Y61">
        <v>0</v>
      </c>
      <c r="AA61">
        <v>1</v>
      </c>
      <c r="AB61">
        <v>8</v>
      </c>
      <c r="AC61">
        <v>3</v>
      </c>
      <c r="AD61">
        <v>0</v>
      </c>
      <c r="AE61">
        <v>9</v>
      </c>
      <c r="AF61" t="s">
        <v>126</v>
      </c>
      <c r="AG61">
        <v>0</v>
      </c>
      <c r="AH61">
        <v>3</v>
      </c>
      <c r="AI61">
        <v>1</v>
      </c>
      <c r="AJ61">
        <v>0</v>
      </c>
      <c r="AK61" t="s">
        <v>162</v>
      </c>
      <c r="AL61">
        <v>33.927368999999999</v>
      </c>
      <c r="AM61" t="s">
        <v>163</v>
      </c>
      <c r="AN61">
        <v>-78.077087000000006</v>
      </c>
      <c r="AO61">
        <v>25</v>
      </c>
      <c r="AP61">
        <v>300</v>
      </c>
      <c r="AQ61" t="s">
        <v>129</v>
      </c>
      <c r="AR61">
        <v>38</v>
      </c>
      <c r="AS61">
        <v>41</v>
      </c>
      <c r="AT61">
        <v>0</v>
      </c>
      <c r="BB61" t="str">
        <f t="shared" si="3"/>
        <v>1200</v>
      </c>
      <c r="BC61">
        <v>1</v>
      </c>
      <c r="BD61" t="str">
        <f t="shared" si="4"/>
        <v xml:space="preserve">N72FU   </v>
      </c>
      <c r="BE61">
        <v>1</v>
      </c>
      <c r="BG61">
        <v>0</v>
      </c>
      <c r="BH61">
        <v>0</v>
      </c>
      <c r="BI61">
        <v>0</v>
      </c>
      <c r="BJ61">
        <v>-125</v>
      </c>
      <c r="BK61">
        <v>-425</v>
      </c>
      <c r="BL61" t="s">
        <v>139</v>
      </c>
      <c r="BM61">
        <v>1</v>
      </c>
      <c r="BN61">
        <v>1</v>
      </c>
      <c r="BO61">
        <v>0</v>
      </c>
      <c r="BP61">
        <v>0</v>
      </c>
      <c r="BS61">
        <v>0.24</v>
      </c>
      <c r="BT61">
        <v>0</v>
      </c>
      <c r="BU61">
        <v>0</v>
      </c>
      <c r="CE61" t="str">
        <f t="shared" si="23"/>
        <v>11:57:55.333</v>
      </c>
      <c r="CF61">
        <v>333253137</v>
      </c>
      <c r="CS61">
        <v>0</v>
      </c>
      <c r="CT61">
        <v>2</v>
      </c>
      <c r="CU61">
        <v>0</v>
      </c>
      <c r="CV61">
        <v>2</v>
      </c>
      <c r="CW61">
        <v>0</v>
      </c>
      <c r="CX61">
        <v>7</v>
      </c>
      <c r="CY61">
        <v>7</v>
      </c>
      <c r="CZ61" t="s">
        <v>131</v>
      </c>
      <c r="DA61">
        <v>65</v>
      </c>
      <c r="DB61">
        <v>0</v>
      </c>
      <c r="DC61" t="s">
        <v>132</v>
      </c>
      <c r="DD61" t="s">
        <v>133</v>
      </c>
      <c r="DG61">
        <v>3574573</v>
      </c>
      <c r="DI61">
        <v>0</v>
      </c>
      <c r="DJ61">
        <v>0</v>
      </c>
      <c r="DK61">
        <v>1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</row>
    <row r="62" spans="1:123" x14ac:dyDescent="0.3">
      <c r="A62" t="str">
        <f>"10/15/2023 11:57:56.662"</f>
        <v>10/15/2023 11:57:56.662</v>
      </c>
      <c r="C62" t="str">
        <f t="shared" si="0"/>
        <v>FFDFD3C0</v>
      </c>
      <c r="D62" t="s">
        <v>134</v>
      </c>
      <c r="E62">
        <v>3</v>
      </c>
      <c r="H62">
        <v>164</v>
      </c>
      <c r="I62" t="s">
        <v>135</v>
      </c>
      <c r="J62" t="s">
        <v>136</v>
      </c>
      <c r="K62">
        <v>0</v>
      </c>
      <c r="L62">
        <v>3</v>
      </c>
      <c r="M62">
        <v>0</v>
      </c>
      <c r="N62">
        <v>2</v>
      </c>
      <c r="O62">
        <v>0</v>
      </c>
      <c r="P62">
        <v>1</v>
      </c>
      <c r="Q62">
        <v>0</v>
      </c>
      <c r="S62" t="str">
        <f t="shared" ref="S62:T67" si="24">"11:57:56.000"</f>
        <v>11:57:56.000</v>
      </c>
      <c r="T62" t="str">
        <f t="shared" si="24"/>
        <v>11:57:56.000</v>
      </c>
      <c r="U62" t="str">
        <f t="shared" si="2"/>
        <v>A9A1C3</v>
      </c>
      <c r="V62">
        <v>0</v>
      </c>
      <c r="W62">
        <v>0</v>
      </c>
      <c r="X62">
        <v>2</v>
      </c>
      <c r="Y62">
        <v>0</v>
      </c>
      <c r="AA62">
        <v>1</v>
      </c>
      <c r="AB62">
        <v>8</v>
      </c>
      <c r="AC62">
        <v>3</v>
      </c>
      <c r="AD62">
        <v>0</v>
      </c>
      <c r="AE62">
        <v>9</v>
      </c>
      <c r="AF62" t="s">
        <v>126</v>
      </c>
      <c r="AG62">
        <v>0</v>
      </c>
      <c r="AH62">
        <v>3</v>
      </c>
      <c r="AI62">
        <v>1</v>
      </c>
      <c r="AJ62">
        <v>0</v>
      </c>
      <c r="AK62" t="s">
        <v>164</v>
      </c>
      <c r="AL62">
        <v>33.927540999999998</v>
      </c>
      <c r="AM62" t="s">
        <v>165</v>
      </c>
      <c r="AN62">
        <v>-78.076873000000006</v>
      </c>
      <c r="AO62">
        <v>25</v>
      </c>
      <c r="AP62">
        <v>300</v>
      </c>
      <c r="AQ62" t="s">
        <v>129</v>
      </c>
      <c r="AR62">
        <v>36</v>
      </c>
      <c r="AS62">
        <v>43</v>
      </c>
      <c r="AT62">
        <v>256</v>
      </c>
      <c r="BB62" t="str">
        <f t="shared" si="3"/>
        <v>1200</v>
      </c>
      <c r="BC62">
        <v>1</v>
      </c>
      <c r="BD62" t="str">
        <f t="shared" si="4"/>
        <v xml:space="preserve">N72FU   </v>
      </c>
      <c r="BE62">
        <v>1</v>
      </c>
      <c r="BG62">
        <v>0</v>
      </c>
      <c r="BH62">
        <v>0</v>
      </c>
      <c r="BI62">
        <v>0</v>
      </c>
      <c r="BJ62">
        <v>-125</v>
      </c>
      <c r="BK62">
        <v>-425</v>
      </c>
      <c r="BL62" t="s">
        <v>139</v>
      </c>
      <c r="BM62">
        <v>1</v>
      </c>
      <c r="BN62">
        <v>1</v>
      </c>
      <c r="BO62">
        <v>0</v>
      </c>
      <c r="BP62">
        <v>0</v>
      </c>
      <c r="BS62">
        <v>0.24</v>
      </c>
      <c r="BT62">
        <v>0</v>
      </c>
      <c r="BU62">
        <v>0</v>
      </c>
      <c r="CE62" t="str">
        <f t="shared" ref="CE62:CE67" si="25">"11:57:56.408"</f>
        <v>11:57:56.408</v>
      </c>
      <c r="CF62">
        <v>407753380</v>
      </c>
      <c r="CS62">
        <v>0</v>
      </c>
      <c r="CT62">
        <v>2</v>
      </c>
      <c r="CU62">
        <v>0</v>
      </c>
      <c r="CV62">
        <v>2</v>
      </c>
      <c r="CW62">
        <v>0</v>
      </c>
      <c r="CX62">
        <v>7</v>
      </c>
      <c r="CY62">
        <v>7</v>
      </c>
      <c r="CZ62" t="s">
        <v>131</v>
      </c>
      <c r="DA62">
        <v>65</v>
      </c>
      <c r="DB62">
        <v>0</v>
      </c>
      <c r="DC62" t="s">
        <v>132</v>
      </c>
      <c r="DD62" t="s">
        <v>133</v>
      </c>
      <c r="DG62">
        <v>3574580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</row>
    <row r="63" spans="1:123" x14ac:dyDescent="0.3">
      <c r="A63" t="str">
        <f>"10/15/2023 11:57:56.662"</f>
        <v>10/15/2023 11:57:56.662</v>
      </c>
      <c r="C63" t="str">
        <f t="shared" si="0"/>
        <v>FFDFD3C0</v>
      </c>
      <c r="D63" t="s">
        <v>137</v>
      </c>
      <c r="E63">
        <v>4</v>
      </c>
      <c r="F63">
        <v>1004</v>
      </c>
      <c r="G63" t="s">
        <v>140</v>
      </c>
      <c r="J63" t="s">
        <v>138</v>
      </c>
      <c r="K63">
        <v>0</v>
      </c>
      <c r="L63">
        <v>3</v>
      </c>
      <c r="M63">
        <v>0</v>
      </c>
      <c r="N63">
        <v>2</v>
      </c>
      <c r="O63">
        <v>0</v>
      </c>
      <c r="P63">
        <v>1</v>
      </c>
      <c r="Q63">
        <v>0</v>
      </c>
      <c r="S63" t="str">
        <f t="shared" si="24"/>
        <v>11:57:56.000</v>
      </c>
      <c r="T63" t="str">
        <f t="shared" si="24"/>
        <v>11:57:56.000</v>
      </c>
      <c r="U63" t="str">
        <f t="shared" si="2"/>
        <v>A9A1C3</v>
      </c>
      <c r="V63">
        <v>0</v>
      </c>
      <c r="W63">
        <v>0</v>
      </c>
      <c r="X63">
        <v>2</v>
      </c>
      <c r="Y63">
        <v>0</v>
      </c>
      <c r="AA63">
        <v>1</v>
      </c>
      <c r="AB63">
        <v>8</v>
      </c>
      <c r="AC63">
        <v>3</v>
      </c>
      <c r="AD63">
        <v>0</v>
      </c>
      <c r="AE63">
        <v>9</v>
      </c>
      <c r="AF63" t="s">
        <v>126</v>
      </c>
      <c r="AG63">
        <v>0</v>
      </c>
      <c r="AH63">
        <v>3</v>
      </c>
      <c r="AI63">
        <v>1</v>
      </c>
      <c r="AJ63">
        <v>0</v>
      </c>
      <c r="AK63" t="s">
        <v>164</v>
      </c>
      <c r="AL63">
        <v>33.927540999999998</v>
      </c>
      <c r="AM63" t="s">
        <v>165</v>
      </c>
      <c r="AN63">
        <v>-78.076873000000006</v>
      </c>
      <c r="AO63">
        <v>25</v>
      </c>
      <c r="AP63">
        <v>300</v>
      </c>
      <c r="AQ63" t="s">
        <v>129</v>
      </c>
      <c r="AR63">
        <v>36</v>
      </c>
      <c r="AS63">
        <v>43</v>
      </c>
      <c r="AT63">
        <v>256</v>
      </c>
      <c r="BB63" t="str">
        <f t="shared" si="3"/>
        <v>1200</v>
      </c>
      <c r="BC63">
        <v>1</v>
      </c>
      <c r="BD63" t="str">
        <f t="shared" si="4"/>
        <v xml:space="preserve">N72FU   </v>
      </c>
      <c r="BE63">
        <v>1</v>
      </c>
      <c r="BG63">
        <v>0</v>
      </c>
      <c r="BH63">
        <v>0</v>
      </c>
      <c r="BI63">
        <v>0</v>
      </c>
      <c r="BJ63">
        <v>-125</v>
      </c>
      <c r="BK63">
        <v>-425</v>
      </c>
      <c r="BL63" t="s">
        <v>139</v>
      </c>
      <c r="BM63">
        <v>1</v>
      </c>
      <c r="BN63">
        <v>1</v>
      </c>
      <c r="BO63">
        <v>0</v>
      </c>
      <c r="BP63">
        <v>0</v>
      </c>
      <c r="BS63">
        <v>0.12</v>
      </c>
      <c r="BT63">
        <v>0</v>
      </c>
      <c r="BU63">
        <v>0</v>
      </c>
      <c r="CE63" t="str">
        <f t="shared" si="25"/>
        <v>11:57:56.408</v>
      </c>
      <c r="CF63">
        <v>407753380</v>
      </c>
      <c r="CS63">
        <v>0</v>
      </c>
      <c r="CT63">
        <v>2</v>
      </c>
      <c r="CU63">
        <v>0</v>
      </c>
      <c r="CV63">
        <v>2</v>
      </c>
      <c r="CW63">
        <v>0</v>
      </c>
      <c r="CX63">
        <v>7</v>
      </c>
      <c r="CY63">
        <v>7</v>
      </c>
      <c r="CZ63" t="s">
        <v>131</v>
      </c>
      <c r="DA63">
        <v>65</v>
      </c>
      <c r="DB63">
        <v>0</v>
      </c>
      <c r="DC63" t="s">
        <v>132</v>
      </c>
      <c r="DD63" t="s">
        <v>133</v>
      </c>
      <c r="DG63">
        <v>3574580</v>
      </c>
      <c r="DI63">
        <v>0</v>
      </c>
      <c r="DJ63">
        <v>0</v>
      </c>
      <c r="DK63">
        <v>1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</row>
    <row r="64" spans="1:123" x14ac:dyDescent="0.3">
      <c r="A64" t="str">
        <f>"10/15/2023 11:57:56.662"</f>
        <v>10/15/2023 11:57:56.662</v>
      </c>
      <c r="C64" t="str">
        <f t="shared" si="0"/>
        <v>FFDFD3C0</v>
      </c>
      <c r="D64" t="s">
        <v>123</v>
      </c>
      <c r="E64">
        <v>10</v>
      </c>
      <c r="H64">
        <v>260</v>
      </c>
      <c r="I64" t="s">
        <v>124</v>
      </c>
      <c r="J64" t="s">
        <v>125</v>
      </c>
      <c r="K64">
        <v>0</v>
      </c>
      <c r="L64">
        <v>3</v>
      </c>
      <c r="M64">
        <v>0</v>
      </c>
      <c r="N64">
        <v>2</v>
      </c>
      <c r="O64">
        <v>0</v>
      </c>
      <c r="P64">
        <v>1</v>
      </c>
      <c r="Q64">
        <v>0</v>
      </c>
      <c r="S64" t="str">
        <f t="shared" si="24"/>
        <v>11:57:56.000</v>
      </c>
      <c r="T64" t="str">
        <f t="shared" si="24"/>
        <v>11:57:56.000</v>
      </c>
      <c r="U64" t="str">
        <f t="shared" si="2"/>
        <v>A9A1C3</v>
      </c>
      <c r="V64">
        <v>0</v>
      </c>
      <c r="W64">
        <v>0</v>
      </c>
      <c r="X64">
        <v>2</v>
      </c>
      <c r="Y64">
        <v>0</v>
      </c>
      <c r="AA64">
        <v>1</v>
      </c>
      <c r="AB64">
        <v>8</v>
      </c>
      <c r="AC64">
        <v>3</v>
      </c>
      <c r="AD64">
        <v>0</v>
      </c>
      <c r="AE64">
        <v>9</v>
      </c>
      <c r="AF64" t="s">
        <v>126</v>
      </c>
      <c r="AG64">
        <v>0</v>
      </c>
      <c r="AH64">
        <v>3</v>
      </c>
      <c r="AI64">
        <v>1</v>
      </c>
      <c r="AJ64">
        <v>0</v>
      </c>
      <c r="AK64" t="s">
        <v>164</v>
      </c>
      <c r="AL64">
        <v>33.927540999999998</v>
      </c>
      <c r="AM64" t="s">
        <v>165</v>
      </c>
      <c r="AN64">
        <v>-78.076873000000006</v>
      </c>
      <c r="AO64">
        <v>25</v>
      </c>
      <c r="AP64">
        <v>300</v>
      </c>
      <c r="AQ64" t="s">
        <v>129</v>
      </c>
      <c r="AR64">
        <v>36</v>
      </c>
      <c r="AS64">
        <v>43</v>
      </c>
      <c r="AT64">
        <v>256</v>
      </c>
      <c r="BB64" t="str">
        <f t="shared" si="3"/>
        <v>1200</v>
      </c>
      <c r="BC64">
        <v>1</v>
      </c>
      <c r="BD64" t="str">
        <f t="shared" si="4"/>
        <v xml:space="preserve">N72FU   </v>
      </c>
      <c r="BE64">
        <v>1</v>
      </c>
      <c r="BG64">
        <v>0</v>
      </c>
      <c r="BH64">
        <v>0</v>
      </c>
      <c r="BI64">
        <v>0</v>
      </c>
      <c r="BJ64">
        <v>-125</v>
      </c>
      <c r="BK64">
        <v>-425</v>
      </c>
      <c r="BL64" t="s">
        <v>139</v>
      </c>
      <c r="BM64">
        <v>1</v>
      </c>
      <c r="BN64">
        <v>1</v>
      </c>
      <c r="BO64">
        <v>0</v>
      </c>
      <c r="BP64">
        <v>0</v>
      </c>
      <c r="BS64">
        <v>0.24</v>
      </c>
      <c r="BT64">
        <v>0</v>
      </c>
      <c r="BU64">
        <v>0</v>
      </c>
      <c r="CE64" t="str">
        <f t="shared" si="25"/>
        <v>11:57:56.408</v>
      </c>
      <c r="CF64">
        <v>407753380</v>
      </c>
      <c r="CS64">
        <v>0</v>
      </c>
      <c r="CT64">
        <v>2</v>
      </c>
      <c r="CU64">
        <v>0</v>
      </c>
      <c r="CV64">
        <v>2</v>
      </c>
      <c r="CW64">
        <v>0</v>
      </c>
      <c r="CX64">
        <v>7</v>
      </c>
      <c r="CY64">
        <v>7</v>
      </c>
      <c r="CZ64" t="s">
        <v>131</v>
      </c>
      <c r="DA64">
        <v>65</v>
      </c>
      <c r="DB64">
        <v>0</v>
      </c>
      <c r="DC64" t="s">
        <v>132</v>
      </c>
      <c r="DD64" t="s">
        <v>133</v>
      </c>
      <c r="DG64">
        <v>3574580</v>
      </c>
      <c r="DI64">
        <v>0</v>
      </c>
      <c r="DJ64">
        <v>0</v>
      </c>
      <c r="DK64">
        <v>1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</row>
    <row r="65" spans="1:123" x14ac:dyDescent="0.3">
      <c r="A65" t="str">
        <f>"10/15/2023 11:57:56.662"</f>
        <v>10/15/2023 11:57:56.662</v>
      </c>
      <c r="C65" t="str">
        <f t="shared" si="0"/>
        <v>FFDFD3C0</v>
      </c>
      <c r="D65" t="s">
        <v>141</v>
      </c>
      <c r="E65">
        <v>42</v>
      </c>
      <c r="H65">
        <v>129</v>
      </c>
      <c r="I65" t="s">
        <v>142</v>
      </c>
      <c r="J65" t="s">
        <v>125</v>
      </c>
      <c r="K65">
        <v>0</v>
      </c>
      <c r="L65">
        <v>3</v>
      </c>
      <c r="M65">
        <v>0</v>
      </c>
      <c r="N65">
        <v>2</v>
      </c>
      <c r="O65">
        <v>0</v>
      </c>
      <c r="P65">
        <v>1</v>
      </c>
      <c r="Q65">
        <v>0</v>
      </c>
      <c r="S65" t="str">
        <f t="shared" si="24"/>
        <v>11:57:56.000</v>
      </c>
      <c r="T65" t="str">
        <f t="shared" si="24"/>
        <v>11:57:56.000</v>
      </c>
      <c r="U65" t="str">
        <f t="shared" si="2"/>
        <v>A9A1C3</v>
      </c>
      <c r="V65">
        <v>0</v>
      </c>
      <c r="W65">
        <v>0</v>
      </c>
      <c r="X65">
        <v>2</v>
      </c>
      <c r="Y65">
        <v>0</v>
      </c>
      <c r="AA65">
        <v>1</v>
      </c>
      <c r="AB65">
        <v>8</v>
      </c>
      <c r="AC65">
        <v>3</v>
      </c>
      <c r="AD65">
        <v>0</v>
      </c>
      <c r="AE65">
        <v>9</v>
      </c>
      <c r="AF65" t="s">
        <v>126</v>
      </c>
      <c r="AG65">
        <v>0</v>
      </c>
      <c r="AH65">
        <v>3</v>
      </c>
      <c r="AI65">
        <v>1</v>
      </c>
      <c r="AJ65">
        <v>0</v>
      </c>
      <c r="AK65" t="s">
        <v>164</v>
      </c>
      <c r="AL65">
        <v>33.927540999999998</v>
      </c>
      <c r="AM65" t="s">
        <v>165</v>
      </c>
      <c r="AN65">
        <v>-78.076873000000006</v>
      </c>
      <c r="AO65">
        <v>25</v>
      </c>
      <c r="AP65">
        <v>300</v>
      </c>
      <c r="AQ65" t="s">
        <v>129</v>
      </c>
      <c r="AR65">
        <v>36</v>
      </c>
      <c r="AS65">
        <v>43</v>
      </c>
      <c r="AT65">
        <v>256</v>
      </c>
      <c r="BB65" t="str">
        <f t="shared" si="3"/>
        <v>1200</v>
      </c>
      <c r="BC65">
        <v>1</v>
      </c>
      <c r="BD65" t="str">
        <f t="shared" si="4"/>
        <v xml:space="preserve">N72FU   </v>
      </c>
      <c r="BE65">
        <v>1</v>
      </c>
      <c r="BG65">
        <v>0</v>
      </c>
      <c r="BH65">
        <v>0</v>
      </c>
      <c r="BI65">
        <v>0</v>
      </c>
      <c r="BJ65">
        <v>-125</v>
      </c>
      <c r="BK65">
        <v>-425</v>
      </c>
      <c r="BL65" t="s">
        <v>139</v>
      </c>
      <c r="BM65">
        <v>1</v>
      </c>
      <c r="BN65">
        <v>1</v>
      </c>
      <c r="BO65">
        <v>0</v>
      </c>
      <c r="BP65">
        <v>0</v>
      </c>
      <c r="BS65">
        <v>0.24</v>
      </c>
      <c r="BT65">
        <v>0</v>
      </c>
      <c r="BU65">
        <v>0</v>
      </c>
      <c r="CE65" t="str">
        <f t="shared" si="25"/>
        <v>11:57:56.408</v>
      </c>
      <c r="CF65">
        <v>407753380</v>
      </c>
      <c r="CS65">
        <v>0</v>
      </c>
      <c r="CT65">
        <v>2</v>
      </c>
      <c r="CU65">
        <v>0</v>
      </c>
      <c r="CV65">
        <v>2</v>
      </c>
      <c r="CW65">
        <v>0</v>
      </c>
      <c r="CX65">
        <v>7</v>
      </c>
      <c r="CY65">
        <v>7</v>
      </c>
      <c r="CZ65" t="s">
        <v>131</v>
      </c>
      <c r="DA65">
        <v>65</v>
      </c>
      <c r="DB65">
        <v>0</v>
      </c>
      <c r="DC65" t="s">
        <v>132</v>
      </c>
      <c r="DD65" t="s">
        <v>133</v>
      </c>
      <c r="DG65">
        <v>3574580</v>
      </c>
      <c r="DI65">
        <v>0</v>
      </c>
      <c r="DJ65">
        <v>0</v>
      </c>
      <c r="DK65">
        <v>1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</row>
    <row r="66" spans="1:123" x14ac:dyDescent="0.3">
      <c r="A66" t="str">
        <f>"10/15/2023 11:57:56.678"</f>
        <v>10/15/2023 11:57:56.678</v>
      </c>
      <c r="C66" t="str">
        <f t="shared" ref="C66:C129" si="26">"FFDFD3C0"</f>
        <v>FFDFD3C0</v>
      </c>
      <c r="D66" t="s">
        <v>143</v>
      </c>
      <c r="E66">
        <v>6</v>
      </c>
      <c r="F66">
        <v>3006</v>
      </c>
      <c r="G66" t="s">
        <v>144</v>
      </c>
      <c r="J66" t="s">
        <v>145</v>
      </c>
      <c r="K66">
        <v>0</v>
      </c>
      <c r="L66">
        <v>3</v>
      </c>
      <c r="M66">
        <v>0</v>
      </c>
      <c r="N66">
        <v>2</v>
      </c>
      <c r="O66">
        <v>0</v>
      </c>
      <c r="P66">
        <v>1</v>
      </c>
      <c r="Q66">
        <v>0</v>
      </c>
      <c r="S66" t="str">
        <f t="shared" si="24"/>
        <v>11:57:56.000</v>
      </c>
      <c r="T66" t="str">
        <f t="shared" si="24"/>
        <v>11:57:56.000</v>
      </c>
      <c r="U66" t="str">
        <f t="shared" ref="U66:U129" si="27">"A9A1C3"</f>
        <v>A9A1C3</v>
      </c>
      <c r="V66">
        <v>0</v>
      </c>
      <c r="W66">
        <v>0</v>
      </c>
      <c r="X66">
        <v>2</v>
      </c>
      <c r="Y66">
        <v>0</v>
      </c>
      <c r="AA66">
        <v>1</v>
      </c>
      <c r="AB66">
        <v>8</v>
      </c>
      <c r="AC66">
        <v>3</v>
      </c>
      <c r="AD66">
        <v>0</v>
      </c>
      <c r="AE66">
        <v>9</v>
      </c>
      <c r="AF66" t="s">
        <v>126</v>
      </c>
      <c r="AG66">
        <v>0</v>
      </c>
      <c r="AH66">
        <v>3</v>
      </c>
      <c r="AI66">
        <v>1</v>
      </c>
      <c r="AJ66">
        <v>0</v>
      </c>
      <c r="AK66" t="s">
        <v>164</v>
      </c>
      <c r="AL66">
        <v>33.927540999999998</v>
      </c>
      <c r="AM66" t="s">
        <v>165</v>
      </c>
      <c r="AN66">
        <v>-78.076873000000006</v>
      </c>
      <c r="AO66">
        <v>25</v>
      </c>
      <c r="AP66">
        <v>300</v>
      </c>
      <c r="AQ66" t="s">
        <v>129</v>
      </c>
      <c r="AR66">
        <v>36</v>
      </c>
      <c r="AS66">
        <v>43</v>
      </c>
      <c r="AT66">
        <v>256</v>
      </c>
      <c r="BB66" t="str">
        <f t="shared" ref="BB66:BB129" si="28">"1200"</f>
        <v>1200</v>
      </c>
      <c r="BC66">
        <v>1</v>
      </c>
      <c r="BD66" t="str">
        <f t="shared" ref="BD66:BD129" si="29">"N72FU   "</f>
        <v xml:space="preserve">N72FU   </v>
      </c>
      <c r="BE66">
        <v>1</v>
      </c>
      <c r="BG66">
        <v>0</v>
      </c>
      <c r="BH66">
        <v>0</v>
      </c>
      <c r="BI66">
        <v>0</v>
      </c>
      <c r="BJ66">
        <v>-125</v>
      </c>
      <c r="BK66">
        <v>-425</v>
      </c>
      <c r="BL66" t="s">
        <v>139</v>
      </c>
      <c r="BM66">
        <v>1</v>
      </c>
      <c r="BN66">
        <v>1</v>
      </c>
      <c r="BO66">
        <v>0</v>
      </c>
      <c r="BP66">
        <v>0</v>
      </c>
      <c r="BS66">
        <v>0.24</v>
      </c>
      <c r="BT66">
        <v>0</v>
      </c>
      <c r="BU66">
        <v>0</v>
      </c>
      <c r="CE66" t="str">
        <f t="shared" si="25"/>
        <v>11:57:56.408</v>
      </c>
      <c r="CF66">
        <v>407753380</v>
      </c>
      <c r="CS66">
        <v>0</v>
      </c>
      <c r="CT66">
        <v>2</v>
      </c>
      <c r="CU66">
        <v>0</v>
      </c>
      <c r="CV66">
        <v>2</v>
      </c>
      <c r="CW66">
        <v>0</v>
      </c>
      <c r="CX66">
        <v>7</v>
      </c>
      <c r="CY66">
        <v>7</v>
      </c>
      <c r="CZ66" t="s">
        <v>131</v>
      </c>
      <c r="DA66">
        <v>65</v>
      </c>
      <c r="DB66">
        <v>0</v>
      </c>
      <c r="DC66" t="s">
        <v>132</v>
      </c>
      <c r="DD66" t="s">
        <v>133</v>
      </c>
      <c r="DG66">
        <v>3574580</v>
      </c>
      <c r="DI66">
        <v>0</v>
      </c>
      <c r="DJ66">
        <v>0</v>
      </c>
      <c r="DK66">
        <v>1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</row>
    <row r="67" spans="1:123" x14ac:dyDescent="0.3">
      <c r="A67" t="str">
        <f>"10/15/2023 11:57:56.693"</f>
        <v>10/15/2023 11:57:56.693</v>
      </c>
      <c r="C67" t="str">
        <f t="shared" si="26"/>
        <v>FFDFD3C0</v>
      </c>
      <c r="D67" t="s">
        <v>137</v>
      </c>
      <c r="E67">
        <v>6</v>
      </c>
      <c r="F67">
        <v>1006</v>
      </c>
      <c r="G67" t="s">
        <v>135</v>
      </c>
      <c r="J67" t="s">
        <v>138</v>
      </c>
      <c r="K67">
        <v>0</v>
      </c>
      <c r="L67">
        <v>3</v>
      </c>
      <c r="M67">
        <v>0</v>
      </c>
      <c r="N67">
        <v>2</v>
      </c>
      <c r="O67">
        <v>0</v>
      </c>
      <c r="P67">
        <v>1</v>
      </c>
      <c r="Q67">
        <v>0</v>
      </c>
      <c r="S67" t="str">
        <f t="shared" si="24"/>
        <v>11:57:56.000</v>
      </c>
      <c r="T67" t="str">
        <f t="shared" si="24"/>
        <v>11:57:56.000</v>
      </c>
      <c r="U67" t="str">
        <f t="shared" si="27"/>
        <v>A9A1C3</v>
      </c>
      <c r="V67">
        <v>0</v>
      </c>
      <c r="W67">
        <v>0</v>
      </c>
      <c r="X67">
        <v>2</v>
      </c>
      <c r="Y67">
        <v>0</v>
      </c>
      <c r="AA67">
        <v>1</v>
      </c>
      <c r="AB67">
        <v>8</v>
      </c>
      <c r="AC67">
        <v>3</v>
      </c>
      <c r="AD67">
        <v>0</v>
      </c>
      <c r="AE67">
        <v>9</v>
      </c>
      <c r="AF67" t="s">
        <v>126</v>
      </c>
      <c r="AG67">
        <v>0</v>
      </c>
      <c r="AH67">
        <v>3</v>
      </c>
      <c r="AI67">
        <v>1</v>
      </c>
      <c r="AJ67">
        <v>0</v>
      </c>
      <c r="AK67" t="s">
        <v>164</v>
      </c>
      <c r="AL67">
        <v>33.927540999999998</v>
      </c>
      <c r="AM67" t="s">
        <v>165</v>
      </c>
      <c r="AN67">
        <v>-78.076873000000006</v>
      </c>
      <c r="AO67">
        <v>25</v>
      </c>
      <c r="AP67">
        <v>300</v>
      </c>
      <c r="AQ67" t="s">
        <v>129</v>
      </c>
      <c r="AR67">
        <v>36</v>
      </c>
      <c r="AS67">
        <v>43</v>
      </c>
      <c r="AT67">
        <v>256</v>
      </c>
      <c r="BB67" t="str">
        <f t="shared" si="28"/>
        <v>1200</v>
      </c>
      <c r="BC67">
        <v>1</v>
      </c>
      <c r="BD67" t="str">
        <f t="shared" si="29"/>
        <v xml:space="preserve">N72FU   </v>
      </c>
      <c r="BE67">
        <v>1</v>
      </c>
      <c r="BG67">
        <v>0</v>
      </c>
      <c r="BH67">
        <v>0</v>
      </c>
      <c r="BI67">
        <v>0</v>
      </c>
      <c r="BJ67">
        <v>-125</v>
      </c>
      <c r="BK67">
        <v>-425</v>
      </c>
      <c r="BL67" t="s">
        <v>139</v>
      </c>
      <c r="BM67">
        <v>1</v>
      </c>
      <c r="BN67">
        <v>1</v>
      </c>
      <c r="BO67">
        <v>0</v>
      </c>
      <c r="BP67">
        <v>0</v>
      </c>
      <c r="BS67">
        <v>0.24</v>
      </c>
      <c r="BT67">
        <v>0</v>
      </c>
      <c r="BU67">
        <v>0</v>
      </c>
      <c r="CE67" t="str">
        <f t="shared" si="25"/>
        <v>11:57:56.408</v>
      </c>
      <c r="CF67">
        <v>407753380</v>
      </c>
      <c r="CS67">
        <v>0</v>
      </c>
      <c r="CT67">
        <v>2</v>
      </c>
      <c r="CU67">
        <v>0</v>
      </c>
      <c r="CV67">
        <v>2</v>
      </c>
      <c r="CW67">
        <v>0</v>
      </c>
      <c r="CX67">
        <v>7</v>
      </c>
      <c r="CY67">
        <v>7</v>
      </c>
      <c r="CZ67" t="s">
        <v>131</v>
      </c>
      <c r="DA67">
        <v>65</v>
      </c>
      <c r="DB67">
        <v>0</v>
      </c>
      <c r="DC67" t="s">
        <v>132</v>
      </c>
      <c r="DD67" t="s">
        <v>133</v>
      </c>
      <c r="DG67">
        <v>3574580</v>
      </c>
      <c r="DI67">
        <v>0</v>
      </c>
      <c r="DJ67">
        <v>0</v>
      </c>
      <c r="DK67">
        <v>1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</row>
    <row r="68" spans="1:123" x14ac:dyDescent="0.3">
      <c r="A68" t="str">
        <f>"10/15/2023 11:57:57.475"</f>
        <v>10/15/2023 11:57:57.475</v>
      </c>
      <c r="C68" t="str">
        <f t="shared" si="26"/>
        <v>FFDFD3C0</v>
      </c>
      <c r="D68" t="s">
        <v>123</v>
      </c>
      <c r="E68">
        <v>10</v>
      </c>
      <c r="H68">
        <v>260</v>
      </c>
      <c r="I68" t="s">
        <v>124</v>
      </c>
      <c r="J68" t="s">
        <v>125</v>
      </c>
      <c r="K68">
        <v>0</v>
      </c>
      <c r="L68">
        <v>3</v>
      </c>
      <c r="M68">
        <v>0</v>
      </c>
      <c r="N68">
        <v>2</v>
      </c>
      <c r="O68">
        <v>0</v>
      </c>
      <c r="P68">
        <v>1</v>
      </c>
      <c r="Q68">
        <v>0</v>
      </c>
      <c r="S68" t="str">
        <f t="shared" ref="S68:T73" si="30">"11:57:57.000"</f>
        <v>11:57:57.000</v>
      </c>
      <c r="T68" t="str">
        <f t="shared" si="30"/>
        <v>11:57:57.000</v>
      </c>
      <c r="U68" t="str">
        <f t="shared" si="27"/>
        <v>A9A1C3</v>
      </c>
      <c r="V68">
        <v>0</v>
      </c>
      <c r="W68">
        <v>0</v>
      </c>
      <c r="X68">
        <v>2</v>
      </c>
      <c r="Y68">
        <v>0</v>
      </c>
      <c r="AA68">
        <v>1</v>
      </c>
      <c r="AB68">
        <v>8</v>
      </c>
      <c r="AC68">
        <v>3</v>
      </c>
      <c r="AD68">
        <v>0</v>
      </c>
      <c r="AE68">
        <v>9</v>
      </c>
      <c r="AF68" t="s">
        <v>126</v>
      </c>
      <c r="AG68">
        <v>0</v>
      </c>
      <c r="AH68">
        <v>3</v>
      </c>
      <c r="AI68">
        <v>1</v>
      </c>
      <c r="AJ68">
        <v>0</v>
      </c>
      <c r="AK68" t="s">
        <v>166</v>
      </c>
      <c r="AL68">
        <v>33.927734000000001</v>
      </c>
      <c r="AM68" t="s">
        <v>167</v>
      </c>
      <c r="AN68">
        <v>-78.076657999999995</v>
      </c>
      <c r="AO68">
        <v>25</v>
      </c>
      <c r="AP68">
        <v>300</v>
      </c>
      <c r="AQ68" t="s">
        <v>129</v>
      </c>
      <c r="AR68">
        <v>38</v>
      </c>
      <c r="AS68">
        <v>41</v>
      </c>
      <c r="AT68">
        <v>384</v>
      </c>
      <c r="BB68" t="str">
        <f t="shared" si="28"/>
        <v>1200</v>
      </c>
      <c r="BC68">
        <v>1</v>
      </c>
      <c r="BD68" t="str">
        <f t="shared" si="29"/>
        <v xml:space="preserve">N72FU   </v>
      </c>
      <c r="BE68">
        <v>1</v>
      </c>
      <c r="BG68">
        <v>0</v>
      </c>
      <c r="BH68">
        <v>0</v>
      </c>
      <c r="BI68">
        <v>0</v>
      </c>
      <c r="BJ68">
        <v>-125</v>
      </c>
      <c r="BK68">
        <v>-425</v>
      </c>
      <c r="BL68" t="s">
        <v>139</v>
      </c>
      <c r="BM68">
        <v>1</v>
      </c>
      <c r="BN68">
        <v>1</v>
      </c>
      <c r="BO68">
        <v>0</v>
      </c>
      <c r="BP68">
        <v>0</v>
      </c>
      <c r="BS68">
        <v>0.24</v>
      </c>
      <c r="BT68">
        <v>0</v>
      </c>
      <c r="BU68">
        <v>0</v>
      </c>
      <c r="CE68" t="str">
        <f t="shared" ref="CE68:CE73" si="31">"11:57:57.231"</f>
        <v>11:57:57.231</v>
      </c>
      <c r="CF68">
        <v>230502690</v>
      </c>
      <c r="CS68">
        <v>0</v>
      </c>
      <c r="CT68">
        <v>2</v>
      </c>
      <c r="CU68">
        <v>0</v>
      </c>
      <c r="CV68">
        <v>2</v>
      </c>
      <c r="CW68">
        <v>0</v>
      </c>
      <c r="CX68">
        <v>7</v>
      </c>
      <c r="CY68">
        <v>7</v>
      </c>
      <c r="CZ68" t="s">
        <v>131</v>
      </c>
      <c r="DA68">
        <v>65</v>
      </c>
      <c r="DB68">
        <v>0</v>
      </c>
      <c r="DC68" t="s">
        <v>132</v>
      </c>
      <c r="DD68" t="s">
        <v>133</v>
      </c>
      <c r="DG68">
        <v>3574584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</row>
    <row r="69" spans="1:123" x14ac:dyDescent="0.3">
      <c r="A69" t="str">
        <f>"10/15/2023 11:57:57.490"</f>
        <v>10/15/2023 11:57:57.490</v>
      </c>
      <c r="C69" t="str">
        <f t="shared" si="26"/>
        <v>FFDFD3C0</v>
      </c>
      <c r="D69" t="s">
        <v>137</v>
      </c>
      <c r="E69">
        <v>6</v>
      </c>
      <c r="F69">
        <v>1006</v>
      </c>
      <c r="G69" t="s">
        <v>135</v>
      </c>
      <c r="J69" t="s">
        <v>138</v>
      </c>
      <c r="K69">
        <v>0</v>
      </c>
      <c r="L69">
        <v>3</v>
      </c>
      <c r="M69">
        <v>0</v>
      </c>
      <c r="N69">
        <v>2</v>
      </c>
      <c r="O69">
        <v>0</v>
      </c>
      <c r="P69">
        <v>1</v>
      </c>
      <c r="Q69">
        <v>0</v>
      </c>
      <c r="S69" t="str">
        <f t="shared" si="30"/>
        <v>11:57:57.000</v>
      </c>
      <c r="T69" t="str">
        <f t="shared" si="30"/>
        <v>11:57:57.000</v>
      </c>
      <c r="U69" t="str">
        <f t="shared" si="27"/>
        <v>A9A1C3</v>
      </c>
      <c r="V69">
        <v>0</v>
      </c>
      <c r="W69">
        <v>0</v>
      </c>
      <c r="X69">
        <v>2</v>
      </c>
      <c r="Y69">
        <v>0</v>
      </c>
      <c r="AA69">
        <v>1</v>
      </c>
      <c r="AB69">
        <v>8</v>
      </c>
      <c r="AC69">
        <v>3</v>
      </c>
      <c r="AD69">
        <v>0</v>
      </c>
      <c r="AE69">
        <v>9</v>
      </c>
      <c r="AF69" t="s">
        <v>126</v>
      </c>
      <c r="AG69">
        <v>0</v>
      </c>
      <c r="AH69">
        <v>3</v>
      </c>
      <c r="AI69">
        <v>1</v>
      </c>
      <c r="AJ69">
        <v>0</v>
      </c>
      <c r="AK69" t="s">
        <v>166</v>
      </c>
      <c r="AL69">
        <v>33.927734000000001</v>
      </c>
      <c r="AM69" t="s">
        <v>167</v>
      </c>
      <c r="AN69">
        <v>-78.076657999999995</v>
      </c>
      <c r="AO69">
        <v>25</v>
      </c>
      <c r="AP69">
        <v>300</v>
      </c>
      <c r="AQ69" t="s">
        <v>129</v>
      </c>
      <c r="AR69">
        <v>38</v>
      </c>
      <c r="AS69">
        <v>41</v>
      </c>
      <c r="AT69">
        <v>384</v>
      </c>
      <c r="BB69" t="str">
        <f t="shared" si="28"/>
        <v>1200</v>
      </c>
      <c r="BC69">
        <v>1</v>
      </c>
      <c r="BD69" t="str">
        <f t="shared" si="29"/>
        <v xml:space="preserve">N72FU   </v>
      </c>
      <c r="BE69">
        <v>1</v>
      </c>
      <c r="BG69">
        <v>0</v>
      </c>
      <c r="BH69">
        <v>0</v>
      </c>
      <c r="BI69">
        <v>0</v>
      </c>
      <c r="BJ69">
        <v>-125</v>
      </c>
      <c r="BK69">
        <v>-425</v>
      </c>
      <c r="BL69" t="s">
        <v>139</v>
      </c>
      <c r="BM69">
        <v>1</v>
      </c>
      <c r="BN69">
        <v>1</v>
      </c>
      <c r="BO69">
        <v>0</v>
      </c>
      <c r="BP69">
        <v>0</v>
      </c>
      <c r="BS69">
        <v>0.24</v>
      </c>
      <c r="BT69">
        <v>0</v>
      </c>
      <c r="BU69">
        <v>0</v>
      </c>
      <c r="CE69" t="str">
        <f t="shared" si="31"/>
        <v>11:57:57.231</v>
      </c>
      <c r="CF69">
        <v>230502690</v>
      </c>
      <c r="CS69">
        <v>0</v>
      </c>
      <c r="CT69">
        <v>2</v>
      </c>
      <c r="CU69">
        <v>0</v>
      </c>
      <c r="CV69">
        <v>2</v>
      </c>
      <c r="CW69">
        <v>0</v>
      </c>
      <c r="CX69">
        <v>7</v>
      </c>
      <c r="CY69">
        <v>7</v>
      </c>
      <c r="CZ69" t="s">
        <v>131</v>
      </c>
      <c r="DA69">
        <v>65</v>
      </c>
      <c r="DB69">
        <v>0</v>
      </c>
      <c r="DC69" t="s">
        <v>132</v>
      </c>
      <c r="DD69" t="s">
        <v>133</v>
      </c>
      <c r="DG69">
        <v>3574584</v>
      </c>
      <c r="DI69">
        <v>0</v>
      </c>
      <c r="DJ69">
        <v>0</v>
      </c>
      <c r="DK69">
        <v>1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</row>
    <row r="70" spans="1:123" x14ac:dyDescent="0.3">
      <c r="A70" t="str">
        <f>"10/15/2023 11:57:57.490"</f>
        <v>10/15/2023 11:57:57.490</v>
      </c>
      <c r="C70" t="str">
        <f t="shared" si="26"/>
        <v>FFDFD3C0</v>
      </c>
      <c r="D70" t="s">
        <v>134</v>
      </c>
      <c r="E70">
        <v>3</v>
      </c>
      <c r="H70">
        <v>164</v>
      </c>
      <c r="I70" t="s">
        <v>135</v>
      </c>
      <c r="J70" t="s">
        <v>136</v>
      </c>
      <c r="K70">
        <v>0</v>
      </c>
      <c r="L70">
        <v>3</v>
      </c>
      <c r="M70">
        <v>0</v>
      </c>
      <c r="N70">
        <v>2</v>
      </c>
      <c r="O70">
        <v>0</v>
      </c>
      <c r="P70">
        <v>1</v>
      </c>
      <c r="Q70">
        <v>0</v>
      </c>
      <c r="S70" t="str">
        <f t="shared" si="30"/>
        <v>11:57:57.000</v>
      </c>
      <c r="T70" t="str">
        <f t="shared" si="30"/>
        <v>11:57:57.000</v>
      </c>
      <c r="U70" t="str">
        <f t="shared" si="27"/>
        <v>A9A1C3</v>
      </c>
      <c r="V70">
        <v>0</v>
      </c>
      <c r="W70">
        <v>0</v>
      </c>
      <c r="X70">
        <v>2</v>
      </c>
      <c r="Y70">
        <v>0</v>
      </c>
      <c r="AA70">
        <v>1</v>
      </c>
      <c r="AB70">
        <v>8</v>
      </c>
      <c r="AC70">
        <v>3</v>
      </c>
      <c r="AD70">
        <v>0</v>
      </c>
      <c r="AE70">
        <v>9</v>
      </c>
      <c r="AF70" t="s">
        <v>126</v>
      </c>
      <c r="AG70">
        <v>0</v>
      </c>
      <c r="AH70">
        <v>3</v>
      </c>
      <c r="AI70">
        <v>1</v>
      </c>
      <c r="AJ70">
        <v>0</v>
      </c>
      <c r="AK70" t="s">
        <v>166</v>
      </c>
      <c r="AL70">
        <v>33.927734000000001</v>
      </c>
      <c r="AM70" t="s">
        <v>167</v>
      </c>
      <c r="AN70">
        <v>-78.076657999999995</v>
      </c>
      <c r="AO70">
        <v>25</v>
      </c>
      <c r="AP70">
        <v>300</v>
      </c>
      <c r="AQ70" t="s">
        <v>129</v>
      </c>
      <c r="AR70">
        <v>38</v>
      </c>
      <c r="AS70">
        <v>41</v>
      </c>
      <c r="AT70">
        <v>384</v>
      </c>
      <c r="BB70" t="str">
        <f t="shared" si="28"/>
        <v>1200</v>
      </c>
      <c r="BC70">
        <v>1</v>
      </c>
      <c r="BD70" t="str">
        <f t="shared" si="29"/>
        <v xml:space="preserve">N72FU   </v>
      </c>
      <c r="BE70">
        <v>1</v>
      </c>
      <c r="BG70">
        <v>0</v>
      </c>
      <c r="BH70">
        <v>0</v>
      </c>
      <c r="BI70">
        <v>0</v>
      </c>
      <c r="BJ70">
        <v>-125</v>
      </c>
      <c r="BK70">
        <v>-425</v>
      </c>
      <c r="BL70" t="s">
        <v>139</v>
      </c>
      <c r="BM70">
        <v>1</v>
      </c>
      <c r="BN70">
        <v>1</v>
      </c>
      <c r="BO70">
        <v>0</v>
      </c>
      <c r="BP70">
        <v>0</v>
      </c>
      <c r="BS70">
        <v>0.24</v>
      </c>
      <c r="BT70">
        <v>0</v>
      </c>
      <c r="BU70">
        <v>0</v>
      </c>
      <c r="CE70" t="str">
        <f t="shared" si="31"/>
        <v>11:57:57.231</v>
      </c>
      <c r="CF70">
        <v>230502690</v>
      </c>
      <c r="CS70">
        <v>0</v>
      </c>
      <c r="CT70">
        <v>2</v>
      </c>
      <c r="CU70">
        <v>0</v>
      </c>
      <c r="CV70">
        <v>2</v>
      </c>
      <c r="CW70">
        <v>0</v>
      </c>
      <c r="CX70">
        <v>7</v>
      </c>
      <c r="CY70">
        <v>7</v>
      </c>
      <c r="CZ70" t="s">
        <v>131</v>
      </c>
      <c r="DA70">
        <v>65</v>
      </c>
      <c r="DB70">
        <v>0</v>
      </c>
      <c r="DC70" t="s">
        <v>132</v>
      </c>
      <c r="DD70" t="s">
        <v>133</v>
      </c>
      <c r="DG70">
        <v>3574584</v>
      </c>
      <c r="DI70">
        <v>0</v>
      </c>
      <c r="DJ70">
        <v>0</v>
      </c>
      <c r="DK70">
        <v>1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</row>
    <row r="71" spans="1:123" x14ac:dyDescent="0.3">
      <c r="A71" t="str">
        <f>"10/15/2023 11:57:57.506"</f>
        <v>10/15/2023 11:57:57.506</v>
      </c>
      <c r="C71" t="str">
        <f t="shared" si="26"/>
        <v>FFDFD3C0</v>
      </c>
      <c r="D71" t="s">
        <v>137</v>
      </c>
      <c r="E71">
        <v>4</v>
      </c>
      <c r="F71">
        <v>1004</v>
      </c>
      <c r="G71" t="s">
        <v>140</v>
      </c>
      <c r="J71" t="s">
        <v>138</v>
      </c>
      <c r="K71">
        <v>0</v>
      </c>
      <c r="L71">
        <v>3</v>
      </c>
      <c r="M71">
        <v>0</v>
      </c>
      <c r="N71">
        <v>2</v>
      </c>
      <c r="O71">
        <v>0</v>
      </c>
      <c r="P71">
        <v>1</v>
      </c>
      <c r="Q71">
        <v>0</v>
      </c>
      <c r="S71" t="str">
        <f t="shared" si="30"/>
        <v>11:57:57.000</v>
      </c>
      <c r="T71" t="str">
        <f t="shared" si="30"/>
        <v>11:57:57.000</v>
      </c>
      <c r="U71" t="str">
        <f t="shared" si="27"/>
        <v>A9A1C3</v>
      </c>
      <c r="V71">
        <v>0</v>
      </c>
      <c r="W71">
        <v>0</v>
      </c>
      <c r="X71">
        <v>2</v>
      </c>
      <c r="Y71">
        <v>0</v>
      </c>
      <c r="AA71">
        <v>1</v>
      </c>
      <c r="AB71">
        <v>8</v>
      </c>
      <c r="AC71">
        <v>3</v>
      </c>
      <c r="AD71">
        <v>0</v>
      </c>
      <c r="AE71">
        <v>9</v>
      </c>
      <c r="AF71" t="s">
        <v>126</v>
      </c>
      <c r="AG71">
        <v>0</v>
      </c>
      <c r="AH71">
        <v>3</v>
      </c>
      <c r="AI71">
        <v>1</v>
      </c>
      <c r="AJ71">
        <v>0</v>
      </c>
      <c r="AK71" t="s">
        <v>166</v>
      </c>
      <c r="AL71">
        <v>33.927734000000001</v>
      </c>
      <c r="AM71" t="s">
        <v>167</v>
      </c>
      <c r="AN71">
        <v>-78.076657999999995</v>
      </c>
      <c r="AO71">
        <v>25</v>
      </c>
      <c r="AP71">
        <v>300</v>
      </c>
      <c r="AQ71" t="s">
        <v>129</v>
      </c>
      <c r="AR71">
        <v>38</v>
      </c>
      <c r="AS71">
        <v>41</v>
      </c>
      <c r="AT71">
        <v>384</v>
      </c>
      <c r="BB71" t="str">
        <f t="shared" si="28"/>
        <v>1200</v>
      </c>
      <c r="BC71">
        <v>1</v>
      </c>
      <c r="BD71" t="str">
        <f t="shared" si="29"/>
        <v xml:space="preserve">N72FU   </v>
      </c>
      <c r="BE71">
        <v>1</v>
      </c>
      <c r="BG71">
        <v>0</v>
      </c>
      <c r="BH71">
        <v>0</v>
      </c>
      <c r="BI71">
        <v>0</v>
      </c>
      <c r="BJ71">
        <v>-125</v>
      </c>
      <c r="BK71">
        <v>-425</v>
      </c>
      <c r="BL71" t="s">
        <v>139</v>
      </c>
      <c r="BM71">
        <v>1</v>
      </c>
      <c r="BN71">
        <v>1</v>
      </c>
      <c r="BO71">
        <v>0</v>
      </c>
      <c r="BP71">
        <v>0</v>
      </c>
      <c r="BS71">
        <v>0.12</v>
      </c>
      <c r="BT71">
        <v>0</v>
      </c>
      <c r="BU71">
        <v>0</v>
      </c>
      <c r="CE71" t="str">
        <f t="shared" si="31"/>
        <v>11:57:57.231</v>
      </c>
      <c r="CF71">
        <v>230502690</v>
      </c>
      <c r="CS71">
        <v>0</v>
      </c>
      <c r="CT71">
        <v>2</v>
      </c>
      <c r="CU71">
        <v>0</v>
      </c>
      <c r="CV71">
        <v>2</v>
      </c>
      <c r="CW71">
        <v>0</v>
      </c>
      <c r="CX71">
        <v>7</v>
      </c>
      <c r="CY71">
        <v>7</v>
      </c>
      <c r="CZ71" t="s">
        <v>131</v>
      </c>
      <c r="DA71">
        <v>65</v>
      </c>
      <c r="DB71">
        <v>0</v>
      </c>
      <c r="DC71" t="s">
        <v>132</v>
      </c>
      <c r="DD71" t="s">
        <v>133</v>
      </c>
      <c r="DG71">
        <v>3574584</v>
      </c>
      <c r="DI71">
        <v>0</v>
      </c>
      <c r="DJ71">
        <v>0</v>
      </c>
      <c r="DK71">
        <v>1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</row>
    <row r="72" spans="1:123" x14ac:dyDescent="0.3">
      <c r="A72" t="str">
        <f>"10/15/2023 11:57:57.522"</f>
        <v>10/15/2023 11:57:57.522</v>
      </c>
      <c r="C72" t="str">
        <f t="shared" si="26"/>
        <v>FFDFD3C0</v>
      </c>
      <c r="D72" t="s">
        <v>141</v>
      </c>
      <c r="E72">
        <v>42</v>
      </c>
      <c r="H72">
        <v>129</v>
      </c>
      <c r="I72" t="s">
        <v>142</v>
      </c>
      <c r="J72" t="s">
        <v>125</v>
      </c>
      <c r="K72">
        <v>0</v>
      </c>
      <c r="L72">
        <v>3</v>
      </c>
      <c r="M72">
        <v>0</v>
      </c>
      <c r="N72">
        <v>2</v>
      </c>
      <c r="O72">
        <v>0</v>
      </c>
      <c r="P72">
        <v>1</v>
      </c>
      <c r="Q72">
        <v>0</v>
      </c>
      <c r="S72" t="str">
        <f t="shared" si="30"/>
        <v>11:57:57.000</v>
      </c>
      <c r="T72" t="str">
        <f t="shared" si="30"/>
        <v>11:57:57.000</v>
      </c>
      <c r="U72" t="str">
        <f t="shared" si="27"/>
        <v>A9A1C3</v>
      </c>
      <c r="V72">
        <v>0</v>
      </c>
      <c r="W72">
        <v>0</v>
      </c>
      <c r="X72">
        <v>2</v>
      </c>
      <c r="Y72">
        <v>0</v>
      </c>
      <c r="AA72">
        <v>1</v>
      </c>
      <c r="AB72">
        <v>8</v>
      </c>
      <c r="AC72">
        <v>3</v>
      </c>
      <c r="AD72">
        <v>0</v>
      </c>
      <c r="AE72">
        <v>9</v>
      </c>
      <c r="AF72" t="s">
        <v>126</v>
      </c>
      <c r="AG72">
        <v>0</v>
      </c>
      <c r="AH72">
        <v>3</v>
      </c>
      <c r="AI72">
        <v>1</v>
      </c>
      <c r="AJ72">
        <v>0</v>
      </c>
      <c r="AK72" t="s">
        <v>166</v>
      </c>
      <c r="AL72">
        <v>33.927734000000001</v>
      </c>
      <c r="AM72" t="s">
        <v>167</v>
      </c>
      <c r="AN72">
        <v>-78.076657999999995</v>
      </c>
      <c r="AO72">
        <v>25</v>
      </c>
      <c r="AP72">
        <v>300</v>
      </c>
      <c r="AQ72" t="s">
        <v>129</v>
      </c>
      <c r="AR72">
        <v>38</v>
      </c>
      <c r="AS72">
        <v>41</v>
      </c>
      <c r="AT72">
        <v>384</v>
      </c>
      <c r="BB72" t="str">
        <f t="shared" si="28"/>
        <v>1200</v>
      </c>
      <c r="BC72">
        <v>1</v>
      </c>
      <c r="BD72" t="str">
        <f t="shared" si="29"/>
        <v xml:space="preserve">N72FU   </v>
      </c>
      <c r="BE72">
        <v>1</v>
      </c>
      <c r="BG72">
        <v>0</v>
      </c>
      <c r="BH72">
        <v>0</v>
      </c>
      <c r="BI72">
        <v>0</v>
      </c>
      <c r="BJ72">
        <v>-125</v>
      </c>
      <c r="BK72">
        <v>-425</v>
      </c>
      <c r="BL72" t="s">
        <v>139</v>
      </c>
      <c r="BM72">
        <v>1</v>
      </c>
      <c r="BN72">
        <v>1</v>
      </c>
      <c r="BO72">
        <v>0</v>
      </c>
      <c r="BP72">
        <v>0</v>
      </c>
      <c r="BS72">
        <v>0.24</v>
      </c>
      <c r="BT72">
        <v>0</v>
      </c>
      <c r="BU72">
        <v>0</v>
      </c>
      <c r="CE72" t="str">
        <f t="shared" si="31"/>
        <v>11:57:57.231</v>
      </c>
      <c r="CF72">
        <v>230502690</v>
      </c>
      <c r="CS72">
        <v>0</v>
      </c>
      <c r="CT72">
        <v>2</v>
      </c>
      <c r="CU72">
        <v>0</v>
      </c>
      <c r="CV72">
        <v>2</v>
      </c>
      <c r="CW72">
        <v>0</v>
      </c>
      <c r="CX72">
        <v>7</v>
      </c>
      <c r="CY72">
        <v>7</v>
      </c>
      <c r="CZ72" t="s">
        <v>131</v>
      </c>
      <c r="DA72">
        <v>65</v>
      </c>
      <c r="DB72">
        <v>0</v>
      </c>
      <c r="DC72" t="s">
        <v>132</v>
      </c>
      <c r="DD72" t="s">
        <v>133</v>
      </c>
      <c r="DG72">
        <v>3574584</v>
      </c>
      <c r="DI72">
        <v>0</v>
      </c>
      <c r="DJ72">
        <v>0</v>
      </c>
      <c r="DK72">
        <v>1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</row>
    <row r="73" spans="1:123" x14ac:dyDescent="0.3">
      <c r="A73" t="str">
        <f>"10/15/2023 11:57:57.522"</f>
        <v>10/15/2023 11:57:57.522</v>
      </c>
      <c r="C73" t="str">
        <f t="shared" si="26"/>
        <v>FFDFD3C0</v>
      </c>
      <c r="D73" t="s">
        <v>143</v>
      </c>
      <c r="E73">
        <v>6</v>
      </c>
      <c r="F73">
        <v>3006</v>
      </c>
      <c r="G73" t="s">
        <v>144</v>
      </c>
      <c r="J73" t="s">
        <v>145</v>
      </c>
      <c r="K73">
        <v>0</v>
      </c>
      <c r="L73">
        <v>3</v>
      </c>
      <c r="M73">
        <v>0</v>
      </c>
      <c r="N73">
        <v>2</v>
      </c>
      <c r="O73">
        <v>0</v>
      </c>
      <c r="P73">
        <v>1</v>
      </c>
      <c r="Q73">
        <v>0</v>
      </c>
      <c r="S73" t="str">
        <f t="shared" si="30"/>
        <v>11:57:57.000</v>
      </c>
      <c r="T73" t="str">
        <f t="shared" si="30"/>
        <v>11:57:57.000</v>
      </c>
      <c r="U73" t="str">
        <f t="shared" si="27"/>
        <v>A9A1C3</v>
      </c>
      <c r="V73">
        <v>0</v>
      </c>
      <c r="W73">
        <v>0</v>
      </c>
      <c r="X73">
        <v>2</v>
      </c>
      <c r="Y73">
        <v>0</v>
      </c>
      <c r="AA73">
        <v>1</v>
      </c>
      <c r="AB73">
        <v>8</v>
      </c>
      <c r="AC73">
        <v>3</v>
      </c>
      <c r="AD73">
        <v>0</v>
      </c>
      <c r="AE73">
        <v>9</v>
      </c>
      <c r="AF73" t="s">
        <v>126</v>
      </c>
      <c r="AG73">
        <v>0</v>
      </c>
      <c r="AH73">
        <v>3</v>
      </c>
      <c r="AI73">
        <v>1</v>
      </c>
      <c r="AJ73">
        <v>0</v>
      </c>
      <c r="AK73" t="s">
        <v>166</v>
      </c>
      <c r="AL73">
        <v>33.927734000000001</v>
      </c>
      <c r="AM73" t="s">
        <v>167</v>
      </c>
      <c r="AN73">
        <v>-78.076657999999995</v>
      </c>
      <c r="AO73">
        <v>25</v>
      </c>
      <c r="AP73">
        <v>300</v>
      </c>
      <c r="AQ73" t="s">
        <v>129</v>
      </c>
      <c r="AR73">
        <v>38</v>
      </c>
      <c r="AS73">
        <v>41</v>
      </c>
      <c r="AT73">
        <v>384</v>
      </c>
      <c r="BB73" t="str">
        <f t="shared" si="28"/>
        <v>1200</v>
      </c>
      <c r="BC73">
        <v>1</v>
      </c>
      <c r="BD73" t="str">
        <f t="shared" si="29"/>
        <v xml:space="preserve">N72FU   </v>
      </c>
      <c r="BE73">
        <v>1</v>
      </c>
      <c r="BG73">
        <v>0</v>
      </c>
      <c r="BH73">
        <v>0</v>
      </c>
      <c r="BI73">
        <v>0</v>
      </c>
      <c r="BJ73">
        <v>-125</v>
      </c>
      <c r="BK73">
        <v>-425</v>
      </c>
      <c r="BL73" t="s">
        <v>139</v>
      </c>
      <c r="BM73">
        <v>1</v>
      </c>
      <c r="BN73">
        <v>1</v>
      </c>
      <c r="BO73">
        <v>0</v>
      </c>
      <c r="BP73">
        <v>0</v>
      </c>
      <c r="BS73">
        <v>0.24</v>
      </c>
      <c r="BT73">
        <v>0</v>
      </c>
      <c r="BU73">
        <v>0</v>
      </c>
      <c r="CE73" t="str">
        <f t="shared" si="31"/>
        <v>11:57:57.231</v>
      </c>
      <c r="CF73">
        <v>230502690</v>
      </c>
      <c r="CS73">
        <v>0</v>
      </c>
      <c r="CT73">
        <v>2</v>
      </c>
      <c r="CU73">
        <v>0</v>
      </c>
      <c r="CV73">
        <v>2</v>
      </c>
      <c r="CW73">
        <v>0</v>
      </c>
      <c r="CX73">
        <v>7</v>
      </c>
      <c r="CY73">
        <v>7</v>
      </c>
      <c r="CZ73" t="s">
        <v>131</v>
      </c>
      <c r="DA73">
        <v>65</v>
      </c>
      <c r="DB73">
        <v>0</v>
      </c>
      <c r="DC73" t="s">
        <v>132</v>
      </c>
      <c r="DD73" t="s">
        <v>133</v>
      </c>
      <c r="DG73">
        <v>3574584</v>
      </c>
      <c r="DI73">
        <v>0</v>
      </c>
      <c r="DJ73">
        <v>0</v>
      </c>
      <c r="DK73">
        <v>1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</row>
    <row r="74" spans="1:123" x14ac:dyDescent="0.3">
      <c r="A74" t="str">
        <f>"10/15/2023 11:57:58.709"</f>
        <v>10/15/2023 11:57:58.709</v>
      </c>
      <c r="C74" t="str">
        <f t="shared" si="26"/>
        <v>FFDFD3C0</v>
      </c>
      <c r="D74" t="s">
        <v>123</v>
      </c>
      <c r="E74">
        <v>10</v>
      </c>
      <c r="H74">
        <v>260</v>
      </c>
      <c r="I74" t="s">
        <v>124</v>
      </c>
      <c r="J74" t="s">
        <v>125</v>
      </c>
      <c r="K74">
        <v>0</v>
      </c>
      <c r="L74">
        <v>3</v>
      </c>
      <c r="M74">
        <v>0</v>
      </c>
      <c r="N74">
        <v>2</v>
      </c>
      <c r="O74">
        <v>0</v>
      </c>
      <c r="P74">
        <v>1</v>
      </c>
      <c r="Q74">
        <v>0</v>
      </c>
      <c r="S74" t="str">
        <f t="shared" ref="S74:T79" si="32">"11:57:58.000"</f>
        <v>11:57:58.000</v>
      </c>
      <c r="T74" t="str">
        <f t="shared" si="32"/>
        <v>11:57:58.000</v>
      </c>
      <c r="U74" t="str">
        <f t="shared" si="27"/>
        <v>A9A1C3</v>
      </c>
      <c r="V74">
        <v>0</v>
      </c>
      <c r="W74">
        <v>0</v>
      </c>
      <c r="X74">
        <v>2</v>
      </c>
      <c r="Y74">
        <v>0</v>
      </c>
      <c r="AA74">
        <v>1</v>
      </c>
      <c r="AB74">
        <v>8</v>
      </c>
      <c r="AC74">
        <v>3</v>
      </c>
      <c r="AD74">
        <v>0</v>
      </c>
      <c r="AE74">
        <v>9</v>
      </c>
      <c r="AF74" t="s">
        <v>126</v>
      </c>
      <c r="AG74">
        <v>0</v>
      </c>
      <c r="AH74">
        <v>3</v>
      </c>
      <c r="AI74">
        <v>1</v>
      </c>
      <c r="AJ74">
        <v>0</v>
      </c>
      <c r="AK74" t="s">
        <v>168</v>
      </c>
      <c r="AL74">
        <v>33.927906</v>
      </c>
      <c r="AM74" t="s">
        <v>169</v>
      </c>
      <c r="AN74">
        <v>-78.076443999999995</v>
      </c>
      <c r="AO74">
        <v>25</v>
      </c>
      <c r="AP74">
        <v>400</v>
      </c>
      <c r="AQ74" t="s">
        <v>129</v>
      </c>
      <c r="AR74">
        <v>37</v>
      </c>
      <c r="AS74">
        <v>45</v>
      </c>
      <c r="AT74">
        <v>256</v>
      </c>
      <c r="BB74" t="str">
        <f t="shared" si="28"/>
        <v>1200</v>
      </c>
      <c r="BC74">
        <v>1</v>
      </c>
      <c r="BD74" t="str">
        <f t="shared" si="29"/>
        <v xml:space="preserve">N72FU   </v>
      </c>
      <c r="BE74">
        <v>1</v>
      </c>
      <c r="BG74">
        <v>0</v>
      </c>
      <c r="BH74">
        <v>0</v>
      </c>
      <c r="BI74">
        <v>0</v>
      </c>
      <c r="BJ74">
        <v>-75</v>
      </c>
      <c r="BK74">
        <v>-475</v>
      </c>
      <c r="BL74" t="s">
        <v>139</v>
      </c>
      <c r="BM74">
        <v>1</v>
      </c>
      <c r="BN74">
        <v>1</v>
      </c>
      <c r="BO74">
        <v>0</v>
      </c>
      <c r="BP74">
        <v>0</v>
      </c>
      <c r="BS74">
        <v>0.04</v>
      </c>
      <c r="BT74">
        <v>0</v>
      </c>
      <c r="BU74">
        <v>0</v>
      </c>
      <c r="CE74" t="str">
        <f t="shared" ref="CE74:CE79" si="33">"11:57:58.510"</f>
        <v>11:57:58.510</v>
      </c>
      <c r="CF74">
        <v>510003412</v>
      </c>
      <c r="CS74">
        <v>0</v>
      </c>
      <c r="CT74">
        <v>2</v>
      </c>
      <c r="CU74">
        <v>0</v>
      </c>
      <c r="CV74">
        <v>2</v>
      </c>
      <c r="CW74">
        <v>0</v>
      </c>
      <c r="CX74">
        <v>7</v>
      </c>
      <c r="CY74">
        <v>7</v>
      </c>
      <c r="CZ74" t="s">
        <v>131</v>
      </c>
      <c r="DA74">
        <v>65</v>
      </c>
      <c r="DB74">
        <v>0</v>
      </c>
      <c r="DC74" t="s">
        <v>132</v>
      </c>
      <c r="DD74" t="s">
        <v>133</v>
      </c>
      <c r="DG74">
        <v>3574591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</row>
    <row r="75" spans="1:123" x14ac:dyDescent="0.3">
      <c r="A75" t="str">
        <f>"10/15/2023 11:57:58.725"</f>
        <v>10/15/2023 11:57:58.725</v>
      </c>
      <c r="C75" t="str">
        <f t="shared" si="26"/>
        <v>FFDFD3C0</v>
      </c>
      <c r="D75" t="s">
        <v>143</v>
      </c>
      <c r="E75">
        <v>6</v>
      </c>
      <c r="F75">
        <v>3006</v>
      </c>
      <c r="G75" t="s">
        <v>144</v>
      </c>
      <c r="J75" t="s">
        <v>145</v>
      </c>
      <c r="K75">
        <v>0</v>
      </c>
      <c r="L75">
        <v>3</v>
      </c>
      <c r="M75">
        <v>0</v>
      </c>
      <c r="N75">
        <v>2</v>
      </c>
      <c r="O75">
        <v>0</v>
      </c>
      <c r="P75">
        <v>1</v>
      </c>
      <c r="Q75">
        <v>0</v>
      </c>
      <c r="S75" t="str">
        <f t="shared" si="32"/>
        <v>11:57:58.000</v>
      </c>
      <c r="T75" t="str">
        <f t="shared" si="32"/>
        <v>11:57:58.000</v>
      </c>
      <c r="U75" t="str">
        <f t="shared" si="27"/>
        <v>A9A1C3</v>
      </c>
      <c r="V75">
        <v>0</v>
      </c>
      <c r="W75">
        <v>0</v>
      </c>
      <c r="X75">
        <v>2</v>
      </c>
      <c r="Y75">
        <v>0</v>
      </c>
      <c r="AA75">
        <v>1</v>
      </c>
      <c r="AB75">
        <v>8</v>
      </c>
      <c r="AC75">
        <v>3</v>
      </c>
      <c r="AD75">
        <v>0</v>
      </c>
      <c r="AE75">
        <v>9</v>
      </c>
      <c r="AF75" t="s">
        <v>126</v>
      </c>
      <c r="AG75">
        <v>0</v>
      </c>
      <c r="AH75">
        <v>3</v>
      </c>
      <c r="AI75">
        <v>1</v>
      </c>
      <c r="AJ75">
        <v>0</v>
      </c>
      <c r="AK75" t="s">
        <v>168</v>
      </c>
      <c r="AL75">
        <v>33.927906</v>
      </c>
      <c r="AM75" t="s">
        <v>169</v>
      </c>
      <c r="AN75">
        <v>-78.076443999999995</v>
      </c>
      <c r="AO75">
        <v>25</v>
      </c>
      <c r="AP75">
        <v>400</v>
      </c>
      <c r="AQ75" t="s">
        <v>129</v>
      </c>
      <c r="AR75">
        <v>37</v>
      </c>
      <c r="AS75">
        <v>45</v>
      </c>
      <c r="AT75">
        <v>256</v>
      </c>
      <c r="BB75" t="str">
        <f t="shared" si="28"/>
        <v>1200</v>
      </c>
      <c r="BC75">
        <v>1</v>
      </c>
      <c r="BD75" t="str">
        <f t="shared" si="29"/>
        <v xml:space="preserve">N72FU   </v>
      </c>
      <c r="BE75">
        <v>1</v>
      </c>
      <c r="BG75">
        <v>0</v>
      </c>
      <c r="BH75">
        <v>0</v>
      </c>
      <c r="BI75">
        <v>0</v>
      </c>
      <c r="BJ75">
        <v>-75</v>
      </c>
      <c r="BK75">
        <v>-475</v>
      </c>
      <c r="BL75" t="s">
        <v>139</v>
      </c>
      <c r="BM75">
        <v>1</v>
      </c>
      <c r="BN75">
        <v>1</v>
      </c>
      <c r="BO75">
        <v>0</v>
      </c>
      <c r="BP75">
        <v>0</v>
      </c>
      <c r="BS75">
        <v>0.04</v>
      </c>
      <c r="BT75">
        <v>0</v>
      </c>
      <c r="BU75">
        <v>0</v>
      </c>
      <c r="CE75" t="str">
        <f t="shared" si="33"/>
        <v>11:57:58.510</v>
      </c>
      <c r="CF75">
        <v>510003412</v>
      </c>
      <c r="CS75">
        <v>0</v>
      </c>
      <c r="CT75">
        <v>2</v>
      </c>
      <c r="CU75">
        <v>0</v>
      </c>
      <c r="CV75">
        <v>2</v>
      </c>
      <c r="CW75">
        <v>0</v>
      </c>
      <c r="CX75">
        <v>7</v>
      </c>
      <c r="CY75">
        <v>7</v>
      </c>
      <c r="CZ75" t="s">
        <v>131</v>
      </c>
      <c r="DA75">
        <v>65</v>
      </c>
      <c r="DB75">
        <v>0</v>
      </c>
      <c r="DC75" t="s">
        <v>132</v>
      </c>
      <c r="DD75" t="s">
        <v>133</v>
      </c>
      <c r="DG75">
        <v>3574591</v>
      </c>
      <c r="DI75">
        <v>0</v>
      </c>
      <c r="DJ75">
        <v>0</v>
      </c>
      <c r="DK75">
        <v>1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</row>
    <row r="76" spans="1:123" x14ac:dyDescent="0.3">
      <c r="A76" t="str">
        <f>"10/15/2023 11:57:58.740"</f>
        <v>10/15/2023 11:57:58.740</v>
      </c>
      <c r="C76" t="str">
        <f t="shared" si="26"/>
        <v>FFDFD3C0</v>
      </c>
      <c r="D76" t="s">
        <v>137</v>
      </c>
      <c r="E76">
        <v>6</v>
      </c>
      <c r="F76">
        <v>1006</v>
      </c>
      <c r="G76" t="s">
        <v>135</v>
      </c>
      <c r="J76" t="s">
        <v>138</v>
      </c>
      <c r="K76">
        <v>0</v>
      </c>
      <c r="L76">
        <v>3</v>
      </c>
      <c r="M76">
        <v>0</v>
      </c>
      <c r="N76">
        <v>2</v>
      </c>
      <c r="O76">
        <v>0</v>
      </c>
      <c r="P76">
        <v>1</v>
      </c>
      <c r="Q76">
        <v>0</v>
      </c>
      <c r="S76" t="str">
        <f t="shared" si="32"/>
        <v>11:57:58.000</v>
      </c>
      <c r="T76" t="str">
        <f t="shared" si="32"/>
        <v>11:57:58.000</v>
      </c>
      <c r="U76" t="str">
        <f t="shared" si="27"/>
        <v>A9A1C3</v>
      </c>
      <c r="V76">
        <v>0</v>
      </c>
      <c r="W76">
        <v>0</v>
      </c>
      <c r="X76">
        <v>2</v>
      </c>
      <c r="Y76">
        <v>0</v>
      </c>
      <c r="AA76">
        <v>1</v>
      </c>
      <c r="AB76">
        <v>8</v>
      </c>
      <c r="AC76">
        <v>3</v>
      </c>
      <c r="AD76">
        <v>0</v>
      </c>
      <c r="AE76">
        <v>9</v>
      </c>
      <c r="AF76" t="s">
        <v>126</v>
      </c>
      <c r="AG76">
        <v>0</v>
      </c>
      <c r="AH76">
        <v>3</v>
      </c>
      <c r="AI76">
        <v>1</v>
      </c>
      <c r="AJ76">
        <v>0</v>
      </c>
      <c r="AK76" t="s">
        <v>168</v>
      </c>
      <c r="AL76">
        <v>33.927906</v>
      </c>
      <c r="AM76" t="s">
        <v>169</v>
      </c>
      <c r="AN76">
        <v>-78.076443999999995</v>
      </c>
      <c r="AO76">
        <v>25</v>
      </c>
      <c r="AP76">
        <v>400</v>
      </c>
      <c r="AQ76" t="s">
        <v>129</v>
      </c>
      <c r="AR76">
        <v>37</v>
      </c>
      <c r="AS76">
        <v>45</v>
      </c>
      <c r="AT76">
        <v>256</v>
      </c>
      <c r="BB76" t="str">
        <f t="shared" si="28"/>
        <v>1200</v>
      </c>
      <c r="BC76">
        <v>1</v>
      </c>
      <c r="BD76" t="str">
        <f t="shared" si="29"/>
        <v xml:space="preserve">N72FU   </v>
      </c>
      <c r="BE76">
        <v>1</v>
      </c>
      <c r="BG76">
        <v>0</v>
      </c>
      <c r="BH76">
        <v>0</v>
      </c>
      <c r="BI76">
        <v>0</v>
      </c>
      <c r="BJ76">
        <v>-75</v>
      </c>
      <c r="BK76">
        <v>-475</v>
      </c>
      <c r="BL76" t="s">
        <v>139</v>
      </c>
      <c r="BM76">
        <v>1</v>
      </c>
      <c r="BN76">
        <v>1</v>
      </c>
      <c r="BO76">
        <v>0</v>
      </c>
      <c r="BP76">
        <v>0</v>
      </c>
      <c r="BS76">
        <v>0.04</v>
      </c>
      <c r="BT76">
        <v>0</v>
      </c>
      <c r="BU76">
        <v>0</v>
      </c>
      <c r="CE76" t="str">
        <f t="shared" si="33"/>
        <v>11:57:58.510</v>
      </c>
      <c r="CF76">
        <v>510003412</v>
      </c>
      <c r="CS76">
        <v>0</v>
      </c>
      <c r="CT76">
        <v>2</v>
      </c>
      <c r="CU76">
        <v>0</v>
      </c>
      <c r="CV76">
        <v>2</v>
      </c>
      <c r="CW76">
        <v>0</v>
      </c>
      <c r="CX76">
        <v>7</v>
      </c>
      <c r="CY76">
        <v>7</v>
      </c>
      <c r="CZ76" t="s">
        <v>131</v>
      </c>
      <c r="DA76">
        <v>65</v>
      </c>
      <c r="DB76">
        <v>0</v>
      </c>
      <c r="DC76" t="s">
        <v>132</v>
      </c>
      <c r="DD76" t="s">
        <v>133</v>
      </c>
      <c r="DG76">
        <v>3574591</v>
      </c>
      <c r="DI76">
        <v>0</v>
      </c>
      <c r="DJ76">
        <v>0</v>
      </c>
      <c r="DK76">
        <v>1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</row>
    <row r="77" spans="1:123" x14ac:dyDescent="0.3">
      <c r="A77" t="str">
        <f>"10/15/2023 11:57:58.740"</f>
        <v>10/15/2023 11:57:58.740</v>
      </c>
      <c r="C77" t="str">
        <f t="shared" si="26"/>
        <v>FFDFD3C0</v>
      </c>
      <c r="D77" t="s">
        <v>134</v>
      </c>
      <c r="E77">
        <v>3</v>
      </c>
      <c r="H77">
        <v>164</v>
      </c>
      <c r="I77" t="s">
        <v>135</v>
      </c>
      <c r="J77" t="s">
        <v>136</v>
      </c>
      <c r="K77">
        <v>0</v>
      </c>
      <c r="L77">
        <v>3</v>
      </c>
      <c r="M77">
        <v>0</v>
      </c>
      <c r="N77">
        <v>2</v>
      </c>
      <c r="O77">
        <v>0</v>
      </c>
      <c r="P77">
        <v>1</v>
      </c>
      <c r="Q77">
        <v>0</v>
      </c>
      <c r="S77" t="str">
        <f t="shared" si="32"/>
        <v>11:57:58.000</v>
      </c>
      <c r="T77" t="str">
        <f t="shared" si="32"/>
        <v>11:57:58.000</v>
      </c>
      <c r="U77" t="str">
        <f t="shared" si="27"/>
        <v>A9A1C3</v>
      </c>
      <c r="V77">
        <v>0</v>
      </c>
      <c r="W77">
        <v>0</v>
      </c>
      <c r="X77">
        <v>2</v>
      </c>
      <c r="Y77">
        <v>0</v>
      </c>
      <c r="AA77">
        <v>1</v>
      </c>
      <c r="AB77">
        <v>8</v>
      </c>
      <c r="AC77">
        <v>3</v>
      </c>
      <c r="AD77">
        <v>0</v>
      </c>
      <c r="AE77">
        <v>9</v>
      </c>
      <c r="AF77" t="s">
        <v>126</v>
      </c>
      <c r="AG77">
        <v>0</v>
      </c>
      <c r="AH77">
        <v>3</v>
      </c>
      <c r="AI77">
        <v>1</v>
      </c>
      <c r="AJ77">
        <v>0</v>
      </c>
      <c r="AK77" t="s">
        <v>168</v>
      </c>
      <c r="AL77">
        <v>33.927906</v>
      </c>
      <c r="AM77" t="s">
        <v>169</v>
      </c>
      <c r="AN77">
        <v>-78.076443999999995</v>
      </c>
      <c r="AO77">
        <v>25</v>
      </c>
      <c r="AP77">
        <v>400</v>
      </c>
      <c r="AQ77" t="s">
        <v>129</v>
      </c>
      <c r="AR77">
        <v>37</v>
      </c>
      <c r="AS77">
        <v>45</v>
      </c>
      <c r="AT77">
        <v>256</v>
      </c>
      <c r="BB77" t="str">
        <f t="shared" si="28"/>
        <v>1200</v>
      </c>
      <c r="BC77">
        <v>1</v>
      </c>
      <c r="BD77" t="str">
        <f t="shared" si="29"/>
        <v xml:space="preserve">N72FU   </v>
      </c>
      <c r="BE77">
        <v>1</v>
      </c>
      <c r="BG77">
        <v>0</v>
      </c>
      <c r="BH77">
        <v>0</v>
      </c>
      <c r="BI77">
        <v>0</v>
      </c>
      <c r="BJ77">
        <v>-75</v>
      </c>
      <c r="BK77">
        <v>-475</v>
      </c>
      <c r="BL77" t="s">
        <v>139</v>
      </c>
      <c r="BM77">
        <v>1</v>
      </c>
      <c r="BN77">
        <v>1</v>
      </c>
      <c r="BO77">
        <v>0</v>
      </c>
      <c r="BP77">
        <v>0</v>
      </c>
      <c r="BS77">
        <v>0.04</v>
      </c>
      <c r="BT77">
        <v>0</v>
      </c>
      <c r="BU77">
        <v>0</v>
      </c>
      <c r="CE77" t="str">
        <f t="shared" si="33"/>
        <v>11:57:58.510</v>
      </c>
      <c r="CF77">
        <v>510003412</v>
      </c>
      <c r="CS77">
        <v>0</v>
      </c>
      <c r="CT77">
        <v>2</v>
      </c>
      <c r="CU77">
        <v>0</v>
      </c>
      <c r="CV77">
        <v>2</v>
      </c>
      <c r="CW77">
        <v>0</v>
      </c>
      <c r="CX77">
        <v>7</v>
      </c>
      <c r="CY77">
        <v>7</v>
      </c>
      <c r="CZ77" t="s">
        <v>131</v>
      </c>
      <c r="DA77">
        <v>65</v>
      </c>
      <c r="DB77">
        <v>0</v>
      </c>
      <c r="DC77" t="s">
        <v>132</v>
      </c>
      <c r="DD77" t="s">
        <v>133</v>
      </c>
      <c r="DG77">
        <v>3574591</v>
      </c>
      <c r="DI77">
        <v>0</v>
      </c>
      <c r="DJ77">
        <v>0</v>
      </c>
      <c r="DK77">
        <v>1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</row>
    <row r="78" spans="1:123" x14ac:dyDescent="0.3">
      <c r="A78" t="str">
        <f>"10/15/2023 11:57:58.772"</f>
        <v>10/15/2023 11:57:58.772</v>
      </c>
      <c r="C78" t="str">
        <f t="shared" si="26"/>
        <v>FFDFD3C0</v>
      </c>
      <c r="D78" t="s">
        <v>137</v>
      </c>
      <c r="E78">
        <v>4</v>
      </c>
      <c r="F78">
        <v>1004</v>
      </c>
      <c r="G78" t="s">
        <v>140</v>
      </c>
      <c r="J78" t="s">
        <v>138</v>
      </c>
      <c r="K78">
        <v>0</v>
      </c>
      <c r="L78">
        <v>3</v>
      </c>
      <c r="M78">
        <v>0</v>
      </c>
      <c r="N78">
        <v>2</v>
      </c>
      <c r="O78">
        <v>0</v>
      </c>
      <c r="P78">
        <v>1</v>
      </c>
      <c r="Q78">
        <v>0</v>
      </c>
      <c r="S78" t="str">
        <f t="shared" si="32"/>
        <v>11:57:58.000</v>
      </c>
      <c r="T78" t="str">
        <f t="shared" si="32"/>
        <v>11:57:58.000</v>
      </c>
      <c r="U78" t="str">
        <f t="shared" si="27"/>
        <v>A9A1C3</v>
      </c>
      <c r="V78">
        <v>0</v>
      </c>
      <c r="W78">
        <v>0</v>
      </c>
      <c r="X78">
        <v>2</v>
      </c>
      <c r="Y78">
        <v>0</v>
      </c>
      <c r="AA78">
        <v>1</v>
      </c>
      <c r="AB78">
        <v>8</v>
      </c>
      <c r="AC78">
        <v>3</v>
      </c>
      <c r="AD78">
        <v>0</v>
      </c>
      <c r="AE78">
        <v>9</v>
      </c>
      <c r="AF78" t="s">
        <v>126</v>
      </c>
      <c r="AG78">
        <v>0</v>
      </c>
      <c r="AH78">
        <v>3</v>
      </c>
      <c r="AI78">
        <v>1</v>
      </c>
      <c r="AJ78">
        <v>0</v>
      </c>
      <c r="AK78" t="s">
        <v>168</v>
      </c>
      <c r="AL78">
        <v>33.927906</v>
      </c>
      <c r="AM78" t="s">
        <v>169</v>
      </c>
      <c r="AN78">
        <v>-78.076443999999995</v>
      </c>
      <c r="AO78">
        <v>25</v>
      </c>
      <c r="AP78">
        <v>400</v>
      </c>
      <c r="AQ78" t="s">
        <v>129</v>
      </c>
      <c r="AR78">
        <v>37</v>
      </c>
      <c r="AS78">
        <v>45</v>
      </c>
      <c r="AT78">
        <v>256</v>
      </c>
      <c r="BB78" t="str">
        <f t="shared" si="28"/>
        <v>1200</v>
      </c>
      <c r="BC78">
        <v>1</v>
      </c>
      <c r="BD78" t="str">
        <f t="shared" si="29"/>
        <v xml:space="preserve">N72FU   </v>
      </c>
      <c r="BE78">
        <v>1</v>
      </c>
      <c r="BG78">
        <v>0</v>
      </c>
      <c r="BH78">
        <v>0</v>
      </c>
      <c r="BI78">
        <v>0</v>
      </c>
      <c r="BJ78">
        <v>-75</v>
      </c>
      <c r="BK78">
        <v>-475</v>
      </c>
      <c r="BL78" t="s">
        <v>139</v>
      </c>
      <c r="BM78">
        <v>1</v>
      </c>
      <c r="BN78">
        <v>1</v>
      </c>
      <c r="BO78">
        <v>0</v>
      </c>
      <c r="BP78">
        <v>0</v>
      </c>
      <c r="BS78">
        <v>0.04</v>
      </c>
      <c r="BT78">
        <v>0</v>
      </c>
      <c r="BU78">
        <v>0</v>
      </c>
      <c r="CE78" t="str">
        <f t="shared" si="33"/>
        <v>11:57:58.510</v>
      </c>
      <c r="CF78">
        <v>510003412</v>
      </c>
      <c r="CS78">
        <v>0</v>
      </c>
      <c r="CT78">
        <v>2</v>
      </c>
      <c r="CU78">
        <v>0</v>
      </c>
      <c r="CV78">
        <v>2</v>
      </c>
      <c r="CW78">
        <v>0</v>
      </c>
      <c r="CX78">
        <v>7</v>
      </c>
      <c r="CY78">
        <v>7</v>
      </c>
      <c r="CZ78" t="s">
        <v>131</v>
      </c>
      <c r="DA78">
        <v>65</v>
      </c>
      <c r="DB78">
        <v>0</v>
      </c>
      <c r="DC78" t="s">
        <v>132</v>
      </c>
      <c r="DD78" t="s">
        <v>133</v>
      </c>
      <c r="DG78">
        <v>3574591</v>
      </c>
      <c r="DI78">
        <v>0</v>
      </c>
      <c r="DJ78">
        <v>0</v>
      </c>
      <c r="DK78">
        <v>1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</row>
    <row r="79" spans="1:123" x14ac:dyDescent="0.3">
      <c r="A79" t="str">
        <f>"10/15/2023 11:57:58.772"</f>
        <v>10/15/2023 11:57:58.772</v>
      </c>
      <c r="C79" t="str">
        <f t="shared" si="26"/>
        <v>FFDFD3C0</v>
      </c>
      <c r="D79" t="s">
        <v>141</v>
      </c>
      <c r="E79">
        <v>42</v>
      </c>
      <c r="H79">
        <v>129</v>
      </c>
      <c r="I79" t="s">
        <v>142</v>
      </c>
      <c r="J79" t="s">
        <v>125</v>
      </c>
      <c r="K79">
        <v>0</v>
      </c>
      <c r="L79">
        <v>3</v>
      </c>
      <c r="M79">
        <v>0</v>
      </c>
      <c r="N79">
        <v>2</v>
      </c>
      <c r="O79">
        <v>0</v>
      </c>
      <c r="P79">
        <v>1</v>
      </c>
      <c r="Q79">
        <v>0</v>
      </c>
      <c r="S79" t="str">
        <f t="shared" si="32"/>
        <v>11:57:58.000</v>
      </c>
      <c r="T79" t="str">
        <f t="shared" si="32"/>
        <v>11:57:58.000</v>
      </c>
      <c r="U79" t="str">
        <f t="shared" si="27"/>
        <v>A9A1C3</v>
      </c>
      <c r="V79">
        <v>0</v>
      </c>
      <c r="W79">
        <v>0</v>
      </c>
      <c r="X79">
        <v>2</v>
      </c>
      <c r="Y79">
        <v>0</v>
      </c>
      <c r="AA79">
        <v>1</v>
      </c>
      <c r="AB79">
        <v>8</v>
      </c>
      <c r="AC79">
        <v>3</v>
      </c>
      <c r="AD79">
        <v>0</v>
      </c>
      <c r="AE79">
        <v>9</v>
      </c>
      <c r="AF79" t="s">
        <v>126</v>
      </c>
      <c r="AG79">
        <v>0</v>
      </c>
      <c r="AH79">
        <v>3</v>
      </c>
      <c r="AI79">
        <v>1</v>
      </c>
      <c r="AJ79">
        <v>0</v>
      </c>
      <c r="AK79" t="s">
        <v>168</v>
      </c>
      <c r="AL79">
        <v>33.927906</v>
      </c>
      <c r="AM79" t="s">
        <v>169</v>
      </c>
      <c r="AN79">
        <v>-78.076443999999995</v>
      </c>
      <c r="AO79">
        <v>25</v>
      </c>
      <c r="AP79">
        <v>400</v>
      </c>
      <c r="AQ79" t="s">
        <v>129</v>
      </c>
      <c r="AR79">
        <v>37</v>
      </c>
      <c r="AS79">
        <v>45</v>
      </c>
      <c r="AT79">
        <v>256</v>
      </c>
      <c r="BB79" t="str">
        <f t="shared" si="28"/>
        <v>1200</v>
      </c>
      <c r="BC79">
        <v>1</v>
      </c>
      <c r="BD79" t="str">
        <f t="shared" si="29"/>
        <v xml:space="preserve">N72FU   </v>
      </c>
      <c r="BE79">
        <v>1</v>
      </c>
      <c r="BG79">
        <v>0</v>
      </c>
      <c r="BH79">
        <v>0</v>
      </c>
      <c r="BI79">
        <v>0</v>
      </c>
      <c r="BJ79">
        <v>-75</v>
      </c>
      <c r="BK79">
        <v>-475</v>
      </c>
      <c r="BL79" t="s">
        <v>139</v>
      </c>
      <c r="BM79">
        <v>1</v>
      </c>
      <c r="BN79">
        <v>1</v>
      </c>
      <c r="BO79">
        <v>0</v>
      </c>
      <c r="BP79">
        <v>0</v>
      </c>
      <c r="BS79">
        <v>0.04</v>
      </c>
      <c r="BT79">
        <v>0</v>
      </c>
      <c r="BU79">
        <v>0</v>
      </c>
      <c r="CE79" t="str">
        <f t="shared" si="33"/>
        <v>11:57:58.510</v>
      </c>
      <c r="CF79">
        <v>510003412</v>
      </c>
      <c r="CS79">
        <v>0</v>
      </c>
      <c r="CT79">
        <v>2</v>
      </c>
      <c r="CU79">
        <v>0</v>
      </c>
      <c r="CV79">
        <v>2</v>
      </c>
      <c r="CW79">
        <v>0</v>
      </c>
      <c r="CX79">
        <v>7</v>
      </c>
      <c r="CY79">
        <v>7</v>
      </c>
      <c r="CZ79" t="s">
        <v>131</v>
      </c>
      <c r="DA79">
        <v>65</v>
      </c>
      <c r="DB79">
        <v>0</v>
      </c>
      <c r="DC79" t="s">
        <v>132</v>
      </c>
      <c r="DD79" t="s">
        <v>133</v>
      </c>
      <c r="DG79">
        <v>3574591</v>
      </c>
      <c r="DI79">
        <v>0</v>
      </c>
      <c r="DJ79">
        <v>0</v>
      </c>
      <c r="DK79">
        <v>1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</row>
    <row r="80" spans="1:123" x14ac:dyDescent="0.3">
      <c r="A80" t="str">
        <f>"10/15/2023 11:57:59.756"</f>
        <v>10/15/2023 11:57:59.756</v>
      </c>
      <c r="C80" t="str">
        <f t="shared" si="26"/>
        <v>FFDFD3C0</v>
      </c>
      <c r="D80" t="s">
        <v>137</v>
      </c>
      <c r="E80">
        <v>4</v>
      </c>
      <c r="F80">
        <v>1004</v>
      </c>
      <c r="G80" t="s">
        <v>140</v>
      </c>
      <c r="J80" t="s">
        <v>138</v>
      </c>
      <c r="K80">
        <v>0</v>
      </c>
      <c r="L80">
        <v>3</v>
      </c>
      <c r="M80">
        <v>0</v>
      </c>
      <c r="N80">
        <v>2</v>
      </c>
      <c r="O80">
        <v>0</v>
      </c>
      <c r="P80">
        <v>1</v>
      </c>
      <c r="Q80">
        <v>0</v>
      </c>
      <c r="S80" t="str">
        <f t="shared" ref="S80:T85" si="34">"11:57:59.000"</f>
        <v>11:57:59.000</v>
      </c>
      <c r="T80" t="str">
        <f t="shared" si="34"/>
        <v>11:57:59.000</v>
      </c>
      <c r="U80" t="str">
        <f t="shared" si="27"/>
        <v>A9A1C3</v>
      </c>
      <c r="V80">
        <v>0</v>
      </c>
      <c r="W80">
        <v>0</v>
      </c>
      <c r="X80">
        <v>2</v>
      </c>
      <c r="Y80">
        <v>0</v>
      </c>
      <c r="AA80">
        <v>1</v>
      </c>
      <c r="AB80">
        <v>8</v>
      </c>
      <c r="AC80">
        <v>3</v>
      </c>
      <c r="AD80">
        <v>0</v>
      </c>
      <c r="AE80">
        <v>9</v>
      </c>
      <c r="AF80" t="s">
        <v>126</v>
      </c>
      <c r="AG80">
        <v>0</v>
      </c>
      <c r="AH80">
        <v>3</v>
      </c>
      <c r="AI80">
        <v>1</v>
      </c>
      <c r="AJ80">
        <v>0</v>
      </c>
      <c r="AK80" t="s">
        <v>170</v>
      </c>
      <c r="AL80">
        <v>33.92812</v>
      </c>
      <c r="AM80" t="s">
        <v>171</v>
      </c>
      <c r="AN80">
        <v>-78.076228999999998</v>
      </c>
      <c r="AO80">
        <v>25</v>
      </c>
      <c r="AP80">
        <v>400</v>
      </c>
      <c r="AQ80" t="s">
        <v>129</v>
      </c>
      <c r="AR80">
        <v>40</v>
      </c>
      <c r="AS80">
        <v>42</v>
      </c>
      <c r="AT80">
        <v>128</v>
      </c>
      <c r="BB80" t="str">
        <f t="shared" si="28"/>
        <v>1200</v>
      </c>
      <c r="BC80">
        <v>1</v>
      </c>
      <c r="BD80" t="str">
        <f t="shared" si="29"/>
        <v xml:space="preserve">N72FU   </v>
      </c>
      <c r="BE80">
        <v>1</v>
      </c>
      <c r="BG80">
        <v>0</v>
      </c>
      <c r="BH80">
        <v>0</v>
      </c>
      <c r="BI80">
        <v>0</v>
      </c>
      <c r="BJ80">
        <v>-75</v>
      </c>
      <c r="BK80">
        <v>-475</v>
      </c>
      <c r="BL80" t="s">
        <v>139</v>
      </c>
      <c r="BM80">
        <v>1</v>
      </c>
      <c r="BN80">
        <v>1</v>
      </c>
      <c r="BO80">
        <v>0</v>
      </c>
      <c r="BP80">
        <v>0</v>
      </c>
      <c r="BS80">
        <v>0.04</v>
      </c>
      <c r="BT80">
        <v>0</v>
      </c>
      <c r="BU80">
        <v>0</v>
      </c>
      <c r="CE80" t="str">
        <f t="shared" ref="CE80:CE85" si="35">"11:57:59.537"</f>
        <v>11:57:59.537</v>
      </c>
      <c r="CF80">
        <v>537253552</v>
      </c>
      <c r="CS80">
        <v>0</v>
      </c>
      <c r="CT80">
        <v>2</v>
      </c>
      <c r="CU80">
        <v>0</v>
      </c>
      <c r="CV80">
        <v>2</v>
      </c>
      <c r="CW80">
        <v>0</v>
      </c>
      <c r="CX80">
        <v>7</v>
      </c>
      <c r="CY80">
        <v>7</v>
      </c>
      <c r="CZ80" t="s">
        <v>131</v>
      </c>
      <c r="DA80">
        <v>65</v>
      </c>
      <c r="DB80">
        <v>0</v>
      </c>
      <c r="DC80" t="s">
        <v>132</v>
      </c>
      <c r="DD80" t="s">
        <v>133</v>
      </c>
      <c r="DG80">
        <v>3574598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</row>
    <row r="81" spans="1:123" x14ac:dyDescent="0.3">
      <c r="A81" t="str">
        <f>"10/15/2023 11:57:59.772"</f>
        <v>10/15/2023 11:57:59.772</v>
      </c>
      <c r="C81" t="str">
        <f t="shared" si="26"/>
        <v>FFDFD3C0</v>
      </c>
      <c r="D81" t="s">
        <v>123</v>
      </c>
      <c r="E81">
        <v>10</v>
      </c>
      <c r="H81">
        <v>260</v>
      </c>
      <c r="I81" t="s">
        <v>124</v>
      </c>
      <c r="J81" t="s">
        <v>125</v>
      </c>
      <c r="K81">
        <v>0</v>
      </c>
      <c r="L81">
        <v>3</v>
      </c>
      <c r="M81">
        <v>0</v>
      </c>
      <c r="N81">
        <v>2</v>
      </c>
      <c r="O81">
        <v>0</v>
      </c>
      <c r="P81">
        <v>1</v>
      </c>
      <c r="Q81">
        <v>0</v>
      </c>
      <c r="S81" t="str">
        <f t="shared" si="34"/>
        <v>11:57:59.000</v>
      </c>
      <c r="T81" t="str">
        <f t="shared" si="34"/>
        <v>11:57:59.000</v>
      </c>
      <c r="U81" t="str">
        <f t="shared" si="27"/>
        <v>A9A1C3</v>
      </c>
      <c r="V81">
        <v>0</v>
      </c>
      <c r="W81">
        <v>0</v>
      </c>
      <c r="X81">
        <v>2</v>
      </c>
      <c r="Y81">
        <v>0</v>
      </c>
      <c r="AA81">
        <v>1</v>
      </c>
      <c r="AB81">
        <v>8</v>
      </c>
      <c r="AC81">
        <v>3</v>
      </c>
      <c r="AD81">
        <v>0</v>
      </c>
      <c r="AE81">
        <v>9</v>
      </c>
      <c r="AF81" t="s">
        <v>126</v>
      </c>
      <c r="AG81">
        <v>0</v>
      </c>
      <c r="AH81">
        <v>3</v>
      </c>
      <c r="AI81">
        <v>1</v>
      </c>
      <c r="AJ81">
        <v>0</v>
      </c>
      <c r="AK81" t="s">
        <v>170</v>
      </c>
      <c r="AL81">
        <v>33.92812</v>
      </c>
      <c r="AM81" t="s">
        <v>171</v>
      </c>
      <c r="AN81">
        <v>-78.076228999999998</v>
      </c>
      <c r="AO81">
        <v>25</v>
      </c>
      <c r="AP81">
        <v>400</v>
      </c>
      <c r="AQ81" t="s">
        <v>129</v>
      </c>
      <c r="AR81">
        <v>40</v>
      </c>
      <c r="AS81">
        <v>42</v>
      </c>
      <c r="AT81">
        <v>128</v>
      </c>
      <c r="BB81" t="str">
        <f t="shared" si="28"/>
        <v>1200</v>
      </c>
      <c r="BC81">
        <v>1</v>
      </c>
      <c r="BD81" t="str">
        <f t="shared" si="29"/>
        <v xml:space="preserve">N72FU   </v>
      </c>
      <c r="BE81">
        <v>1</v>
      </c>
      <c r="BG81">
        <v>0</v>
      </c>
      <c r="BH81">
        <v>0</v>
      </c>
      <c r="BI81">
        <v>0</v>
      </c>
      <c r="BJ81">
        <v>-75</v>
      </c>
      <c r="BK81">
        <v>-475</v>
      </c>
      <c r="BL81" t="s">
        <v>139</v>
      </c>
      <c r="BM81">
        <v>1</v>
      </c>
      <c r="BN81">
        <v>1</v>
      </c>
      <c r="BO81">
        <v>0</v>
      </c>
      <c r="BP81">
        <v>0</v>
      </c>
      <c r="BS81">
        <v>0.04</v>
      </c>
      <c r="BT81">
        <v>0</v>
      </c>
      <c r="BU81">
        <v>0</v>
      </c>
      <c r="CE81" t="str">
        <f t="shared" si="35"/>
        <v>11:57:59.537</v>
      </c>
      <c r="CF81">
        <v>537253552</v>
      </c>
      <c r="CS81">
        <v>0</v>
      </c>
      <c r="CT81">
        <v>2</v>
      </c>
      <c r="CU81">
        <v>0</v>
      </c>
      <c r="CV81">
        <v>2</v>
      </c>
      <c r="CW81">
        <v>0</v>
      </c>
      <c r="CX81">
        <v>7</v>
      </c>
      <c r="CY81">
        <v>7</v>
      </c>
      <c r="CZ81" t="s">
        <v>131</v>
      </c>
      <c r="DA81">
        <v>65</v>
      </c>
      <c r="DB81">
        <v>0</v>
      </c>
      <c r="DC81" t="s">
        <v>132</v>
      </c>
      <c r="DD81" t="s">
        <v>133</v>
      </c>
      <c r="DG81">
        <v>3574598</v>
      </c>
      <c r="DI81">
        <v>0</v>
      </c>
      <c r="DJ81">
        <v>0</v>
      </c>
      <c r="DK81">
        <v>1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</row>
    <row r="82" spans="1:123" x14ac:dyDescent="0.3">
      <c r="A82" t="str">
        <f>"10/15/2023 11:57:59.772"</f>
        <v>10/15/2023 11:57:59.772</v>
      </c>
      <c r="C82" t="str">
        <f t="shared" si="26"/>
        <v>FFDFD3C0</v>
      </c>
      <c r="D82" t="s">
        <v>141</v>
      </c>
      <c r="E82">
        <v>42</v>
      </c>
      <c r="H82">
        <v>129</v>
      </c>
      <c r="I82" t="s">
        <v>142</v>
      </c>
      <c r="J82" t="s">
        <v>125</v>
      </c>
      <c r="K82">
        <v>0</v>
      </c>
      <c r="L82">
        <v>3</v>
      </c>
      <c r="M82">
        <v>0</v>
      </c>
      <c r="N82">
        <v>2</v>
      </c>
      <c r="O82">
        <v>0</v>
      </c>
      <c r="P82">
        <v>1</v>
      </c>
      <c r="Q82">
        <v>0</v>
      </c>
      <c r="S82" t="str">
        <f t="shared" si="34"/>
        <v>11:57:59.000</v>
      </c>
      <c r="T82" t="str">
        <f t="shared" si="34"/>
        <v>11:57:59.000</v>
      </c>
      <c r="U82" t="str">
        <f t="shared" si="27"/>
        <v>A9A1C3</v>
      </c>
      <c r="V82">
        <v>0</v>
      </c>
      <c r="W82">
        <v>0</v>
      </c>
      <c r="X82">
        <v>2</v>
      </c>
      <c r="Y82">
        <v>0</v>
      </c>
      <c r="AA82">
        <v>1</v>
      </c>
      <c r="AB82">
        <v>8</v>
      </c>
      <c r="AC82">
        <v>3</v>
      </c>
      <c r="AD82">
        <v>0</v>
      </c>
      <c r="AE82">
        <v>9</v>
      </c>
      <c r="AF82" t="s">
        <v>126</v>
      </c>
      <c r="AG82">
        <v>0</v>
      </c>
      <c r="AH82">
        <v>3</v>
      </c>
      <c r="AI82">
        <v>1</v>
      </c>
      <c r="AJ82">
        <v>0</v>
      </c>
      <c r="AK82" t="s">
        <v>170</v>
      </c>
      <c r="AL82">
        <v>33.92812</v>
      </c>
      <c r="AM82" t="s">
        <v>171</v>
      </c>
      <c r="AN82">
        <v>-78.076228999999998</v>
      </c>
      <c r="AO82">
        <v>25</v>
      </c>
      <c r="AP82">
        <v>400</v>
      </c>
      <c r="AQ82" t="s">
        <v>129</v>
      </c>
      <c r="AR82">
        <v>40</v>
      </c>
      <c r="AS82">
        <v>42</v>
      </c>
      <c r="AT82">
        <v>128</v>
      </c>
      <c r="BB82" t="str">
        <f t="shared" si="28"/>
        <v>1200</v>
      </c>
      <c r="BC82">
        <v>1</v>
      </c>
      <c r="BD82" t="str">
        <f t="shared" si="29"/>
        <v xml:space="preserve">N72FU   </v>
      </c>
      <c r="BE82">
        <v>1</v>
      </c>
      <c r="BG82">
        <v>0</v>
      </c>
      <c r="BH82">
        <v>0</v>
      </c>
      <c r="BI82">
        <v>0</v>
      </c>
      <c r="BJ82">
        <v>-75</v>
      </c>
      <c r="BK82">
        <v>-475</v>
      </c>
      <c r="BL82" t="s">
        <v>139</v>
      </c>
      <c r="BM82">
        <v>1</v>
      </c>
      <c r="BN82">
        <v>1</v>
      </c>
      <c r="BO82">
        <v>0</v>
      </c>
      <c r="BP82">
        <v>0</v>
      </c>
      <c r="BS82">
        <v>0.04</v>
      </c>
      <c r="BT82">
        <v>0</v>
      </c>
      <c r="BU82">
        <v>0</v>
      </c>
      <c r="CE82" t="str">
        <f t="shared" si="35"/>
        <v>11:57:59.537</v>
      </c>
      <c r="CF82">
        <v>537253552</v>
      </c>
      <c r="CS82">
        <v>0</v>
      </c>
      <c r="CT82">
        <v>2</v>
      </c>
      <c r="CU82">
        <v>0</v>
      </c>
      <c r="CV82">
        <v>2</v>
      </c>
      <c r="CW82">
        <v>0</v>
      </c>
      <c r="CX82">
        <v>7</v>
      </c>
      <c r="CY82">
        <v>7</v>
      </c>
      <c r="CZ82" t="s">
        <v>131</v>
      </c>
      <c r="DA82">
        <v>65</v>
      </c>
      <c r="DB82">
        <v>0</v>
      </c>
      <c r="DC82" t="s">
        <v>132</v>
      </c>
      <c r="DD82" t="s">
        <v>133</v>
      </c>
      <c r="DG82">
        <v>3574598</v>
      </c>
      <c r="DI82">
        <v>0</v>
      </c>
      <c r="DJ82">
        <v>0</v>
      </c>
      <c r="DK82">
        <v>1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</row>
    <row r="83" spans="1:123" x14ac:dyDescent="0.3">
      <c r="A83" t="str">
        <f>"10/15/2023 11:57:59.787"</f>
        <v>10/15/2023 11:57:59.787</v>
      </c>
      <c r="C83" t="str">
        <f t="shared" si="26"/>
        <v>FFDFD3C0</v>
      </c>
      <c r="D83" t="s">
        <v>143</v>
      </c>
      <c r="E83">
        <v>6</v>
      </c>
      <c r="F83">
        <v>3006</v>
      </c>
      <c r="G83" t="s">
        <v>144</v>
      </c>
      <c r="J83" t="s">
        <v>145</v>
      </c>
      <c r="K83">
        <v>0</v>
      </c>
      <c r="L83">
        <v>3</v>
      </c>
      <c r="M83">
        <v>0</v>
      </c>
      <c r="N83">
        <v>2</v>
      </c>
      <c r="O83">
        <v>0</v>
      </c>
      <c r="P83">
        <v>1</v>
      </c>
      <c r="Q83">
        <v>0</v>
      </c>
      <c r="S83" t="str">
        <f t="shared" si="34"/>
        <v>11:57:59.000</v>
      </c>
      <c r="T83" t="str">
        <f t="shared" si="34"/>
        <v>11:57:59.000</v>
      </c>
      <c r="U83" t="str">
        <f t="shared" si="27"/>
        <v>A9A1C3</v>
      </c>
      <c r="V83">
        <v>0</v>
      </c>
      <c r="W83">
        <v>0</v>
      </c>
      <c r="X83">
        <v>2</v>
      </c>
      <c r="Y83">
        <v>0</v>
      </c>
      <c r="AA83">
        <v>1</v>
      </c>
      <c r="AB83">
        <v>8</v>
      </c>
      <c r="AC83">
        <v>3</v>
      </c>
      <c r="AD83">
        <v>0</v>
      </c>
      <c r="AE83">
        <v>9</v>
      </c>
      <c r="AF83" t="s">
        <v>126</v>
      </c>
      <c r="AG83">
        <v>0</v>
      </c>
      <c r="AH83">
        <v>3</v>
      </c>
      <c r="AI83">
        <v>1</v>
      </c>
      <c r="AJ83">
        <v>0</v>
      </c>
      <c r="AK83" t="s">
        <v>170</v>
      </c>
      <c r="AL83">
        <v>33.92812</v>
      </c>
      <c r="AM83" t="s">
        <v>171</v>
      </c>
      <c r="AN83">
        <v>-78.076228999999998</v>
      </c>
      <c r="AO83">
        <v>25</v>
      </c>
      <c r="AP83">
        <v>400</v>
      </c>
      <c r="AQ83" t="s">
        <v>129</v>
      </c>
      <c r="AR83">
        <v>40</v>
      </c>
      <c r="AS83">
        <v>42</v>
      </c>
      <c r="AT83">
        <v>128</v>
      </c>
      <c r="BB83" t="str">
        <f t="shared" si="28"/>
        <v>1200</v>
      </c>
      <c r="BC83">
        <v>1</v>
      </c>
      <c r="BD83" t="str">
        <f t="shared" si="29"/>
        <v xml:space="preserve">N72FU   </v>
      </c>
      <c r="BE83">
        <v>1</v>
      </c>
      <c r="BG83">
        <v>0</v>
      </c>
      <c r="BH83">
        <v>0</v>
      </c>
      <c r="BI83">
        <v>0</v>
      </c>
      <c r="BJ83">
        <v>-75</v>
      </c>
      <c r="BK83">
        <v>-475</v>
      </c>
      <c r="BL83" t="s">
        <v>139</v>
      </c>
      <c r="BM83">
        <v>1</v>
      </c>
      <c r="BN83">
        <v>1</v>
      </c>
      <c r="BO83">
        <v>0</v>
      </c>
      <c r="BP83">
        <v>0</v>
      </c>
      <c r="BS83">
        <v>0.04</v>
      </c>
      <c r="BT83">
        <v>0</v>
      </c>
      <c r="BU83">
        <v>0</v>
      </c>
      <c r="CE83" t="str">
        <f t="shared" si="35"/>
        <v>11:57:59.537</v>
      </c>
      <c r="CF83">
        <v>537253552</v>
      </c>
      <c r="CS83">
        <v>0</v>
      </c>
      <c r="CT83">
        <v>2</v>
      </c>
      <c r="CU83">
        <v>0</v>
      </c>
      <c r="CV83">
        <v>2</v>
      </c>
      <c r="CW83">
        <v>0</v>
      </c>
      <c r="CX83">
        <v>7</v>
      </c>
      <c r="CY83">
        <v>7</v>
      </c>
      <c r="CZ83" t="s">
        <v>131</v>
      </c>
      <c r="DA83">
        <v>65</v>
      </c>
      <c r="DB83">
        <v>0</v>
      </c>
      <c r="DC83" t="s">
        <v>132</v>
      </c>
      <c r="DD83" t="s">
        <v>133</v>
      </c>
      <c r="DG83">
        <v>3574598</v>
      </c>
      <c r="DI83">
        <v>0</v>
      </c>
      <c r="DJ83">
        <v>0</v>
      </c>
      <c r="DK83">
        <v>1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</row>
    <row r="84" spans="1:123" x14ac:dyDescent="0.3">
      <c r="A84" t="str">
        <f>"10/15/2023 11:57:59.803"</f>
        <v>10/15/2023 11:57:59.803</v>
      </c>
      <c r="C84" t="str">
        <f t="shared" si="26"/>
        <v>FFDFD3C0</v>
      </c>
      <c r="D84" t="s">
        <v>137</v>
      </c>
      <c r="E84">
        <v>6</v>
      </c>
      <c r="F84">
        <v>1006</v>
      </c>
      <c r="G84" t="s">
        <v>135</v>
      </c>
      <c r="J84" t="s">
        <v>138</v>
      </c>
      <c r="K84">
        <v>0</v>
      </c>
      <c r="L84">
        <v>3</v>
      </c>
      <c r="M84">
        <v>0</v>
      </c>
      <c r="N84">
        <v>2</v>
      </c>
      <c r="O84">
        <v>0</v>
      </c>
      <c r="P84">
        <v>1</v>
      </c>
      <c r="Q84">
        <v>0</v>
      </c>
      <c r="S84" t="str">
        <f t="shared" si="34"/>
        <v>11:57:59.000</v>
      </c>
      <c r="T84" t="str">
        <f t="shared" si="34"/>
        <v>11:57:59.000</v>
      </c>
      <c r="U84" t="str">
        <f t="shared" si="27"/>
        <v>A9A1C3</v>
      </c>
      <c r="V84">
        <v>0</v>
      </c>
      <c r="W84">
        <v>0</v>
      </c>
      <c r="X84">
        <v>2</v>
      </c>
      <c r="Y84">
        <v>0</v>
      </c>
      <c r="AA84">
        <v>1</v>
      </c>
      <c r="AB84">
        <v>8</v>
      </c>
      <c r="AC84">
        <v>3</v>
      </c>
      <c r="AD84">
        <v>0</v>
      </c>
      <c r="AE84">
        <v>9</v>
      </c>
      <c r="AF84" t="s">
        <v>126</v>
      </c>
      <c r="AG84">
        <v>0</v>
      </c>
      <c r="AH84">
        <v>3</v>
      </c>
      <c r="AI84">
        <v>1</v>
      </c>
      <c r="AJ84">
        <v>0</v>
      </c>
      <c r="AK84" t="s">
        <v>170</v>
      </c>
      <c r="AL84">
        <v>33.92812</v>
      </c>
      <c r="AM84" t="s">
        <v>171</v>
      </c>
      <c r="AN84">
        <v>-78.076228999999998</v>
      </c>
      <c r="AO84">
        <v>25</v>
      </c>
      <c r="AP84">
        <v>400</v>
      </c>
      <c r="AQ84" t="s">
        <v>129</v>
      </c>
      <c r="AR84">
        <v>40</v>
      </c>
      <c r="AS84">
        <v>42</v>
      </c>
      <c r="AT84">
        <v>128</v>
      </c>
      <c r="BB84" t="str">
        <f t="shared" si="28"/>
        <v>1200</v>
      </c>
      <c r="BC84">
        <v>1</v>
      </c>
      <c r="BD84" t="str">
        <f t="shared" si="29"/>
        <v xml:space="preserve">N72FU   </v>
      </c>
      <c r="BE84">
        <v>1</v>
      </c>
      <c r="BG84">
        <v>0</v>
      </c>
      <c r="BH84">
        <v>0</v>
      </c>
      <c r="BI84">
        <v>0</v>
      </c>
      <c r="BJ84">
        <v>-75</v>
      </c>
      <c r="BK84">
        <v>-475</v>
      </c>
      <c r="BL84" t="s">
        <v>139</v>
      </c>
      <c r="BM84">
        <v>1</v>
      </c>
      <c r="BN84">
        <v>1</v>
      </c>
      <c r="BO84">
        <v>0</v>
      </c>
      <c r="BP84">
        <v>0</v>
      </c>
      <c r="BS84">
        <v>0.04</v>
      </c>
      <c r="BT84">
        <v>0</v>
      </c>
      <c r="BU84">
        <v>0</v>
      </c>
      <c r="CE84" t="str">
        <f t="shared" si="35"/>
        <v>11:57:59.537</v>
      </c>
      <c r="CF84">
        <v>537253552</v>
      </c>
      <c r="CS84">
        <v>0</v>
      </c>
      <c r="CT84">
        <v>2</v>
      </c>
      <c r="CU84">
        <v>0</v>
      </c>
      <c r="CV84">
        <v>2</v>
      </c>
      <c r="CW84">
        <v>0</v>
      </c>
      <c r="CX84">
        <v>7</v>
      </c>
      <c r="CY84">
        <v>7</v>
      </c>
      <c r="CZ84" t="s">
        <v>131</v>
      </c>
      <c r="DA84">
        <v>65</v>
      </c>
      <c r="DB84">
        <v>0</v>
      </c>
      <c r="DC84" t="s">
        <v>132</v>
      </c>
      <c r="DD84" t="s">
        <v>133</v>
      </c>
      <c r="DG84">
        <v>3574598</v>
      </c>
      <c r="DI84">
        <v>0</v>
      </c>
      <c r="DJ84">
        <v>0</v>
      </c>
      <c r="DK84">
        <v>1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</row>
    <row r="85" spans="1:123" x14ac:dyDescent="0.3">
      <c r="A85" t="str">
        <f>"10/15/2023 11:57:59.803"</f>
        <v>10/15/2023 11:57:59.803</v>
      </c>
      <c r="C85" t="str">
        <f t="shared" si="26"/>
        <v>FFDFD3C0</v>
      </c>
      <c r="D85" t="s">
        <v>134</v>
      </c>
      <c r="E85">
        <v>3</v>
      </c>
      <c r="H85">
        <v>164</v>
      </c>
      <c r="I85" t="s">
        <v>135</v>
      </c>
      <c r="J85" t="s">
        <v>136</v>
      </c>
      <c r="K85">
        <v>0</v>
      </c>
      <c r="L85">
        <v>3</v>
      </c>
      <c r="M85">
        <v>0</v>
      </c>
      <c r="N85">
        <v>2</v>
      </c>
      <c r="O85">
        <v>0</v>
      </c>
      <c r="P85">
        <v>1</v>
      </c>
      <c r="Q85">
        <v>0</v>
      </c>
      <c r="S85" t="str">
        <f t="shared" si="34"/>
        <v>11:57:59.000</v>
      </c>
      <c r="T85" t="str">
        <f t="shared" si="34"/>
        <v>11:57:59.000</v>
      </c>
      <c r="U85" t="str">
        <f t="shared" si="27"/>
        <v>A9A1C3</v>
      </c>
      <c r="V85">
        <v>0</v>
      </c>
      <c r="W85">
        <v>0</v>
      </c>
      <c r="X85">
        <v>2</v>
      </c>
      <c r="Y85">
        <v>0</v>
      </c>
      <c r="AA85">
        <v>1</v>
      </c>
      <c r="AB85">
        <v>8</v>
      </c>
      <c r="AC85">
        <v>3</v>
      </c>
      <c r="AD85">
        <v>0</v>
      </c>
      <c r="AE85">
        <v>9</v>
      </c>
      <c r="AF85" t="s">
        <v>126</v>
      </c>
      <c r="AG85">
        <v>0</v>
      </c>
      <c r="AH85">
        <v>3</v>
      </c>
      <c r="AI85">
        <v>1</v>
      </c>
      <c r="AJ85">
        <v>0</v>
      </c>
      <c r="AK85" t="s">
        <v>170</v>
      </c>
      <c r="AL85">
        <v>33.92812</v>
      </c>
      <c r="AM85" t="s">
        <v>171</v>
      </c>
      <c r="AN85">
        <v>-78.076228999999998</v>
      </c>
      <c r="AO85">
        <v>25</v>
      </c>
      <c r="AP85">
        <v>400</v>
      </c>
      <c r="AQ85" t="s">
        <v>129</v>
      </c>
      <c r="AR85">
        <v>40</v>
      </c>
      <c r="AS85">
        <v>42</v>
      </c>
      <c r="AT85">
        <v>128</v>
      </c>
      <c r="BB85" t="str">
        <f t="shared" si="28"/>
        <v>1200</v>
      </c>
      <c r="BC85">
        <v>1</v>
      </c>
      <c r="BD85" t="str">
        <f t="shared" si="29"/>
        <v xml:space="preserve">N72FU   </v>
      </c>
      <c r="BE85">
        <v>1</v>
      </c>
      <c r="BG85">
        <v>0</v>
      </c>
      <c r="BH85">
        <v>0</v>
      </c>
      <c r="BI85">
        <v>0</v>
      </c>
      <c r="BJ85">
        <v>-75</v>
      </c>
      <c r="BK85">
        <v>-475</v>
      </c>
      <c r="BL85" t="s">
        <v>139</v>
      </c>
      <c r="BM85">
        <v>1</v>
      </c>
      <c r="BN85">
        <v>1</v>
      </c>
      <c r="BO85">
        <v>0</v>
      </c>
      <c r="BP85">
        <v>0</v>
      </c>
      <c r="BS85">
        <v>0.04</v>
      </c>
      <c r="BT85">
        <v>0</v>
      </c>
      <c r="BU85">
        <v>0</v>
      </c>
      <c r="CE85" t="str">
        <f t="shared" si="35"/>
        <v>11:57:59.537</v>
      </c>
      <c r="CF85">
        <v>537253552</v>
      </c>
      <c r="CS85">
        <v>0</v>
      </c>
      <c r="CT85">
        <v>2</v>
      </c>
      <c r="CU85">
        <v>0</v>
      </c>
      <c r="CV85">
        <v>2</v>
      </c>
      <c r="CW85">
        <v>0</v>
      </c>
      <c r="CX85">
        <v>7</v>
      </c>
      <c r="CY85">
        <v>7</v>
      </c>
      <c r="CZ85" t="s">
        <v>131</v>
      </c>
      <c r="DA85">
        <v>65</v>
      </c>
      <c r="DB85">
        <v>0</v>
      </c>
      <c r="DC85" t="s">
        <v>132</v>
      </c>
      <c r="DD85" t="s">
        <v>133</v>
      </c>
      <c r="DG85">
        <v>3574598</v>
      </c>
      <c r="DI85">
        <v>0</v>
      </c>
      <c r="DJ85">
        <v>0</v>
      </c>
      <c r="DK85">
        <v>1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</row>
    <row r="86" spans="1:123" x14ac:dyDescent="0.3">
      <c r="A86" t="str">
        <f>"10/15/2023 11:58:00.850"</f>
        <v>10/15/2023 11:58:00.850</v>
      </c>
      <c r="C86" t="str">
        <f t="shared" si="26"/>
        <v>FFDFD3C0</v>
      </c>
      <c r="D86" t="s">
        <v>137</v>
      </c>
      <c r="E86">
        <v>4</v>
      </c>
      <c r="F86">
        <v>1004</v>
      </c>
      <c r="G86" t="s">
        <v>140</v>
      </c>
      <c r="J86" t="s">
        <v>138</v>
      </c>
      <c r="K86">
        <v>0</v>
      </c>
      <c r="L86">
        <v>3</v>
      </c>
      <c r="M86">
        <v>0</v>
      </c>
      <c r="N86">
        <v>2</v>
      </c>
      <c r="O86">
        <v>0</v>
      </c>
      <c r="P86">
        <v>1</v>
      </c>
      <c r="Q86">
        <v>0</v>
      </c>
      <c r="S86" t="str">
        <f t="shared" ref="S86:T91" si="36">"11:58:00.000"</f>
        <v>11:58:00.000</v>
      </c>
      <c r="T86" t="str">
        <f t="shared" si="36"/>
        <v>11:58:00.000</v>
      </c>
      <c r="U86" t="str">
        <f t="shared" si="27"/>
        <v>A9A1C3</v>
      </c>
      <c r="V86">
        <v>0</v>
      </c>
      <c r="W86">
        <v>0</v>
      </c>
      <c r="X86">
        <v>2</v>
      </c>
      <c r="Y86">
        <v>0</v>
      </c>
      <c r="AA86">
        <v>1</v>
      </c>
      <c r="AB86">
        <v>8</v>
      </c>
      <c r="AC86">
        <v>3</v>
      </c>
      <c r="AD86">
        <v>0</v>
      </c>
      <c r="AE86">
        <v>9</v>
      </c>
      <c r="AF86" t="s">
        <v>126</v>
      </c>
      <c r="AG86">
        <v>0</v>
      </c>
      <c r="AH86">
        <v>3</v>
      </c>
      <c r="AI86">
        <v>1</v>
      </c>
      <c r="AJ86">
        <v>0</v>
      </c>
      <c r="AK86" t="s">
        <v>172</v>
      </c>
      <c r="AL86">
        <v>33.928356000000001</v>
      </c>
      <c r="AM86" t="s">
        <v>173</v>
      </c>
      <c r="AN86">
        <v>-78.076014999999998</v>
      </c>
      <c r="AO86">
        <v>25</v>
      </c>
      <c r="AP86">
        <v>400</v>
      </c>
      <c r="AQ86" t="s">
        <v>129</v>
      </c>
      <c r="AR86">
        <v>40</v>
      </c>
      <c r="AS86">
        <v>44</v>
      </c>
      <c r="AT86">
        <v>64</v>
      </c>
      <c r="BB86" t="str">
        <f t="shared" si="28"/>
        <v>1200</v>
      </c>
      <c r="BC86">
        <v>1</v>
      </c>
      <c r="BD86" t="str">
        <f t="shared" si="29"/>
        <v xml:space="preserve">N72FU   </v>
      </c>
      <c r="BE86">
        <v>1</v>
      </c>
      <c r="BG86">
        <v>0</v>
      </c>
      <c r="BH86">
        <v>0</v>
      </c>
      <c r="BI86">
        <v>0</v>
      </c>
      <c r="BJ86">
        <v>-50</v>
      </c>
      <c r="BK86">
        <v>-450</v>
      </c>
      <c r="BL86" t="s">
        <v>139</v>
      </c>
      <c r="BM86">
        <v>1</v>
      </c>
      <c r="BN86">
        <v>1</v>
      </c>
      <c r="BO86">
        <v>0</v>
      </c>
      <c r="BP86">
        <v>0</v>
      </c>
      <c r="BS86">
        <v>0.04</v>
      </c>
      <c r="BT86">
        <v>0</v>
      </c>
      <c r="BU86">
        <v>0</v>
      </c>
      <c r="CE86" t="str">
        <f t="shared" ref="CE86:CE91" si="37">"11:58:00.622"</f>
        <v>11:58:00.622</v>
      </c>
      <c r="CF86">
        <v>621753648</v>
      </c>
      <c r="CS86">
        <v>0</v>
      </c>
      <c r="CT86">
        <v>2</v>
      </c>
      <c r="CU86">
        <v>0</v>
      </c>
      <c r="CV86">
        <v>2</v>
      </c>
      <c r="CW86">
        <v>0</v>
      </c>
      <c r="CX86">
        <v>7</v>
      </c>
      <c r="CY86">
        <v>7</v>
      </c>
      <c r="CZ86" t="s">
        <v>131</v>
      </c>
      <c r="DA86">
        <v>65</v>
      </c>
      <c r="DB86">
        <v>0</v>
      </c>
      <c r="DC86" t="s">
        <v>132</v>
      </c>
      <c r="DD86" t="s">
        <v>133</v>
      </c>
      <c r="DG86">
        <v>3574604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</row>
    <row r="87" spans="1:123" x14ac:dyDescent="0.3">
      <c r="A87" t="str">
        <f>"10/15/2023 11:58:00.865"</f>
        <v>10/15/2023 11:58:00.865</v>
      </c>
      <c r="C87" t="str">
        <f t="shared" si="26"/>
        <v>FFDFD3C0</v>
      </c>
      <c r="D87" t="s">
        <v>123</v>
      </c>
      <c r="E87">
        <v>10</v>
      </c>
      <c r="H87">
        <v>260</v>
      </c>
      <c r="I87" t="s">
        <v>124</v>
      </c>
      <c r="J87" t="s">
        <v>125</v>
      </c>
      <c r="K87">
        <v>0</v>
      </c>
      <c r="L87">
        <v>3</v>
      </c>
      <c r="M87">
        <v>0</v>
      </c>
      <c r="N87">
        <v>2</v>
      </c>
      <c r="O87">
        <v>0</v>
      </c>
      <c r="P87">
        <v>1</v>
      </c>
      <c r="Q87">
        <v>0</v>
      </c>
      <c r="S87" t="str">
        <f t="shared" si="36"/>
        <v>11:58:00.000</v>
      </c>
      <c r="T87" t="str">
        <f t="shared" si="36"/>
        <v>11:58:00.000</v>
      </c>
      <c r="U87" t="str">
        <f t="shared" si="27"/>
        <v>A9A1C3</v>
      </c>
      <c r="V87">
        <v>0</v>
      </c>
      <c r="W87">
        <v>0</v>
      </c>
      <c r="X87">
        <v>2</v>
      </c>
      <c r="Y87">
        <v>0</v>
      </c>
      <c r="AA87">
        <v>1</v>
      </c>
      <c r="AB87">
        <v>8</v>
      </c>
      <c r="AC87">
        <v>3</v>
      </c>
      <c r="AD87">
        <v>0</v>
      </c>
      <c r="AE87">
        <v>9</v>
      </c>
      <c r="AF87" t="s">
        <v>126</v>
      </c>
      <c r="AG87">
        <v>0</v>
      </c>
      <c r="AH87">
        <v>3</v>
      </c>
      <c r="AI87">
        <v>1</v>
      </c>
      <c r="AJ87">
        <v>0</v>
      </c>
      <c r="AK87" t="s">
        <v>172</v>
      </c>
      <c r="AL87">
        <v>33.928356000000001</v>
      </c>
      <c r="AM87" t="s">
        <v>173</v>
      </c>
      <c r="AN87">
        <v>-78.076014999999998</v>
      </c>
      <c r="AO87">
        <v>25</v>
      </c>
      <c r="AP87">
        <v>400</v>
      </c>
      <c r="AQ87" t="s">
        <v>129</v>
      </c>
      <c r="AR87">
        <v>40</v>
      </c>
      <c r="AS87">
        <v>44</v>
      </c>
      <c r="AT87">
        <v>64</v>
      </c>
      <c r="BB87" t="str">
        <f t="shared" si="28"/>
        <v>1200</v>
      </c>
      <c r="BC87">
        <v>1</v>
      </c>
      <c r="BD87" t="str">
        <f t="shared" si="29"/>
        <v xml:space="preserve">N72FU   </v>
      </c>
      <c r="BE87">
        <v>1</v>
      </c>
      <c r="BG87">
        <v>0</v>
      </c>
      <c r="BH87">
        <v>0</v>
      </c>
      <c r="BI87">
        <v>0</v>
      </c>
      <c r="BJ87">
        <v>-50</v>
      </c>
      <c r="BK87">
        <v>-450</v>
      </c>
      <c r="BL87" t="s">
        <v>139</v>
      </c>
      <c r="BM87">
        <v>1</v>
      </c>
      <c r="BN87">
        <v>1</v>
      </c>
      <c r="BO87">
        <v>0</v>
      </c>
      <c r="BP87">
        <v>0</v>
      </c>
      <c r="BS87">
        <v>0.04</v>
      </c>
      <c r="BT87">
        <v>0</v>
      </c>
      <c r="BU87">
        <v>0</v>
      </c>
      <c r="CE87" t="str">
        <f t="shared" si="37"/>
        <v>11:58:00.622</v>
      </c>
      <c r="CF87">
        <v>621753648</v>
      </c>
      <c r="CS87">
        <v>0</v>
      </c>
      <c r="CT87">
        <v>2</v>
      </c>
      <c r="CU87">
        <v>0</v>
      </c>
      <c r="CV87">
        <v>2</v>
      </c>
      <c r="CW87">
        <v>0</v>
      </c>
      <c r="CX87">
        <v>7</v>
      </c>
      <c r="CY87">
        <v>7</v>
      </c>
      <c r="CZ87" t="s">
        <v>131</v>
      </c>
      <c r="DA87">
        <v>65</v>
      </c>
      <c r="DB87">
        <v>0</v>
      </c>
      <c r="DC87" t="s">
        <v>132</v>
      </c>
      <c r="DD87" t="s">
        <v>133</v>
      </c>
      <c r="DG87">
        <v>3574604</v>
      </c>
      <c r="DI87">
        <v>0</v>
      </c>
      <c r="DJ87">
        <v>0</v>
      </c>
      <c r="DK87">
        <v>1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</row>
    <row r="88" spans="1:123" x14ac:dyDescent="0.3">
      <c r="A88" t="str">
        <f>"10/15/2023 11:58:00.928"</f>
        <v>10/15/2023 11:58:00.928</v>
      </c>
      <c r="C88" t="str">
        <f t="shared" si="26"/>
        <v>FFDFD3C0</v>
      </c>
      <c r="D88" t="s">
        <v>141</v>
      </c>
      <c r="E88">
        <v>42</v>
      </c>
      <c r="H88">
        <v>129</v>
      </c>
      <c r="I88" t="s">
        <v>142</v>
      </c>
      <c r="J88" t="s">
        <v>125</v>
      </c>
      <c r="K88">
        <v>0</v>
      </c>
      <c r="L88">
        <v>3</v>
      </c>
      <c r="M88">
        <v>0</v>
      </c>
      <c r="N88">
        <v>2</v>
      </c>
      <c r="O88">
        <v>0</v>
      </c>
      <c r="P88">
        <v>1</v>
      </c>
      <c r="Q88">
        <v>0</v>
      </c>
      <c r="S88" t="str">
        <f t="shared" si="36"/>
        <v>11:58:00.000</v>
      </c>
      <c r="T88" t="str">
        <f t="shared" si="36"/>
        <v>11:58:00.000</v>
      </c>
      <c r="U88" t="str">
        <f t="shared" si="27"/>
        <v>A9A1C3</v>
      </c>
      <c r="V88">
        <v>0</v>
      </c>
      <c r="W88">
        <v>0</v>
      </c>
      <c r="X88">
        <v>2</v>
      </c>
      <c r="Y88">
        <v>0</v>
      </c>
      <c r="AA88">
        <v>1</v>
      </c>
      <c r="AB88">
        <v>8</v>
      </c>
      <c r="AC88">
        <v>3</v>
      </c>
      <c r="AD88">
        <v>0</v>
      </c>
      <c r="AE88">
        <v>9</v>
      </c>
      <c r="AF88" t="s">
        <v>126</v>
      </c>
      <c r="AG88">
        <v>0</v>
      </c>
      <c r="AH88">
        <v>3</v>
      </c>
      <c r="AI88">
        <v>1</v>
      </c>
      <c r="AJ88">
        <v>0</v>
      </c>
      <c r="AK88" t="s">
        <v>172</v>
      </c>
      <c r="AL88">
        <v>33.928356000000001</v>
      </c>
      <c r="AM88" t="s">
        <v>173</v>
      </c>
      <c r="AN88">
        <v>-78.076014999999998</v>
      </c>
      <c r="AO88">
        <v>25</v>
      </c>
      <c r="AP88">
        <v>400</v>
      </c>
      <c r="AQ88" t="s">
        <v>129</v>
      </c>
      <c r="AR88">
        <v>40</v>
      </c>
      <c r="AS88">
        <v>44</v>
      </c>
      <c r="AT88">
        <v>64</v>
      </c>
      <c r="BB88" t="str">
        <f t="shared" si="28"/>
        <v>1200</v>
      </c>
      <c r="BC88">
        <v>1</v>
      </c>
      <c r="BD88" t="str">
        <f t="shared" si="29"/>
        <v xml:space="preserve">N72FU   </v>
      </c>
      <c r="BE88">
        <v>1</v>
      </c>
      <c r="BG88">
        <v>0</v>
      </c>
      <c r="BH88">
        <v>0</v>
      </c>
      <c r="BI88">
        <v>0</v>
      </c>
      <c r="BJ88">
        <v>-50</v>
      </c>
      <c r="BK88">
        <v>-450</v>
      </c>
      <c r="BL88" t="s">
        <v>139</v>
      </c>
      <c r="BM88">
        <v>1</v>
      </c>
      <c r="BN88">
        <v>1</v>
      </c>
      <c r="BO88">
        <v>0</v>
      </c>
      <c r="BP88">
        <v>0</v>
      </c>
      <c r="BS88">
        <v>0.04</v>
      </c>
      <c r="BT88">
        <v>0</v>
      </c>
      <c r="BU88">
        <v>0</v>
      </c>
      <c r="CE88" t="str">
        <f t="shared" si="37"/>
        <v>11:58:00.622</v>
      </c>
      <c r="CF88">
        <v>621753648</v>
      </c>
      <c r="CS88">
        <v>0</v>
      </c>
      <c r="CT88">
        <v>2</v>
      </c>
      <c r="CU88">
        <v>0</v>
      </c>
      <c r="CV88">
        <v>2</v>
      </c>
      <c r="CW88">
        <v>0</v>
      </c>
      <c r="CX88">
        <v>7</v>
      </c>
      <c r="CY88">
        <v>7</v>
      </c>
      <c r="CZ88" t="s">
        <v>131</v>
      </c>
      <c r="DA88">
        <v>65</v>
      </c>
      <c r="DB88">
        <v>0</v>
      </c>
      <c r="DC88" t="s">
        <v>132</v>
      </c>
      <c r="DD88" t="s">
        <v>133</v>
      </c>
      <c r="DG88">
        <v>3574604</v>
      </c>
      <c r="DI88">
        <v>0</v>
      </c>
      <c r="DJ88">
        <v>0</v>
      </c>
      <c r="DK88">
        <v>1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</row>
    <row r="89" spans="1:123" x14ac:dyDescent="0.3">
      <c r="A89" t="str">
        <f>"10/15/2023 11:58:00.928"</f>
        <v>10/15/2023 11:58:00.928</v>
      </c>
      <c r="C89" t="str">
        <f t="shared" si="26"/>
        <v>FFDFD3C0</v>
      </c>
      <c r="D89" t="s">
        <v>143</v>
      </c>
      <c r="E89">
        <v>6</v>
      </c>
      <c r="F89">
        <v>3006</v>
      </c>
      <c r="G89" t="s">
        <v>144</v>
      </c>
      <c r="J89" t="s">
        <v>145</v>
      </c>
      <c r="K89">
        <v>0</v>
      </c>
      <c r="L89">
        <v>3</v>
      </c>
      <c r="M89">
        <v>0</v>
      </c>
      <c r="N89">
        <v>2</v>
      </c>
      <c r="O89">
        <v>0</v>
      </c>
      <c r="P89">
        <v>1</v>
      </c>
      <c r="Q89">
        <v>0</v>
      </c>
      <c r="S89" t="str">
        <f t="shared" si="36"/>
        <v>11:58:00.000</v>
      </c>
      <c r="T89" t="str">
        <f t="shared" si="36"/>
        <v>11:58:00.000</v>
      </c>
      <c r="U89" t="str">
        <f t="shared" si="27"/>
        <v>A9A1C3</v>
      </c>
      <c r="V89">
        <v>0</v>
      </c>
      <c r="W89">
        <v>0</v>
      </c>
      <c r="X89">
        <v>2</v>
      </c>
      <c r="Y89">
        <v>0</v>
      </c>
      <c r="AA89">
        <v>1</v>
      </c>
      <c r="AB89">
        <v>8</v>
      </c>
      <c r="AC89">
        <v>3</v>
      </c>
      <c r="AD89">
        <v>0</v>
      </c>
      <c r="AE89">
        <v>9</v>
      </c>
      <c r="AF89" t="s">
        <v>126</v>
      </c>
      <c r="AG89">
        <v>0</v>
      </c>
      <c r="AH89">
        <v>3</v>
      </c>
      <c r="AI89">
        <v>1</v>
      </c>
      <c r="AJ89">
        <v>0</v>
      </c>
      <c r="AK89" t="s">
        <v>172</v>
      </c>
      <c r="AL89">
        <v>33.928356000000001</v>
      </c>
      <c r="AM89" t="s">
        <v>173</v>
      </c>
      <c r="AN89">
        <v>-78.076014999999998</v>
      </c>
      <c r="AO89">
        <v>25</v>
      </c>
      <c r="AP89">
        <v>400</v>
      </c>
      <c r="AQ89" t="s">
        <v>129</v>
      </c>
      <c r="AR89">
        <v>40</v>
      </c>
      <c r="AS89">
        <v>44</v>
      </c>
      <c r="AT89">
        <v>64</v>
      </c>
      <c r="BB89" t="str">
        <f t="shared" si="28"/>
        <v>1200</v>
      </c>
      <c r="BC89">
        <v>1</v>
      </c>
      <c r="BD89" t="str">
        <f t="shared" si="29"/>
        <v xml:space="preserve">N72FU   </v>
      </c>
      <c r="BE89">
        <v>1</v>
      </c>
      <c r="BG89">
        <v>0</v>
      </c>
      <c r="BH89">
        <v>0</v>
      </c>
      <c r="BI89">
        <v>0</v>
      </c>
      <c r="BJ89">
        <v>-50</v>
      </c>
      <c r="BK89">
        <v>-450</v>
      </c>
      <c r="BL89" t="s">
        <v>139</v>
      </c>
      <c r="BM89">
        <v>1</v>
      </c>
      <c r="BN89">
        <v>1</v>
      </c>
      <c r="BO89">
        <v>0</v>
      </c>
      <c r="BP89">
        <v>0</v>
      </c>
      <c r="BS89">
        <v>0.04</v>
      </c>
      <c r="BT89">
        <v>0</v>
      </c>
      <c r="BU89">
        <v>0</v>
      </c>
      <c r="CE89" t="str">
        <f t="shared" si="37"/>
        <v>11:58:00.622</v>
      </c>
      <c r="CF89">
        <v>621753648</v>
      </c>
      <c r="CS89">
        <v>0</v>
      </c>
      <c r="CT89">
        <v>2</v>
      </c>
      <c r="CU89">
        <v>0</v>
      </c>
      <c r="CV89">
        <v>2</v>
      </c>
      <c r="CW89">
        <v>0</v>
      </c>
      <c r="CX89">
        <v>7</v>
      </c>
      <c r="CY89">
        <v>7</v>
      </c>
      <c r="CZ89" t="s">
        <v>131</v>
      </c>
      <c r="DA89">
        <v>65</v>
      </c>
      <c r="DB89">
        <v>0</v>
      </c>
      <c r="DC89" t="s">
        <v>132</v>
      </c>
      <c r="DD89" t="s">
        <v>133</v>
      </c>
      <c r="DG89">
        <v>3574604</v>
      </c>
      <c r="DI89">
        <v>0</v>
      </c>
      <c r="DJ89">
        <v>0</v>
      </c>
      <c r="DK89">
        <v>1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</row>
    <row r="90" spans="1:123" x14ac:dyDescent="0.3">
      <c r="A90" t="str">
        <f>"10/15/2023 11:58:00.928"</f>
        <v>10/15/2023 11:58:00.928</v>
      </c>
      <c r="C90" t="str">
        <f t="shared" si="26"/>
        <v>FFDFD3C0</v>
      </c>
      <c r="D90" t="s">
        <v>137</v>
      </c>
      <c r="E90">
        <v>6</v>
      </c>
      <c r="F90">
        <v>1006</v>
      </c>
      <c r="G90" t="s">
        <v>135</v>
      </c>
      <c r="J90" t="s">
        <v>138</v>
      </c>
      <c r="K90">
        <v>0</v>
      </c>
      <c r="L90">
        <v>3</v>
      </c>
      <c r="M90">
        <v>0</v>
      </c>
      <c r="N90">
        <v>2</v>
      </c>
      <c r="O90">
        <v>0</v>
      </c>
      <c r="P90">
        <v>1</v>
      </c>
      <c r="Q90">
        <v>0</v>
      </c>
      <c r="S90" t="str">
        <f t="shared" si="36"/>
        <v>11:58:00.000</v>
      </c>
      <c r="T90" t="str">
        <f t="shared" si="36"/>
        <v>11:58:00.000</v>
      </c>
      <c r="U90" t="str">
        <f t="shared" si="27"/>
        <v>A9A1C3</v>
      </c>
      <c r="V90">
        <v>0</v>
      </c>
      <c r="W90">
        <v>0</v>
      </c>
      <c r="X90">
        <v>2</v>
      </c>
      <c r="Y90">
        <v>0</v>
      </c>
      <c r="AA90">
        <v>1</v>
      </c>
      <c r="AB90">
        <v>8</v>
      </c>
      <c r="AC90">
        <v>3</v>
      </c>
      <c r="AD90">
        <v>0</v>
      </c>
      <c r="AE90">
        <v>9</v>
      </c>
      <c r="AF90" t="s">
        <v>126</v>
      </c>
      <c r="AG90">
        <v>0</v>
      </c>
      <c r="AH90">
        <v>3</v>
      </c>
      <c r="AI90">
        <v>1</v>
      </c>
      <c r="AJ90">
        <v>0</v>
      </c>
      <c r="AK90" t="s">
        <v>172</v>
      </c>
      <c r="AL90">
        <v>33.928356000000001</v>
      </c>
      <c r="AM90" t="s">
        <v>173</v>
      </c>
      <c r="AN90">
        <v>-78.076014999999998</v>
      </c>
      <c r="AO90">
        <v>25</v>
      </c>
      <c r="AP90">
        <v>400</v>
      </c>
      <c r="AQ90" t="s">
        <v>129</v>
      </c>
      <c r="AR90">
        <v>40</v>
      </c>
      <c r="AS90">
        <v>44</v>
      </c>
      <c r="AT90">
        <v>64</v>
      </c>
      <c r="BB90" t="str">
        <f t="shared" si="28"/>
        <v>1200</v>
      </c>
      <c r="BC90">
        <v>1</v>
      </c>
      <c r="BD90" t="str">
        <f t="shared" si="29"/>
        <v xml:space="preserve">N72FU   </v>
      </c>
      <c r="BE90">
        <v>1</v>
      </c>
      <c r="BG90">
        <v>0</v>
      </c>
      <c r="BH90">
        <v>0</v>
      </c>
      <c r="BI90">
        <v>0</v>
      </c>
      <c r="BJ90">
        <v>-50</v>
      </c>
      <c r="BK90">
        <v>-450</v>
      </c>
      <c r="BL90" t="s">
        <v>139</v>
      </c>
      <c r="BM90">
        <v>1</v>
      </c>
      <c r="BN90">
        <v>1</v>
      </c>
      <c r="BO90">
        <v>0</v>
      </c>
      <c r="BP90">
        <v>0</v>
      </c>
      <c r="BS90">
        <v>0.04</v>
      </c>
      <c r="BT90">
        <v>0</v>
      </c>
      <c r="BU90">
        <v>0</v>
      </c>
      <c r="CE90" t="str">
        <f t="shared" si="37"/>
        <v>11:58:00.622</v>
      </c>
      <c r="CF90">
        <v>621753648</v>
      </c>
      <c r="CS90">
        <v>0</v>
      </c>
      <c r="CT90">
        <v>2</v>
      </c>
      <c r="CU90">
        <v>0</v>
      </c>
      <c r="CV90">
        <v>2</v>
      </c>
      <c r="CW90">
        <v>0</v>
      </c>
      <c r="CX90">
        <v>7</v>
      </c>
      <c r="CY90">
        <v>7</v>
      </c>
      <c r="CZ90" t="s">
        <v>131</v>
      </c>
      <c r="DA90">
        <v>65</v>
      </c>
      <c r="DB90">
        <v>0</v>
      </c>
      <c r="DC90" t="s">
        <v>132</v>
      </c>
      <c r="DD90" t="s">
        <v>133</v>
      </c>
      <c r="DG90">
        <v>3574604</v>
      </c>
      <c r="DI90">
        <v>0</v>
      </c>
      <c r="DJ90">
        <v>0</v>
      </c>
      <c r="DK90">
        <v>1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</row>
    <row r="91" spans="1:123" x14ac:dyDescent="0.3">
      <c r="A91" t="str">
        <f>"10/15/2023 11:58:00.928"</f>
        <v>10/15/2023 11:58:00.928</v>
      </c>
      <c r="C91" t="str">
        <f t="shared" si="26"/>
        <v>FFDFD3C0</v>
      </c>
      <c r="D91" t="s">
        <v>134</v>
      </c>
      <c r="E91">
        <v>3</v>
      </c>
      <c r="H91">
        <v>164</v>
      </c>
      <c r="I91" t="s">
        <v>135</v>
      </c>
      <c r="J91" t="s">
        <v>136</v>
      </c>
      <c r="K91">
        <v>0</v>
      </c>
      <c r="L91">
        <v>3</v>
      </c>
      <c r="M91">
        <v>0</v>
      </c>
      <c r="N91">
        <v>2</v>
      </c>
      <c r="O91">
        <v>0</v>
      </c>
      <c r="P91">
        <v>1</v>
      </c>
      <c r="Q91">
        <v>0</v>
      </c>
      <c r="S91" t="str">
        <f t="shared" si="36"/>
        <v>11:58:00.000</v>
      </c>
      <c r="T91" t="str">
        <f t="shared" si="36"/>
        <v>11:58:00.000</v>
      </c>
      <c r="U91" t="str">
        <f t="shared" si="27"/>
        <v>A9A1C3</v>
      </c>
      <c r="V91">
        <v>0</v>
      </c>
      <c r="W91">
        <v>0</v>
      </c>
      <c r="X91">
        <v>2</v>
      </c>
      <c r="Y91">
        <v>0</v>
      </c>
      <c r="AA91">
        <v>1</v>
      </c>
      <c r="AB91">
        <v>8</v>
      </c>
      <c r="AC91">
        <v>3</v>
      </c>
      <c r="AD91">
        <v>0</v>
      </c>
      <c r="AE91">
        <v>9</v>
      </c>
      <c r="AF91" t="s">
        <v>126</v>
      </c>
      <c r="AG91">
        <v>0</v>
      </c>
      <c r="AH91">
        <v>3</v>
      </c>
      <c r="AI91">
        <v>1</v>
      </c>
      <c r="AJ91">
        <v>0</v>
      </c>
      <c r="AK91" t="s">
        <v>172</v>
      </c>
      <c r="AL91">
        <v>33.928356000000001</v>
      </c>
      <c r="AM91" t="s">
        <v>173</v>
      </c>
      <c r="AN91">
        <v>-78.076014999999998</v>
      </c>
      <c r="AO91">
        <v>25</v>
      </c>
      <c r="AP91">
        <v>400</v>
      </c>
      <c r="AQ91" t="s">
        <v>129</v>
      </c>
      <c r="AR91">
        <v>40</v>
      </c>
      <c r="AS91">
        <v>44</v>
      </c>
      <c r="AT91">
        <v>64</v>
      </c>
      <c r="BB91" t="str">
        <f t="shared" si="28"/>
        <v>1200</v>
      </c>
      <c r="BC91">
        <v>1</v>
      </c>
      <c r="BD91" t="str">
        <f t="shared" si="29"/>
        <v xml:space="preserve">N72FU   </v>
      </c>
      <c r="BE91">
        <v>1</v>
      </c>
      <c r="BG91">
        <v>0</v>
      </c>
      <c r="BH91">
        <v>0</v>
      </c>
      <c r="BI91">
        <v>0</v>
      </c>
      <c r="BJ91">
        <v>-50</v>
      </c>
      <c r="BK91">
        <v>-450</v>
      </c>
      <c r="BL91" t="s">
        <v>139</v>
      </c>
      <c r="BM91">
        <v>1</v>
      </c>
      <c r="BN91">
        <v>1</v>
      </c>
      <c r="BO91">
        <v>0</v>
      </c>
      <c r="BP91">
        <v>0</v>
      </c>
      <c r="BS91">
        <v>0.04</v>
      </c>
      <c r="BT91">
        <v>0</v>
      </c>
      <c r="BU91">
        <v>0</v>
      </c>
      <c r="CE91" t="str">
        <f t="shared" si="37"/>
        <v>11:58:00.622</v>
      </c>
      <c r="CF91">
        <v>621753648</v>
      </c>
      <c r="CS91">
        <v>0</v>
      </c>
      <c r="CT91">
        <v>2</v>
      </c>
      <c r="CU91">
        <v>0</v>
      </c>
      <c r="CV91">
        <v>2</v>
      </c>
      <c r="CW91">
        <v>0</v>
      </c>
      <c r="CX91">
        <v>7</v>
      </c>
      <c r="CY91">
        <v>7</v>
      </c>
      <c r="CZ91" t="s">
        <v>131</v>
      </c>
      <c r="DA91">
        <v>65</v>
      </c>
      <c r="DB91">
        <v>0</v>
      </c>
      <c r="DC91" t="s">
        <v>132</v>
      </c>
      <c r="DD91" t="s">
        <v>133</v>
      </c>
      <c r="DG91">
        <v>3574604</v>
      </c>
      <c r="DI91">
        <v>0</v>
      </c>
      <c r="DJ91">
        <v>0</v>
      </c>
      <c r="DK91">
        <v>1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</row>
    <row r="92" spans="1:123" x14ac:dyDescent="0.3">
      <c r="A92" t="str">
        <f>"10/15/2023 11:58:01.662"</f>
        <v>10/15/2023 11:58:01.662</v>
      </c>
      <c r="C92" t="str">
        <f t="shared" si="26"/>
        <v>FFDFD3C0</v>
      </c>
      <c r="D92" t="s">
        <v>137</v>
      </c>
      <c r="E92">
        <v>4</v>
      </c>
      <c r="F92">
        <v>1004</v>
      </c>
      <c r="G92" t="s">
        <v>140</v>
      </c>
      <c r="J92" t="s">
        <v>138</v>
      </c>
      <c r="K92">
        <v>0</v>
      </c>
      <c r="L92">
        <v>3</v>
      </c>
      <c r="M92">
        <v>0</v>
      </c>
      <c r="N92">
        <v>2</v>
      </c>
      <c r="O92">
        <v>0</v>
      </c>
      <c r="P92">
        <v>1</v>
      </c>
      <c r="Q92">
        <v>0</v>
      </c>
      <c r="S92" t="str">
        <f t="shared" ref="S92:T97" si="38">"11:58:01.000"</f>
        <v>11:58:01.000</v>
      </c>
      <c r="T92" t="str">
        <f t="shared" si="38"/>
        <v>11:58:01.000</v>
      </c>
      <c r="U92" t="str">
        <f t="shared" si="27"/>
        <v>A9A1C3</v>
      </c>
      <c r="V92">
        <v>0</v>
      </c>
      <c r="W92">
        <v>0</v>
      </c>
      <c r="X92">
        <v>2</v>
      </c>
      <c r="Y92">
        <v>0</v>
      </c>
      <c r="AA92">
        <v>1</v>
      </c>
      <c r="AB92">
        <v>8</v>
      </c>
      <c r="AC92">
        <v>3</v>
      </c>
      <c r="AD92">
        <v>0</v>
      </c>
      <c r="AE92">
        <v>9</v>
      </c>
      <c r="AF92" t="s">
        <v>126</v>
      </c>
      <c r="AG92">
        <v>0</v>
      </c>
      <c r="AH92">
        <v>3</v>
      </c>
      <c r="AI92">
        <v>1</v>
      </c>
      <c r="AJ92">
        <v>0</v>
      </c>
      <c r="AK92" t="s">
        <v>174</v>
      </c>
      <c r="AL92">
        <v>33.928528</v>
      </c>
      <c r="AM92" t="s">
        <v>175</v>
      </c>
      <c r="AN92">
        <v>-78.075756999999996</v>
      </c>
      <c r="AO92">
        <v>25</v>
      </c>
      <c r="AP92">
        <v>400</v>
      </c>
      <c r="AQ92" t="s">
        <v>129</v>
      </c>
      <c r="AR92">
        <v>40</v>
      </c>
      <c r="AS92">
        <v>46</v>
      </c>
      <c r="AT92">
        <v>128</v>
      </c>
      <c r="BB92" t="str">
        <f t="shared" si="28"/>
        <v>1200</v>
      </c>
      <c r="BC92">
        <v>1</v>
      </c>
      <c r="BD92" t="str">
        <f t="shared" si="29"/>
        <v xml:space="preserve">N72FU   </v>
      </c>
      <c r="BE92">
        <v>1</v>
      </c>
      <c r="BG92">
        <v>0</v>
      </c>
      <c r="BH92">
        <v>0</v>
      </c>
      <c r="BI92">
        <v>0</v>
      </c>
      <c r="BJ92">
        <v>-50</v>
      </c>
      <c r="BK92">
        <v>-450</v>
      </c>
      <c r="BL92" t="s">
        <v>139</v>
      </c>
      <c r="BM92">
        <v>1</v>
      </c>
      <c r="BN92">
        <v>1</v>
      </c>
      <c r="BO92">
        <v>0</v>
      </c>
      <c r="BP92">
        <v>0</v>
      </c>
      <c r="BS92">
        <v>0.04</v>
      </c>
      <c r="BT92">
        <v>0</v>
      </c>
      <c r="BU92">
        <v>0</v>
      </c>
      <c r="CE92" t="str">
        <f t="shared" ref="CE92:CE97" si="39">"11:58:01.454"</f>
        <v>11:58:01.454</v>
      </c>
      <c r="CF92">
        <v>453752912</v>
      </c>
      <c r="CS92">
        <v>0</v>
      </c>
      <c r="CT92">
        <v>2</v>
      </c>
      <c r="CU92">
        <v>0</v>
      </c>
      <c r="CV92">
        <v>2</v>
      </c>
      <c r="CW92">
        <v>0</v>
      </c>
      <c r="CX92">
        <v>7</v>
      </c>
      <c r="CY92">
        <v>7</v>
      </c>
      <c r="CZ92" t="s">
        <v>131</v>
      </c>
      <c r="DA92">
        <v>65</v>
      </c>
      <c r="DB92">
        <v>0</v>
      </c>
      <c r="DC92" t="s">
        <v>132</v>
      </c>
      <c r="DD92" t="s">
        <v>133</v>
      </c>
      <c r="DG92">
        <v>3574607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</row>
    <row r="93" spans="1:123" x14ac:dyDescent="0.3">
      <c r="A93" t="str">
        <f>"10/15/2023 11:58:01.662"</f>
        <v>10/15/2023 11:58:01.662</v>
      </c>
      <c r="C93" t="str">
        <f t="shared" si="26"/>
        <v>FFDFD3C0</v>
      </c>
      <c r="D93" t="s">
        <v>123</v>
      </c>
      <c r="E93">
        <v>10</v>
      </c>
      <c r="H93">
        <v>260</v>
      </c>
      <c r="I93" t="s">
        <v>124</v>
      </c>
      <c r="J93" t="s">
        <v>125</v>
      </c>
      <c r="K93">
        <v>0</v>
      </c>
      <c r="L93">
        <v>3</v>
      </c>
      <c r="M93">
        <v>0</v>
      </c>
      <c r="N93">
        <v>2</v>
      </c>
      <c r="O93">
        <v>0</v>
      </c>
      <c r="P93">
        <v>1</v>
      </c>
      <c r="Q93">
        <v>0</v>
      </c>
      <c r="S93" t="str">
        <f t="shared" si="38"/>
        <v>11:58:01.000</v>
      </c>
      <c r="T93" t="str">
        <f t="shared" si="38"/>
        <v>11:58:01.000</v>
      </c>
      <c r="U93" t="str">
        <f t="shared" si="27"/>
        <v>A9A1C3</v>
      </c>
      <c r="V93">
        <v>0</v>
      </c>
      <c r="W93">
        <v>0</v>
      </c>
      <c r="X93">
        <v>2</v>
      </c>
      <c r="Y93">
        <v>0</v>
      </c>
      <c r="AA93">
        <v>1</v>
      </c>
      <c r="AB93">
        <v>8</v>
      </c>
      <c r="AC93">
        <v>3</v>
      </c>
      <c r="AD93">
        <v>0</v>
      </c>
      <c r="AE93">
        <v>9</v>
      </c>
      <c r="AF93" t="s">
        <v>126</v>
      </c>
      <c r="AG93">
        <v>0</v>
      </c>
      <c r="AH93">
        <v>3</v>
      </c>
      <c r="AI93">
        <v>1</v>
      </c>
      <c r="AJ93">
        <v>0</v>
      </c>
      <c r="AK93" t="s">
        <v>174</v>
      </c>
      <c r="AL93">
        <v>33.928528</v>
      </c>
      <c r="AM93" t="s">
        <v>175</v>
      </c>
      <c r="AN93">
        <v>-78.075756999999996</v>
      </c>
      <c r="AO93">
        <v>25</v>
      </c>
      <c r="AP93">
        <v>400</v>
      </c>
      <c r="AQ93" t="s">
        <v>129</v>
      </c>
      <c r="AR93">
        <v>40</v>
      </c>
      <c r="AS93">
        <v>46</v>
      </c>
      <c r="AT93">
        <v>128</v>
      </c>
      <c r="BB93" t="str">
        <f t="shared" si="28"/>
        <v>1200</v>
      </c>
      <c r="BC93">
        <v>1</v>
      </c>
      <c r="BD93" t="str">
        <f t="shared" si="29"/>
        <v xml:space="preserve">N72FU   </v>
      </c>
      <c r="BE93">
        <v>1</v>
      </c>
      <c r="BG93">
        <v>0</v>
      </c>
      <c r="BH93">
        <v>0</v>
      </c>
      <c r="BI93">
        <v>0</v>
      </c>
      <c r="BJ93">
        <v>-50</v>
      </c>
      <c r="BK93">
        <v>-450</v>
      </c>
      <c r="BL93" t="s">
        <v>139</v>
      </c>
      <c r="BM93">
        <v>1</v>
      </c>
      <c r="BN93">
        <v>1</v>
      </c>
      <c r="BO93">
        <v>0</v>
      </c>
      <c r="BP93">
        <v>0</v>
      </c>
      <c r="BS93">
        <v>0.04</v>
      </c>
      <c r="BT93">
        <v>0</v>
      </c>
      <c r="BU93">
        <v>0</v>
      </c>
      <c r="CE93" t="str">
        <f t="shared" si="39"/>
        <v>11:58:01.454</v>
      </c>
      <c r="CF93">
        <v>453752912</v>
      </c>
      <c r="CS93">
        <v>0</v>
      </c>
      <c r="CT93">
        <v>2</v>
      </c>
      <c r="CU93">
        <v>0</v>
      </c>
      <c r="CV93">
        <v>2</v>
      </c>
      <c r="CW93">
        <v>0</v>
      </c>
      <c r="CX93">
        <v>7</v>
      </c>
      <c r="CY93">
        <v>7</v>
      </c>
      <c r="CZ93" t="s">
        <v>131</v>
      </c>
      <c r="DA93">
        <v>65</v>
      </c>
      <c r="DB93">
        <v>0</v>
      </c>
      <c r="DC93" t="s">
        <v>132</v>
      </c>
      <c r="DD93" t="s">
        <v>133</v>
      </c>
      <c r="DG93">
        <v>3574607</v>
      </c>
      <c r="DI93">
        <v>0</v>
      </c>
      <c r="DJ93">
        <v>0</v>
      </c>
      <c r="DK93">
        <v>1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</row>
    <row r="94" spans="1:123" x14ac:dyDescent="0.3">
      <c r="A94" t="str">
        <f>"10/15/2023 11:58:01.678"</f>
        <v>10/15/2023 11:58:01.678</v>
      </c>
      <c r="C94" t="str">
        <f t="shared" si="26"/>
        <v>FFDFD3C0</v>
      </c>
      <c r="D94" t="s">
        <v>141</v>
      </c>
      <c r="E94">
        <v>42</v>
      </c>
      <c r="H94">
        <v>129</v>
      </c>
      <c r="I94" t="s">
        <v>142</v>
      </c>
      <c r="J94" t="s">
        <v>125</v>
      </c>
      <c r="K94">
        <v>0</v>
      </c>
      <c r="L94">
        <v>3</v>
      </c>
      <c r="M94">
        <v>0</v>
      </c>
      <c r="N94">
        <v>2</v>
      </c>
      <c r="O94">
        <v>0</v>
      </c>
      <c r="P94">
        <v>1</v>
      </c>
      <c r="Q94">
        <v>0</v>
      </c>
      <c r="S94" t="str">
        <f t="shared" si="38"/>
        <v>11:58:01.000</v>
      </c>
      <c r="T94" t="str">
        <f t="shared" si="38"/>
        <v>11:58:01.000</v>
      </c>
      <c r="U94" t="str">
        <f t="shared" si="27"/>
        <v>A9A1C3</v>
      </c>
      <c r="V94">
        <v>0</v>
      </c>
      <c r="W94">
        <v>0</v>
      </c>
      <c r="X94">
        <v>2</v>
      </c>
      <c r="Y94">
        <v>0</v>
      </c>
      <c r="AA94">
        <v>1</v>
      </c>
      <c r="AB94">
        <v>8</v>
      </c>
      <c r="AC94">
        <v>3</v>
      </c>
      <c r="AD94">
        <v>0</v>
      </c>
      <c r="AE94">
        <v>9</v>
      </c>
      <c r="AF94" t="s">
        <v>126</v>
      </c>
      <c r="AG94">
        <v>0</v>
      </c>
      <c r="AH94">
        <v>3</v>
      </c>
      <c r="AI94">
        <v>1</v>
      </c>
      <c r="AJ94">
        <v>0</v>
      </c>
      <c r="AK94" t="s">
        <v>174</v>
      </c>
      <c r="AL94">
        <v>33.928528</v>
      </c>
      <c r="AM94" t="s">
        <v>175</v>
      </c>
      <c r="AN94">
        <v>-78.075756999999996</v>
      </c>
      <c r="AO94">
        <v>25</v>
      </c>
      <c r="AP94">
        <v>400</v>
      </c>
      <c r="AQ94" t="s">
        <v>129</v>
      </c>
      <c r="AR94">
        <v>40</v>
      </c>
      <c r="AS94">
        <v>46</v>
      </c>
      <c r="AT94">
        <v>128</v>
      </c>
      <c r="BB94" t="str">
        <f t="shared" si="28"/>
        <v>1200</v>
      </c>
      <c r="BC94">
        <v>1</v>
      </c>
      <c r="BD94" t="str">
        <f t="shared" si="29"/>
        <v xml:space="preserve">N72FU   </v>
      </c>
      <c r="BE94">
        <v>1</v>
      </c>
      <c r="BG94">
        <v>0</v>
      </c>
      <c r="BH94">
        <v>0</v>
      </c>
      <c r="BI94">
        <v>0</v>
      </c>
      <c r="BJ94">
        <v>-50</v>
      </c>
      <c r="BK94">
        <v>-450</v>
      </c>
      <c r="BL94" t="s">
        <v>139</v>
      </c>
      <c r="BM94">
        <v>1</v>
      </c>
      <c r="BN94">
        <v>1</v>
      </c>
      <c r="BO94">
        <v>0</v>
      </c>
      <c r="BP94">
        <v>0</v>
      </c>
      <c r="BS94">
        <v>0.04</v>
      </c>
      <c r="BT94">
        <v>0</v>
      </c>
      <c r="BU94">
        <v>0</v>
      </c>
      <c r="CE94" t="str">
        <f t="shared" si="39"/>
        <v>11:58:01.454</v>
      </c>
      <c r="CF94">
        <v>453752912</v>
      </c>
      <c r="CS94">
        <v>0</v>
      </c>
      <c r="CT94">
        <v>2</v>
      </c>
      <c r="CU94">
        <v>0</v>
      </c>
      <c r="CV94">
        <v>2</v>
      </c>
      <c r="CW94">
        <v>0</v>
      </c>
      <c r="CX94">
        <v>7</v>
      </c>
      <c r="CY94">
        <v>7</v>
      </c>
      <c r="CZ94" t="s">
        <v>131</v>
      </c>
      <c r="DA94">
        <v>65</v>
      </c>
      <c r="DB94">
        <v>0</v>
      </c>
      <c r="DC94" t="s">
        <v>132</v>
      </c>
      <c r="DD94" t="s">
        <v>133</v>
      </c>
      <c r="DG94">
        <v>3574607</v>
      </c>
      <c r="DI94">
        <v>0</v>
      </c>
      <c r="DJ94">
        <v>0</v>
      </c>
      <c r="DK94">
        <v>1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</row>
    <row r="95" spans="1:123" x14ac:dyDescent="0.3">
      <c r="A95" t="str">
        <f>"10/15/2023 11:58:01.678"</f>
        <v>10/15/2023 11:58:01.678</v>
      </c>
      <c r="C95" t="str">
        <f t="shared" si="26"/>
        <v>FFDFD3C0</v>
      </c>
      <c r="D95" t="s">
        <v>143</v>
      </c>
      <c r="E95">
        <v>6</v>
      </c>
      <c r="F95">
        <v>3006</v>
      </c>
      <c r="G95" t="s">
        <v>144</v>
      </c>
      <c r="J95" t="s">
        <v>145</v>
      </c>
      <c r="K95">
        <v>0</v>
      </c>
      <c r="L95">
        <v>3</v>
      </c>
      <c r="M95">
        <v>0</v>
      </c>
      <c r="N95">
        <v>2</v>
      </c>
      <c r="O95">
        <v>0</v>
      </c>
      <c r="P95">
        <v>1</v>
      </c>
      <c r="Q95">
        <v>0</v>
      </c>
      <c r="S95" t="str">
        <f t="shared" si="38"/>
        <v>11:58:01.000</v>
      </c>
      <c r="T95" t="str">
        <f t="shared" si="38"/>
        <v>11:58:01.000</v>
      </c>
      <c r="U95" t="str">
        <f t="shared" si="27"/>
        <v>A9A1C3</v>
      </c>
      <c r="V95">
        <v>0</v>
      </c>
      <c r="W95">
        <v>0</v>
      </c>
      <c r="X95">
        <v>2</v>
      </c>
      <c r="Y95">
        <v>0</v>
      </c>
      <c r="AA95">
        <v>1</v>
      </c>
      <c r="AB95">
        <v>8</v>
      </c>
      <c r="AC95">
        <v>3</v>
      </c>
      <c r="AD95">
        <v>0</v>
      </c>
      <c r="AE95">
        <v>9</v>
      </c>
      <c r="AF95" t="s">
        <v>126</v>
      </c>
      <c r="AG95">
        <v>0</v>
      </c>
      <c r="AH95">
        <v>3</v>
      </c>
      <c r="AI95">
        <v>1</v>
      </c>
      <c r="AJ95">
        <v>0</v>
      </c>
      <c r="AK95" t="s">
        <v>174</v>
      </c>
      <c r="AL95">
        <v>33.928528</v>
      </c>
      <c r="AM95" t="s">
        <v>175</v>
      </c>
      <c r="AN95">
        <v>-78.075756999999996</v>
      </c>
      <c r="AO95">
        <v>25</v>
      </c>
      <c r="AP95">
        <v>400</v>
      </c>
      <c r="AQ95" t="s">
        <v>129</v>
      </c>
      <c r="AR95">
        <v>40</v>
      </c>
      <c r="AS95">
        <v>46</v>
      </c>
      <c r="AT95">
        <v>128</v>
      </c>
      <c r="BB95" t="str">
        <f t="shared" si="28"/>
        <v>1200</v>
      </c>
      <c r="BC95">
        <v>1</v>
      </c>
      <c r="BD95" t="str">
        <f t="shared" si="29"/>
        <v xml:space="preserve">N72FU   </v>
      </c>
      <c r="BE95">
        <v>1</v>
      </c>
      <c r="BG95">
        <v>0</v>
      </c>
      <c r="BH95">
        <v>0</v>
      </c>
      <c r="BI95">
        <v>0</v>
      </c>
      <c r="BJ95">
        <v>-50</v>
      </c>
      <c r="BK95">
        <v>-450</v>
      </c>
      <c r="BL95" t="s">
        <v>139</v>
      </c>
      <c r="BM95">
        <v>1</v>
      </c>
      <c r="BN95">
        <v>1</v>
      </c>
      <c r="BO95">
        <v>0</v>
      </c>
      <c r="BP95">
        <v>0</v>
      </c>
      <c r="BS95">
        <v>0.04</v>
      </c>
      <c r="BT95">
        <v>0</v>
      </c>
      <c r="BU95">
        <v>0</v>
      </c>
      <c r="CE95" t="str">
        <f t="shared" si="39"/>
        <v>11:58:01.454</v>
      </c>
      <c r="CF95">
        <v>453752912</v>
      </c>
      <c r="CS95">
        <v>0</v>
      </c>
      <c r="CT95">
        <v>2</v>
      </c>
      <c r="CU95">
        <v>0</v>
      </c>
      <c r="CV95">
        <v>2</v>
      </c>
      <c r="CW95">
        <v>0</v>
      </c>
      <c r="CX95">
        <v>7</v>
      </c>
      <c r="CY95">
        <v>7</v>
      </c>
      <c r="CZ95" t="s">
        <v>131</v>
      </c>
      <c r="DA95">
        <v>65</v>
      </c>
      <c r="DB95">
        <v>0</v>
      </c>
      <c r="DC95" t="s">
        <v>132</v>
      </c>
      <c r="DD95" t="s">
        <v>133</v>
      </c>
      <c r="DG95">
        <v>3574607</v>
      </c>
      <c r="DI95">
        <v>0</v>
      </c>
      <c r="DJ95">
        <v>0</v>
      </c>
      <c r="DK95">
        <v>1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</row>
    <row r="96" spans="1:123" x14ac:dyDescent="0.3">
      <c r="A96" t="str">
        <f>"10/15/2023 11:58:01.709"</f>
        <v>10/15/2023 11:58:01.709</v>
      </c>
      <c r="C96" t="str">
        <f t="shared" si="26"/>
        <v>FFDFD3C0</v>
      </c>
      <c r="D96" t="s">
        <v>137</v>
      </c>
      <c r="E96">
        <v>6</v>
      </c>
      <c r="F96">
        <v>1006</v>
      </c>
      <c r="G96" t="s">
        <v>135</v>
      </c>
      <c r="J96" t="s">
        <v>138</v>
      </c>
      <c r="K96">
        <v>0</v>
      </c>
      <c r="L96">
        <v>3</v>
      </c>
      <c r="M96">
        <v>0</v>
      </c>
      <c r="N96">
        <v>2</v>
      </c>
      <c r="O96">
        <v>0</v>
      </c>
      <c r="P96">
        <v>1</v>
      </c>
      <c r="Q96">
        <v>0</v>
      </c>
      <c r="S96" t="str">
        <f t="shared" si="38"/>
        <v>11:58:01.000</v>
      </c>
      <c r="T96" t="str">
        <f t="shared" si="38"/>
        <v>11:58:01.000</v>
      </c>
      <c r="U96" t="str">
        <f t="shared" si="27"/>
        <v>A9A1C3</v>
      </c>
      <c r="V96">
        <v>0</v>
      </c>
      <c r="W96">
        <v>0</v>
      </c>
      <c r="X96">
        <v>2</v>
      </c>
      <c r="Y96">
        <v>0</v>
      </c>
      <c r="AA96">
        <v>1</v>
      </c>
      <c r="AB96">
        <v>8</v>
      </c>
      <c r="AC96">
        <v>3</v>
      </c>
      <c r="AD96">
        <v>0</v>
      </c>
      <c r="AE96">
        <v>9</v>
      </c>
      <c r="AF96" t="s">
        <v>126</v>
      </c>
      <c r="AG96">
        <v>0</v>
      </c>
      <c r="AH96">
        <v>3</v>
      </c>
      <c r="AI96">
        <v>1</v>
      </c>
      <c r="AJ96">
        <v>0</v>
      </c>
      <c r="AK96" t="s">
        <v>174</v>
      </c>
      <c r="AL96">
        <v>33.928528</v>
      </c>
      <c r="AM96" t="s">
        <v>175</v>
      </c>
      <c r="AN96">
        <v>-78.075756999999996</v>
      </c>
      <c r="AO96">
        <v>25</v>
      </c>
      <c r="AP96">
        <v>400</v>
      </c>
      <c r="AQ96" t="s">
        <v>129</v>
      </c>
      <c r="AR96">
        <v>40</v>
      </c>
      <c r="AS96">
        <v>46</v>
      </c>
      <c r="AT96">
        <v>128</v>
      </c>
      <c r="BB96" t="str">
        <f t="shared" si="28"/>
        <v>1200</v>
      </c>
      <c r="BC96">
        <v>1</v>
      </c>
      <c r="BD96" t="str">
        <f t="shared" si="29"/>
        <v xml:space="preserve">N72FU   </v>
      </c>
      <c r="BE96">
        <v>1</v>
      </c>
      <c r="BG96">
        <v>0</v>
      </c>
      <c r="BH96">
        <v>0</v>
      </c>
      <c r="BI96">
        <v>0</v>
      </c>
      <c r="BJ96">
        <v>-50</v>
      </c>
      <c r="BK96">
        <v>-450</v>
      </c>
      <c r="BL96" t="s">
        <v>139</v>
      </c>
      <c r="BM96">
        <v>1</v>
      </c>
      <c r="BN96">
        <v>1</v>
      </c>
      <c r="BO96">
        <v>0</v>
      </c>
      <c r="BP96">
        <v>0</v>
      </c>
      <c r="BS96">
        <v>0.04</v>
      </c>
      <c r="BT96">
        <v>0</v>
      </c>
      <c r="BU96">
        <v>0</v>
      </c>
      <c r="CE96" t="str">
        <f t="shared" si="39"/>
        <v>11:58:01.454</v>
      </c>
      <c r="CF96">
        <v>453752912</v>
      </c>
      <c r="CS96">
        <v>0</v>
      </c>
      <c r="CT96">
        <v>2</v>
      </c>
      <c r="CU96">
        <v>0</v>
      </c>
      <c r="CV96">
        <v>2</v>
      </c>
      <c r="CW96">
        <v>0</v>
      </c>
      <c r="CX96">
        <v>7</v>
      </c>
      <c r="CY96">
        <v>7</v>
      </c>
      <c r="CZ96" t="s">
        <v>131</v>
      </c>
      <c r="DA96">
        <v>65</v>
      </c>
      <c r="DB96">
        <v>0</v>
      </c>
      <c r="DC96" t="s">
        <v>132</v>
      </c>
      <c r="DD96" t="s">
        <v>133</v>
      </c>
      <c r="DG96">
        <v>3574607</v>
      </c>
      <c r="DI96">
        <v>0</v>
      </c>
      <c r="DJ96">
        <v>0</v>
      </c>
      <c r="DK96">
        <v>1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</row>
    <row r="97" spans="1:123" x14ac:dyDescent="0.3">
      <c r="A97" t="str">
        <f>"10/15/2023 11:58:01.709"</f>
        <v>10/15/2023 11:58:01.709</v>
      </c>
      <c r="C97" t="str">
        <f t="shared" si="26"/>
        <v>FFDFD3C0</v>
      </c>
      <c r="D97" t="s">
        <v>134</v>
      </c>
      <c r="E97">
        <v>3</v>
      </c>
      <c r="H97">
        <v>164</v>
      </c>
      <c r="I97" t="s">
        <v>135</v>
      </c>
      <c r="J97" t="s">
        <v>136</v>
      </c>
      <c r="K97">
        <v>0</v>
      </c>
      <c r="L97">
        <v>3</v>
      </c>
      <c r="M97">
        <v>0</v>
      </c>
      <c r="N97">
        <v>2</v>
      </c>
      <c r="O97">
        <v>0</v>
      </c>
      <c r="P97">
        <v>1</v>
      </c>
      <c r="Q97">
        <v>0</v>
      </c>
      <c r="S97" t="str">
        <f t="shared" si="38"/>
        <v>11:58:01.000</v>
      </c>
      <c r="T97" t="str">
        <f t="shared" si="38"/>
        <v>11:58:01.000</v>
      </c>
      <c r="U97" t="str">
        <f t="shared" si="27"/>
        <v>A9A1C3</v>
      </c>
      <c r="V97">
        <v>0</v>
      </c>
      <c r="W97">
        <v>0</v>
      </c>
      <c r="X97">
        <v>2</v>
      </c>
      <c r="Y97">
        <v>0</v>
      </c>
      <c r="AA97">
        <v>1</v>
      </c>
      <c r="AB97">
        <v>8</v>
      </c>
      <c r="AC97">
        <v>3</v>
      </c>
      <c r="AD97">
        <v>0</v>
      </c>
      <c r="AE97">
        <v>9</v>
      </c>
      <c r="AF97" t="s">
        <v>126</v>
      </c>
      <c r="AG97">
        <v>0</v>
      </c>
      <c r="AH97">
        <v>3</v>
      </c>
      <c r="AI97">
        <v>1</v>
      </c>
      <c r="AJ97">
        <v>0</v>
      </c>
      <c r="AK97" t="s">
        <v>174</v>
      </c>
      <c r="AL97">
        <v>33.928528</v>
      </c>
      <c r="AM97" t="s">
        <v>175</v>
      </c>
      <c r="AN97">
        <v>-78.075756999999996</v>
      </c>
      <c r="AO97">
        <v>25</v>
      </c>
      <c r="AP97">
        <v>400</v>
      </c>
      <c r="AQ97" t="s">
        <v>129</v>
      </c>
      <c r="AR97">
        <v>40</v>
      </c>
      <c r="AS97">
        <v>46</v>
      </c>
      <c r="AT97">
        <v>128</v>
      </c>
      <c r="BB97" t="str">
        <f t="shared" si="28"/>
        <v>1200</v>
      </c>
      <c r="BC97">
        <v>1</v>
      </c>
      <c r="BD97" t="str">
        <f t="shared" si="29"/>
        <v xml:space="preserve">N72FU   </v>
      </c>
      <c r="BE97">
        <v>1</v>
      </c>
      <c r="BG97">
        <v>0</v>
      </c>
      <c r="BH97">
        <v>0</v>
      </c>
      <c r="BI97">
        <v>0</v>
      </c>
      <c r="BJ97">
        <v>-50</v>
      </c>
      <c r="BK97">
        <v>-450</v>
      </c>
      <c r="BL97" t="s">
        <v>139</v>
      </c>
      <c r="BM97">
        <v>1</v>
      </c>
      <c r="BN97">
        <v>1</v>
      </c>
      <c r="BO97">
        <v>0</v>
      </c>
      <c r="BP97">
        <v>0</v>
      </c>
      <c r="BS97">
        <v>0.04</v>
      </c>
      <c r="BT97">
        <v>0</v>
      </c>
      <c r="BU97">
        <v>0</v>
      </c>
      <c r="CE97" t="str">
        <f t="shared" si="39"/>
        <v>11:58:01.454</v>
      </c>
      <c r="CF97">
        <v>453752912</v>
      </c>
      <c r="CS97">
        <v>0</v>
      </c>
      <c r="CT97">
        <v>2</v>
      </c>
      <c r="CU97">
        <v>0</v>
      </c>
      <c r="CV97">
        <v>2</v>
      </c>
      <c r="CW97">
        <v>0</v>
      </c>
      <c r="CX97">
        <v>7</v>
      </c>
      <c r="CY97">
        <v>7</v>
      </c>
      <c r="CZ97" t="s">
        <v>131</v>
      </c>
      <c r="DA97">
        <v>65</v>
      </c>
      <c r="DB97">
        <v>0</v>
      </c>
      <c r="DC97" t="s">
        <v>132</v>
      </c>
      <c r="DD97" t="s">
        <v>133</v>
      </c>
      <c r="DG97">
        <v>3574607</v>
      </c>
      <c r="DI97">
        <v>0</v>
      </c>
      <c r="DJ97">
        <v>0</v>
      </c>
      <c r="DK97">
        <v>1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</row>
    <row r="98" spans="1:123" x14ac:dyDescent="0.3">
      <c r="A98" t="str">
        <f>"10/15/2023 11:58:03.162"</f>
        <v>10/15/2023 11:58:03.162</v>
      </c>
      <c r="C98" t="str">
        <f t="shared" si="26"/>
        <v>FFDFD3C0</v>
      </c>
      <c r="D98" t="s">
        <v>137</v>
      </c>
      <c r="E98">
        <v>4</v>
      </c>
      <c r="F98">
        <v>1004</v>
      </c>
      <c r="G98" t="s">
        <v>140</v>
      </c>
      <c r="J98" t="s">
        <v>138</v>
      </c>
      <c r="K98">
        <v>0</v>
      </c>
      <c r="L98">
        <v>3</v>
      </c>
      <c r="M98">
        <v>0</v>
      </c>
      <c r="N98">
        <v>2</v>
      </c>
      <c r="O98">
        <v>0</v>
      </c>
      <c r="P98">
        <v>1</v>
      </c>
      <c r="Q98">
        <v>0</v>
      </c>
      <c r="S98" t="str">
        <f t="shared" ref="S98:T103" si="40">"11:58:02.000"</f>
        <v>11:58:02.000</v>
      </c>
      <c r="T98" t="str">
        <f t="shared" si="40"/>
        <v>11:58:02.000</v>
      </c>
      <c r="U98" t="str">
        <f t="shared" si="27"/>
        <v>A9A1C3</v>
      </c>
      <c r="V98">
        <v>0</v>
      </c>
      <c r="W98">
        <v>0</v>
      </c>
      <c r="X98">
        <v>2</v>
      </c>
      <c r="Y98">
        <v>0</v>
      </c>
      <c r="AA98">
        <v>1</v>
      </c>
      <c r="AB98">
        <v>8</v>
      </c>
      <c r="AC98">
        <v>3</v>
      </c>
      <c r="AD98">
        <v>0</v>
      </c>
      <c r="AE98">
        <v>9</v>
      </c>
      <c r="AF98" t="s">
        <v>126</v>
      </c>
      <c r="AG98">
        <v>0</v>
      </c>
      <c r="AH98">
        <v>3</v>
      </c>
      <c r="AI98">
        <v>1</v>
      </c>
      <c r="AJ98">
        <v>0</v>
      </c>
      <c r="AK98" t="s">
        <v>176</v>
      </c>
      <c r="AL98">
        <v>33.928764000000001</v>
      </c>
      <c r="AM98" t="s">
        <v>177</v>
      </c>
      <c r="AN98">
        <v>-78.075541999999999</v>
      </c>
      <c r="AO98">
        <v>25</v>
      </c>
      <c r="AP98">
        <v>400</v>
      </c>
      <c r="AQ98" t="s">
        <v>129</v>
      </c>
      <c r="AR98">
        <v>41</v>
      </c>
      <c r="AS98">
        <v>45</v>
      </c>
      <c r="AT98">
        <v>320</v>
      </c>
      <c r="BB98" t="str">
        <f t="shared" si="28"/>
        <v>1200</v>
      </c>
      <c r="BC98">
        <v>1</v>
      </c>
      <c r="BD98" t="str">
        <f t="shared" si="29"/>
        <v xml:space="preserve">N72FU   </v>
      </c>
      <c r="BE98">
        <v>1</v>
      </c>
      <c r="BG98">
        <v>0</v>
      </c>
      <c r="BH98">
        <v>0</v>
      </c>
      <c r="BI98">
        <v>0</v>
      </c>
      <c r="BJ98">
        <v>-50</v>
      </c>
      <c r="BK98">
        <v>-450</v>
      </c>
      <c r="BL98" t="s">
        <v>139</v>
      </c>
      <c r="BM98">
        <v>1</v>
      </c>
      <c r="BN98">
        <v>1</v>
      </c>
      <c r="BO98">
        <v>0</v>
      </c>
      <c r="BP98">
        <v>0</v>
      </c>
      <c r="BS98">
        <v>0.04</v>
      </c>
      <c r="BT98">
        <v>0</v>
      </c>
      <c r="BU98">
        <v>0</v>
      </c>
      <c r="CE98" t="str">
        <f t="shared" ref="CE98:CE103" si="41">"11:58:02.944"</f>
        <v>11:58:02.944</v>
      </c>
      <c r="CF98">
        <v>943754714</v>
      </c>
      <c r="CS98">
        <v>0</v>
      </c>
      <c r="CT98">
        <v>2</v>
      </c>
      <c r="CU98">
        <v>0</v>
      </c>
      <c r="CV98">
        <v>2</v>
      </c>
      <c r="CW98">
        <v>0</v>
      </c>
      <c r="CX98">
        <v>7</v>
      </c>
      <c r="CY98">
        <v>7</v>
      </c>
      <c r="CZ98" t="s">
        <v>131</v>
      </c>
      <c r="DA98">
        <v>65</v>
      </c>
      <c r="DB98">
        <v>0</v>
      </c>
      <c r="DC98" t="s">
        <v>132</v>
      </c>
      <c r="DD98" t="s">
        <v>133</v>
      </c>
      <c r="DG98">
        <v>3574620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</row>
    <row r="99" spans="1:123" x14ac:dyDescent="0.3">
      <c r="A99" t="str">
        <f>"10/15/2023 11:58:03.162"</f>
        <v>10/15/2023 11:58:03.162</v>
      </c>
      <c r="C99" t="str">
        <f t="shared" si="26"/>
        <v>FFDFD3C0</v>
      </c>
      <c r="D99" t="s">
        <v>123</v>
      </c>
      <c r="E99">
        <v>10</v>
      </c>
      <c r="H99">
        <v>260</v>
      </c>
      <c r="I99" t="s">
        <v>124</v>
      </c>
      <c r="J99" t="s">
        <v>125</v>
      </c>
      <c r="K99">
        <v>0</v>
      </c>
      <c r="L99">
        <v>3</v>
      </c>
      <c r="M99">
        <v>0</v>
      </c>
      <c r="N99">
        <v>2</v>
      </c>
      <c r="O99">
        <v>0</v>
      </c>
      <c r="P99">
        <v>1</v>
      </c>
      <c r="Q99">
        <v>0</v>
      </c>
      <c r="S99" t="str">
        <f t="shared" si="40"/>
        <v>11:58:02.000</v>
      </c>
      <c r="T99" t="str">
        <f t="shared" si="40"/>
        <v>11:58:02.000</v>
      </c>
      <c r="U99" t="str">
        <f t="shared" si="27"/>
        <v>A9A1C3</v>
      </c>
      <c r="V99">
        <v>0</v>
      </c>
      <c r="W99">
        <v>0</v>
      </c>
      <c r="X99">
        <v>2</v>
      </c>
      <c r="Y99">
        <v>0</v>
      </c>
      <c r="AA99">
        <v>1</v>
      </c>
      <c r="AB99">
        <v>8</v>
      </c>
      <c r="AC99">
        <v>3</v>
      </c>
      <c r="AD99">
        <v>0</v>
      </c>
      <c r="AE99">
        <v>9</v>
      </c>
      <c r="AF99" t="s">
        <v>126</v>
      </c>
      <c r="AG99">
        <v>0</v>
      </c>
      <c r="AH99">
        <v>3</v>
      </c>
      <c r="AI99">
        <v>1</v>
      </c>
      <c r="AJ99">
        <v>0</v>
      </c>
      <c r="AK99" t="s">
        <v>176</v>
      </c>
      <c r="AL99">
        <v>33.928764000000001</v>
      </c>
      <c r="AM99" t="s">
        <v>177</v>
      </c>
      <c r="AN99">
        <v>-78.075541999999999</v>
      </c>
      <c r="AO99">
        <v>25</v>
      </c>
      <c r="AP99">
        <v>400</v>
      </c>
      <c r="AQ99" t="s">
        <v>129</v>
      </c>
      <c r="AR99">
        <v>41</v>
      </c>
      <c r="AS99">
        <v>45</v>
      </c>
      <c r="AT99">
        <v>320</v>
      </c>
      <c r="BB99" t="str">
        <f t="shared" si="28"/>
        <v>1200</v>
      </c>
      <c r="BC99">
        <v>1</v>
      </c>
      <c r="BD99" t="str">
        <f t="shared" si="29"/>
        <v xml:space="preserve">N72FU   </v>
      </c>
      <c r="BE99">
        <v>1</v>
      </c>
      <c r="BG99">
        <v>0</v>
      </c>
      <c r="BH99">
        <v>0</v>
      </c>
      <c r="BI99">
        <v>0</v>
      </c>
      <c r="BJ99">
        <v>-50</v>
      </c>
      <c r="BK99">
        <v>-450</v>
      </c>
      <c r="BL99" t="s">
        <v>139</v>
      </c>
      <c r="BM99">
        <v>1</v>
      </c>
      <c r="BN99">
        <v>1</v>
      </c>
      <c r="BO99">
        <v>0</v>
      </c>
      <c r="BP99">
        <v>0</v>
      </c>
      <c r="BS99">
        <v>0.04</v>
      </c>
      <c r="BT99">
        <v>0</v>
      </c>
      <c r="BU99">
        <v>0</v>
      </c>
      <c r="CE99" t="str">
        <f t="shared" si="41"/>
        <v>11:58:02.944</v>
      </c>
      <c r="CF99">
        <v>943754714</v>
      </c>
      <c r="CS99">
        <v>0</v>
      </c>
      <c r="CT99">
        <v>2</v>
      </c>
      <c r="CU99">
        <v>0</v>
      </c>
      <c r="CV99">
        <v>2</v>
      </c>
      <c r="CW99">
        <v>0</v>
      </c>
      <c r="CX99">
        <v>7</v>
      </c>
      <c r="CY99">
        <v>7</v>
      </c>
      <c r="CZ99" t="s">
        <v>131</v>
      </c>
      <c r="DA99">
        <v>65</v>
      </c>
      <c r="DB99">
        <v>0</v>
      </c>
      <c r="DC99" t="s">
        <v>132</v>
      </c>
      <c r="DD99" t="s">
        <v>133</v>
      </c>
      <c r="DG99">
        <v>3574620</v>
      </c>
      <c r="DI99">
        <v>0</v>
      </c>
      <c r="DJ99">
        <v>0</v>
      </c>
      <c r="DK99">
        <v>1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</row>
    <row r="100" spans="1:123" x14ac:dyDescent="0.3">
      <c r="A100" t="str">
        <f>"10/15/2023 11:58:03.193"</f>
        <v>10/15/2023 11:58:03.193</v>
      </c>
      <c r="C100" t="str">
        <f t="shared" si="26"/>
        <v>FFDFD3C0</v>
      </c>
      <c r="D100" t="s">
        <v>141</v>
      </c>
      <c r="E100">
        <v>42</v>
      </c>
      <c r="H100">
        <v>129</v>
      </c>
      <c r="I100" t="s">
        <v>142</v>
      </c>
      <c r="J100" t="s">
        <v>125</v>
      </c>
      <c r="K100">
        <v>0</v>
      </c>
      <c r="L100">
        <v>3</v>
      </c>
      <c r="M100">
        <v>0</v>
      </c>
      <c r="N100">
        <v>2</v>
      </c>
      <c r="O100">
        <v>0</v>
      </c>
      <c r="P100">
        <v>1</v>
      </c>
      <c r="Q100">
        <v>0</v>
      </c>
      <c r="S100" t="str">
        <f t="shared" si="40"/>
        <v>11:58:02.000</v>
      </c>
      <c r="T100" t="str">
        <f t="shared" si="40"/>
        <v>11:58:02.000</v>
      </c>
      <c r="U100" t="str">
        <f t="shared" si="27"/>
        <v>A9A1C3</v>
      </c>
      <c r="V100">
        <v>0</v>
      </c>
      <c r="W100">
        <v>0</v>
      </c>
      <c r="X100">
        <v>2</v>
      </c>
      <c r="Y100">
        <v>0</v>
      </c>
      <c r="AA100">
        <v>1</v>
      </c>
      <c r="AB100">
        <v>8</v>
      </c>
      <c r="AC100">
        <v>3</v>
      </c>
      <c r="AD100">
        <v>0</v>
      </c>
      <c r="AE100">
        <v>9</v>
      </c>
      <c r="AF100" t="s">
        <v>126</v>
      </c>
      <c r="AG100">
        <v>0</v>
      </c>
      <c r="AH100">
        <v>3</v>
      </c>
      <c r="AI100">
        <v>1</v>
      </c>
      <c r="AJ100">
        <v>0</v>
      </c>
      <c r="AK100" t="s">
        <v>176</v>
      </c>
      <c r="AL100">
        <v>33.928764000000001</v>
      </c>
      <c r="AM100" t="s">
        <v>177</v>
      </c>
      <c r="AN100">
        <v>-78.075541999999999</v>
      </c>
      <c r="AO100">
        <v>25</v>
      </c>
      <c r="AP100">
        <v>400</v>
      </c>
      <c r="AQ100" t="s">
        <v>129</v>
      </c>
      <c r="AR100">
        <v>41</v>
      </c>
      <c r="AS100">
        <v>45</v>
      </c>
      <c r="AT100">
        <v>320</v>
      </c>
      <c r="BB100" t="str">
        <f t="shared" si="28"/>
        <v>1200</v>
      </c>
      <c r="BC100">
        <v>1</v>
      </c>
      <c r="BD100" t="str">
        <f t="shared" si="29"/>
        <v xml:space="preserve">N72FU   </v>
      </c>
      <c r="BE100">
        <v>1</v>
      </c>
      <c r="BG100">
        <v>0</v>
      </c>
      <c r="BH100">
        <v>0</v>
      </c>
      <c r="BI100">
        <v>0</v>
      </c>
      <c r="BJ100">
        <v>-50</v>
      </c>
      <c r="BK100">
        <v>-450</v>
      </c>
      <c r="BL100" t="s">
        <v>139</v>
      </c>
      <c r="BM100">
        <v>1</v>
      </c>
      <c r="BN100">
        <v>1</v>
      </c>
      <c r="BO100">
        <v>0</v>
      </c>
      <c r="BP100">
        <v>0</v>
      </c>
      <c r="BS100">
        <v>0.04</v>
      </c>
      <c r="BT100">
        <v>0</v>
      </c>
      <c r="BU100">
        <v>0</v>
      </c>
      <c r="CE100" t="str">
        <f t="shared" si="41"/>
        <v>11:58:02.944</v>
      </c>
      <c r="CF100">
        <v>943754714</v>
      </c>
      <c r="CS100">
        <v>0</v>
      </c>
      <c r="CT100">
        <v>2</v>
      </c>
      <c r="CU100">
        <v>0</v>
      </c>
      <c r="CV100">
        <v>2</v>
      </c>
      <c r="CW100">
        <v>0</v>
      </c>
      <c r="CX100">
        <v>7</v>
      </c>
      <c r="CY100">
        <v>7</v>
      </c>
      <c r="CZ100" t="s">
        <v>131</v>
      </c>
      <c r="DA100">
        <v>65</v>
      </c>
      <c r="DB100">
        <v>0</v>
      </c>
      <c r="DC100" t="s">
        <v>132</v>
      </c>
      <c r="DD100" t="s">
        <v>133</v>
      </c>
      <c r="DG100">
        <v>3574620</v>
      </c>
      <c r="DI100">
        <v>0</v>
      </c>
      <c r="DJ100">
        <v>0</v>
      </c>
      <c r="DK100">
        <v>1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</row>
    <row r="101" spans="1:123" x14ac:dyDescent="0.3">
      <c r="A101" t="str">
        <f>"10/15/2023 11:58:03.193"</f>
        <v>10/15/2023 11:58:03.193</v>
      </c>
      <c r="C101" t="str">
        <f t="shared" si="26"/>
        <v>FFDFD3C0</v>
      </c>
      <c r="D101" t="s">
        <v>143</v>
      </c>
      <c r="E101">
        <v>6</v>
      </c>
      <c r="F101">
        <v>3006</v>
      </c>
      <c r="G101" t="s">
        <v>144</v>
      </c>
      <c r="J101" t="s">
        <v>145</v>
      </c>
      <c r="K101">
        <v>0</v>
      </c>
      <c r="L101">
        <v>3</v>
      </c>
      <c r="M101">
        <v>0</v>
      </c>
      <c r="N101">
        <v>2</v>
      </c>
      <c r="O101">
        <v>0</v>
      </c>
      <c r="P101">
        <v>1</v>
      </c>
      <c r="Q101">
        <v>0</v>
      </c>
      <c r="S101" t="str">
        <f t="shared" si="40"/>
        <v>11:58:02.000</v>
      </c>
      <c r="T101" t="str">
        <f t="shared" si="40"/>
        <v>11:58:02.000</v>
      </c>
      <c r="U101" t="str">
        <f t="shared" si="27"/>
        <v>A9A1C3</v>
      </c>
      <c r="V101">
        <v>0</v>
      </c>
      <c r="W101">
        <v>0</v>
      </c>
      <c r="X101">
        <v>2</v>
      </c>
      <c r="Y101">
        <v>0</v>
      </c>
      <c r="AA101">
        <v>1</v>
      </c>
      <c r="AB101">
        <v>8</v>
      </c>
      <c r="AC101">
        <v>3</v>
      </c>
      <c r="AD101">
        <v>0</v>
      </c>
      <c r="AE101">
        <v>9</v>
      </c>
      <c r="AF101" t="s">
        <v>126</v>
      </c>
      <c r="AG101">
        <v>0</v>
      </c>
      <c r="AH101">
        <v>3</v>
      </c>
      <c r="AI101">
        <v>1</v>
      </c>
      <c r="AJ101">
        <v>0</v>
      </c>
      <c r="AK101" t="s">
        <v>176</v>
      </c>
      <c r="AL101">
        <v>33.928764000000001</v>
      </c>
      <c r="AM101" t="s">
        <v>177</v>
      </c>
      <c r="AN101">
        <v>-78.075541999999999</v>
      </c>
      <c r="AO101">
        <v>25</v>
      </c>
      <c r="AP101">
        <v>400</v>
      </c>
      <c r="AQ101" t="s">
        <v>129</v>
      </c>
      <c r="AR101">
        <v>41</v>
      </c>
      <c r="AS101">
        <v>45</v>
      </c>
      <c r="AT101">
        <v>320</v>
      </c>
      <c r="BB101" t="str">
        <f t="shared" si="28"/>
        <v>1200</v>
      </c>
      <c r="BC101">
        <v>1</v>
      </c>
      <c r="BD101" t="str">
        <f t="shared" si="29"/>
        <v xml:space="preserve">N72FU   </v>
      </c>
      <c r="BE101">
        <v>1</v>
      </c>
      <c r="BG101">
        <v>0</v>
      </c>
      <c r="BH101">
        <v>0</v>
      </c>
      <c r="BI101">
        <v>0</v>
      </c>
      <c r="BJ101">
        <v>-50</v>
      </c>
      <c r="BK101">
        <v>-450</v>
      </c>
      <c r="BL101" t="s">
        <v>139</v>
      </c>
      <c r="BM101">
        <v>1</v>
      </c>
      <c r="BN101">
        <v>1</v>
      </c>
      <c r="BO101">
        <v>0</v>
      </c>
      <c r="BP101">
        <v>0</v>
      </c>
      <c r="BS101">
        <v>0.04</v>
      </c>
      <c r="BT101">
        <v>0</v>
      </c>
      <c r="BU101">
        <v>0</v>
      </c>
      <c r="CE101" t="str">
        <f t="shared" si="41"/>
        <v>11:58:02.944</v>
      </c>
      <c r="CF101">
        <v>943754714</v>
      </c>
      <c r="CS101">
        <v>0</v>
      </c>
      <c r="CT101">
        <v>2</v>
      </c>
      <c r="CU101">
        <v>0</v>
      </c>
      <c r="CV101">
        <v>2</v>
      </c>
      <c r="CW101">
        <v>0</v>
      </c>
      <c r="CX101">
        <v>7</v>
      </c>
      <c r="CY101">
        <v>7</v>
      </c>
      <c r="CZ101" t="s">
        <v>131</v>
      </c>
      <c r="DA101">
        <v>65</v>
      </c>
      <c r="DB101">
        <v>0</v>
      </c>
      <c r="DC101" t="s">
        <v>132</v>
      </c>
      <c r="DD101" t="s">
        <v>133</v>
      </c>
      <c r="DG101">
        <v>3574620</v>
      </c>
      <c r="DI101">
        <v>0</v>
      </c>
      <c r="DJ101">
        <v>0</v>
      </c>
      <c r="DK101">
        <v>1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</row>
    <row r="102" spans="1:123" x14ac:dyDescent="0.3">
      <c r="A102" t="str">
        <f>"10/15/2023 11:58:03.209"</f>
        <v>10/15/2023 11:58:03.209</v>
      </c>
      <c r="C102" t="str">
        <f t="shared" si="26"/>
        <v>FFDFD3C0</v>
      </c>
      <c r="D102" t="s">
        <v>137</v>
      </c>
      <c r="E102">
        <v>6</v>
      </c>
      <c r="F102">
        <v>1006</v>
      </c>
      <c r="G102" t="s">
        <v>135</v>
      </c>
      <c r="J102" t="s">
        <v>138</v>
      </c>
      <c r="K102">
        <v>0</v>
      </c>
      <c r="L102">
        <v>3</v>
      </c>
      <c r="M102">
        <v>0</v>
      </c>
      <c r="N102">
        <v>2</v>
      </c>
      <c r="O102">
        <v>0</v>
      </c>
      <c r="P102">
        <v>1</v>
      </c>
      <c r="Q102">
        <v>0</v>
      </c>
      <c r="S102" t="str">
        <f t="shared" si="40"/>
        <v>11:58:02.000</v>
      </c>
      <c r="T102" t="str">
        <f t="shared" si="40"/>
        <v>11:58:02.000</v>
      </c>
      <c r="U102" t="str">
        <f t="shared" si="27"/>
        <v>A9A1C3</v>
      </c>
      <c r="V102">
        <v>0</v>
      </c>
      <c r="W102">
        <v>0</v>
      </c>
      <c r="X102">
        <v>2</v>
      </c>
      <c r="Y102">
        <v>0</v>
      </c>
      <c r="AA102">
        <v>1</v>
      </c>
      <c r="AB102">
        <v>8</v>
      </c>
      <c r="AC102">
        <v>3</v>
      </c>
      <c r="AD102">
        <v>0</v>
      </c>
      <c r="AE102">
        <v>9</v>
      </c>
      <c r="AF102" t="s">
        <v>126</v>
      </c>
      <c r="AG102">
        <v>0</v>
      </c>
      <c r="AH102">
        <v>3</v>
      </c>
      <c r="AI102">
        <v>1</v>
      </c>
      <c r="AJ102">
        <v>0</v>
      </c>
      <c r="AK102" t="s">
        <v>176</v>
      </c>
      <c r="AL102">
        <v>33.928764000000001</v>
      </c>
      <c r="AM102" t="s">
        <v>177</v>
      </c>
      <c r="AN102">
        <v>-78.075541999999999</v>
      </c>
      <c r="AO102">
        <v>25</v>
      </c>
      <c r="AP102">
        <v>400</v>
      </c>
      <c r="AQ102" t="s">
        <v>129</v>
      </c>
      <c r="AR102">
        <v>41</v>
      </c>
      <c r="AS102">
        <v>45</v>
      </c>
      <c r="AT102">
        <v>320</v>
      </c>
      <c r="BB102" t="str">
        <f t="shared" si="28"/>
        <v>1200</v>
      </c>
      <c r="BC102">
        <v>1</v>
      </c>
      <c r="BD102" t="str">
        <f t="shared" si="29"/>
        <v xml:space="preserve">N72FU   </v>
      </c>
      <c r="BE102">
        <v>1</v>
      </c>
      <c r="BG102">
        <v>0</v>
      </c>
      <c r="BH102">
        <v>0</v>
      </c>
      <c r="BI102">
        <v>0</v>
      </c>
      <c r="BJ102">
        <v>-50</v>
      </c>
      <c r="BK102">
        <v>-450</v>
      </c>
      <c r="BL102" t="s">
        <v>139</v>
      </c>
      <c r="BM102">
        <v>1</v>
      </c>
      <c r="BN102">
        <v>1</v>
      </c>
      <c r="BO102">
        <v>0</v>
      </c>
      <c r="BP102">
        <v>0</v>
      </c>
      <c r="BS102">
        <v>0.04</v>
      </c>
      <c r="BT102">
        <v>0</v>
      </c>
      <c r="BU102">
        <v>0</v>
      </c>
      <c r="CE102" t="str">
        <f t="shared" si="41"/>
        <v>11:58:02.944</v>
      </c>
      <c r="CF102">
        <v>943754714</v>
      </c>
      <c r="CS102">
        <v>0</v>
      </c>
      <c r="CT102">
        <v>2</v>
      </c>
      <c r="CU102">
        <v>0</v>
      </c>
      <c r="CV102">
        <v>2</v>
      </c>
      <c r="CW102">
        <v>0</v>
      </c>
      <c r="CX102">
        <v>7</v>
      </c>
      <c r="CY102">
        <v>7</v>
      </c>
      <c r="CZ102" t="s">
        <v>131</v>
      </c>
      <c r="DA102">
        <v>65</v>
      </c>
      <c r="DB102">
        <v>0</v>
      </c>
      <c r="DC102" t="s">
        <v>132</v>
      </c>
      <c r="DD102" t="s">
        <v>133</v>
      </c>
      <c r="DG102">
        <v>3574620</v>
      </c>
      <c r="DI102">
        <v>0</v>
      </c>
      <c r="DJ102">
        <v>0</v>
      </c>
      <c r="DK102">
        <v>1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</row>
    <row r="103" spans="1:123" x14ac:dyDescent="0.3">
      <c r="A103" t="str">
        <f>"10/15/2023 11:58:03.209"</f>
        <v>10/15/2023 11:58:03.209</v>
      </c>
      <c r="C103" t="str">
        <f t="shared" si="26"/>
        <v>FFDFD3C0</v>
      </c>
      <c r="D103" t="s">
        <v>134</v>
      </c>
      <c r="E103">
        <v>3</v>
      </c>
      <c r="H103">
        <v>164</v>
      </c>
      <c r="I103" t="s">
        <v>135</v>
      </c>
      <c r="J103" t="s">
        <v>136</v>
      </c>
      <c r="K103">
        <v>0</v>
      </c>
      <c r="L103">
        <v>3</v>
      </c>
      <c r="M103">
        <v>0</v>
      </c>
      <c r="N103">
        <v>2</v>
      </c>
      <c r="O103">
        <v>0</v>
      </c>
      <c r="P103">
        <v>1</v>
      </c>
      <c r="Q103">
        <v>0</v>
      </c>
      <c r="S103" t="str">
        <f t="shared" si="40"/>
        <v>11:58:02.000</v>
      </c>
      <c r="T103" t="str">
        <f t="shared" si="40"/>
        <v>11:58:02.000</v>
      </c>
      <c r="U103" t="str">
        <f t="shared" si="27"/>
        <v>A9A1C3</v>
      </c>
      <c r="V103">
        <v>0</v>
      </c>
      <c r="W103">
        <v>0</v>
      </c>
      <c r="X103">
        <v>2</v>
      </c>
      <c r="Y103">
        <v>0</v>
      </c>
      <c r="AA103">
        <v>1</v>
      </c>
      <c r="AB103">
        <v>8</v>
      </c>
      <c r="AC103">
        <v>3</v>
      </c>
      <c r="AD103">
        <v>0</v>
      </c>
      <c r="AE103">
        <v>9</v>
      </c>
      <c r="AF103" t="s">
        <v>126</v>
      </c>
      <c r="AG103">
        <v>0</v>
      </c>
      <c r="AH103">
        <v>3</v>
      </c>
      <c r="AI103">
        <v>1</v>
      </c>
      <c r="AJ103">
        <v>0</v>
      </c>
      <c r="AK103" t="s">
        <v>176</v>
      </c>
      <c r="AL103">
        <v>33.928764000000001</v>
      </c>
      <c r="AM103" t="s">
        <v>177</v>
      </c>
      <c r="AN103">
        <v>-78.075541999999999</v>
      </c>
      <c r="AO103">
        <v>25</v>
      </c>
      <c r="AP103">
        <v>400</v>
      </c>
      <c r="AQ103" t="s">
        <v>129</v>
      </c>
      <c r="AR103">
        <v>41</v>
      </c>
      <c r="AS103">
        <v>45</v>
      </c>
      <c r="AT103">
        <v>320</v>
      </c>
      <c r="BB103" t="str">
        <f t="shared" si="28"/>
        <v>1200</v>
      </c>
      <c r="BC103">
        <v>1</v>
      </c>
      <c r="BD103" t="str">
        <f t="shared" si="29"/>
        <v xml:space="preserve">N72FU   </v>
      </c>
      <c r="BE103">
        <v>1</v>
      </c>
      <c r="BG103">
        <v>0</v>
      </c>
      <c r="BH103">
        <v>0</v>
      </c>
      <c r="BI103">
        <v>0</v>
      </c>
      <c r="BJ103">
        <v>-50</v>
      </c>
      <c r="BK103">
        <v>-450</v>
      </c>
      <c r="BL103" t="s">
        <v>139</v>
      </c>
      <c r="BM103">
        <v>1</v>
      </c>
      <c r="BN103">
        <v>1</v>
      </c>
      <c r="BO103">
        <v>0</v>
      </c>
      <c r="BP103">
        <v>0</v>
      </c>
      <c r="BS103">
        <v>0.04</v>
      </c>
      <c r="BT103">
        <v>0</v>
      </c>
      <c r="BU103">
        <v>0</v>
      </c>
      <c r="CE103" t="str">
        <f t="shared" si="41"/>
        <v>11:58:02.944</v>
      </c>
      <c r="CF103">
        <v>943754714</v>
      </c>
      <c r="CS103">
        <v>0</v>
      </c>
      <c r="CT103">
        <v>2</v>
      </c>
      <c r="CU103">
        <v>0</v>
      </c>
      <c r="CV103">
        <v>2</v>
      </c>
      <c r="CW103">
        <v>0</v>
      </c>
      <c r="CX103">
        <v>7</v>
      </c>
      <c r="CY103">
        <v>7</v>
      </c>
      <c r="CZ103" t="s">
        <v>131</v>
      </c>
      <c r="DA103">
        <v>65</v>
      </c>
      <c r="DB103">
        <v>0</v>
      </c>
      <c r="DC103" t="s">
        <v>132</v>
      </c>
      <c r="DD103" t="s">
        <v>133</v>
      </c>
      <c r="DG103">
        <v>3574620</v>
      </c>
      <c r="DI103">
        <v>0</v>
      </c>
      <c r="DJ103">
        <v>0</v>
      </c>
      <c r="DK103">
        <v>1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</row>
    <row r="104" spans="1:123" x14ac:dyDescent="0.3">
      <c r="A104" t="str">
        <f>"10/15/2023 11:58:03.975"</f>
        <v>10/15/2023 11:58:03.975</v>
      </c>
      <c r="C104" t="str">
        <f t="shared" si="26"/>
        <v>FFDFD3C0</v>
      </c>
      <c r="D104" t="s">
        <v>123</v>
      </c>
      <c r="E104">
        <v>10</v>
      </c>
      <c r="H104">
        <v>260</v>
      </c>
      <c r="I104" t="s">
        <v>124</v>
      </c>
      <c r="J104" t="s">
        <v>125</v>
      </c>
      <c r="K104">
        <v>0</v>
      </c>
      <c r="L104">
        <v>3</v>
      </c>
      <c r="M104">
        <v>0</v>
      </c>
      <c r="N104">
        <v>2</v>
      </c>
      <c r="O104">
        <v>0</v>
      </c>
      <c r="P104">
        <v>1</v>
      </c>
      <c r="Q104">
        <v>0</v>
      </c>
      <c r="S104" t="str">
        <f t="shared" ref="S104:T109" si="42">"11:58:03.000"</f>
        <v>11:58:03.000</v>
      </c>
      <c r="T104" t="str">
        <f t="shared" si="42"/>
        <v>11:58:03.000</v>
      </c>
      <c r="U104" t="str">
        <f t="shared" si="27"/>
        <v>A9A1C3</v>
      </c>
      <c r="V104">
        <v>0</v>
      </c>
      <c r="W104">
        <v>0</v>
      </c>
      <c r="X104">
        <v>2</v>
      </c>
      <c r="Y104">
        <v>0</v>
      </c>
      <c r="AA104">
        <v>1</v>
      </c>
      <c r="AB104">
        <v>8</v>
      </c>
      <c r="AC104">
        <v>3</v>
      </c>
      <c r="AD104">
        <v>0</v>
      </c>
      <c r="AE104">
        <v>9</v>
      </c>
      <c r="AF104" t="s">
        <v>126</v>
      </c>
      <c r="AG104">
        <v>0</v>
      </c>
      <c r="AH104">
        <v>3</v>
      </c>
      <c r="AI104">
        <v>1</v>
      </c>
      <c r="AJ104">
        <v>0</v>
      </c>
      <c r="AK104" t="s">
        <v>178</v>
      </c>
      <c r="AL104">
        <v>33.929000000000002</v>
      </c>
      <c r="AM104" t="s">
        <v>179</v>
      </c>
      <c r="AN104">
        <v>-78.075327999999999</v>
      </c>
      <c r="AO104">
        <v>25</v>
      </c>
      <c r="AP104">
        <v>400</v>
      </c>
      <c r="AQ104" t="s">
        <v>129</v>
      </c>
      <c r="AR104">
        <v>43</v>
      </c>
      <c r="AS104">
        <v>44</v>
      </c>
      <c r="AT104">
        <v>0</v>
      </c>
      <c r="BB104" t="str">
        <f t="shared" si="28"/>
        <v>1200</v>
      </c>
      <c r="BC104">
        <v>1</v>
      </c>
      <c r="BD104" t="str">
        <f t="shared" si="29"/>
        <v xml:space="preserve">N72FU   </v>
      </c>
      <c r="BE104">
        <v>1</v>
      </c>
      <c r="BG104">
        <v>0</v>
      </c>
      <c r="BH104">
        <v>0</v>
      </c>
      <c r="BI104">
        <v>0</v>
      </c>
      <c r="BJ104">
        <v>-50</v>
      </c>
      <c r="BK104">
        <v>-450</v>
      </c>
      <c r="BL104" t="s">
        <v>139</v>
      </c>
      <c r="BM104">
        <v>1</v>
      </c>
      <c r="BN104">
        <v>1</v>
      </c>
      <c r="BO104">
        <v>0</v>
      </c>
      <c r="BP104">
        <v>0</v>
      </c>
      <c r="BS104">
        <v>0.16</v>
      </c>
      <c r="BT104">
        <v>0</v>
      </c>
      <c r="BU104">
        <v>0</v>
      </c>
      <c r="CE104" t="str">
        <f t="shared" ref="CE104:CE109" si="43">"11:58:03.781"</f>
        <v>11:58:03.781</v>
      </c>
      <c r="CF104">
        <v>781253891</v>
      </c>
      <c r="CS104">
        <v>0</v>
      </c>
      <c r="CT104">
        <v>2</v>
      </c>
      <c r="CU104">
        <v>0</v>
      </c>
      <c r="CV104">
        <v>2</v>
      </c>
      <c r="CW104">
        <v>0</v>
      </c>
      <c r="CX104">
        <v>7</v>
      </c>
      <c r="CY104">
        <v>7</v>
      </c>
      <c r="CZ104" t="s">
        <v>131</v>
      </c>
      <c r="DA104">
        <v>65</v>
      </c>
      <c r="DB104">
        <v>0</v>
      </c>
      <c r="DC104" t="s">
        <v>132</v>
      </c>
      <c r="DD104" t="s">
        <v>133</v>
      </c>
      <c r="DG104">
        <v>3574624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</row>
    <row r="105" spans="1:123" x14ac:dyDescent="0.3">
      <c r="A105" t="str">
        <f>"10/15/2023 11:58:03.990"</f>
        <v>10/15/2023 11:58:03.990</v>
      </c>
      <c r="C105" t="str">
        <f t="shared" si="26"/>
        <v>FFDFD3C0</v>
      </c>
      <c r="D105" t="s">
        <v>143</v>
      </c>
      <c r="E105">
        <v>6</v>
      </c>
      <c r="F105">
        <v>3006</v>
      </c>
      <c r="G105" t="s">
        <v>144</v>
      </c>
      <c r="J105" t="s">
        <v>145</v>
      </c>
      <c r="K105">
        <v>0</v>
      </c>
      <c r="L105">
        <v>3</v>
      </c>
      <c r="M105">
        <v>0</v>
      </c>
      <c r="N105">
        <v>2</v>
      </c>
      <c r="O105">
        <v>0</v>
      </c>
      <c r="P105">
        <v>1</v>
      </c>
      <c r="Q105">
        <v>0</v>
      </c>
      <c r="S105" t="str">
        <f t="shared" si="42"/>
        <v>11:58:03.000</v>
      </c>
      <c r="T105" t="str">
        <f t="shared" si="42"/>
        <v>11:58:03.000</v>
      </c>
      <c r="U105" t="str">
        <f t="shared" si="27"/>
        <v>A9A1C3</v>
      </c>
      <c r="V105">
        <v>0</v>
      </c>
      <c r="W105">
        <v>0</v>
      </c>
      <c r="X105">
        <v>2</v>
      </c>
      <c r="Y105">
        <v>0</v>
      </c>
      <c r="AA105">
        <v>1</v>
      </c>
      <c r="AB105">
        <v>8</v>
      </c>
      <c r="AC105">
        <v>3</v>
      </c>
      <c r="AD105">
        <v>0</v>
      </c>
      <c r="AE105">
        <v>9</v>
      </c>
      <c r="AF105" t="s">
        <v>126</v>
      </c>
      <c r="AG105">
        <v>0</v>
      </c>
      <c r="AH105">
        <v>3</v>
      </c>
      <c r="AI105">
        <v>1</v>
      </c>
      <c r="AJ105">
        <v>0</v>
      </c>
      <c r="AK105" t="s">
        <v>178</v>
      </c>
      <c r="AL105">
        <v>33.929000000000002</v>
      </c>
      <c r="AM105" t="s">
        <v>179</v>
      </c>
      <c r="AN105">
        <v>-78.075327999999999</v>
      </c>
      <c r="AO105">
        <v>25</v>
      </c>
      <c r="AP105">
        <v>400</v>
      </c>
      <c r="AQ105" t="s">
        <v>129</v>
      </c>
      <c r="AR105">
        <v>43</v>
      </c>
      <c r="AS105">
        <v>44</v>
      </c>
      <c r="AT105">
        <v>0</v>
      </c>
      <c r="BB105" t="str">
        <f t="shared" si="28"/>
        <v>1200</v>
      </c>
      <c r="BC105">
        <v>1</v>
      </c>
      <c r="BD105" t="str">
        <f t="shared" si="29"/>
        <v xml:space="preserve">N72FU   </v>
      </c>
      <c r="BE105">
        <v>1</v>
      </c>
      <c r="BG105">
        <v>0</v>
      </c>
      <c r="BH105">
        <v>0</v>
      </c>
      <c r="BI105">
        <v>0</v>
      </c>
      <c r="BJ105">
        <v>-50</v>
      </c>
      <c r="BK105">
        <v>-450</v>
      </c>
      <c r="BL105" t="s">
        <v>139</v>
      </c>
      <c r="BM105">
        <v>1</v>
      </c>
      <c r="BN105">
        <v>1</v>
      </c>
      <c r="BO105">
        <v>0</v>
      </c>
      <c r="BP105">
        <v>0</v>
      </c>
      <c r="BS105">
        <v>0.16</v>
      </c>
      <c r="BT105">
        <v>0</v>
      </c>
      <c r="BU105">
        <v>0</v>
      </c>
      <c r="CE105" t="str">
        <f t="shared" si="43"/>
        <v>11:58:03.781</v>
      </c>
      <c r="CF105">
        <v>781253891</v>
      </c>
      <c r="CS105">
        <v>0</v>
      </c>
      <c r="CT105">
        <v>2</v>
      </c>
      <c r="CU105">
        <v>0</v>
      </c>
      <c r="CV105">
        <v>2</v>
      </c>
      <c r="CW105">
        <v>0</v>
      </c>
      <c r="CX105">
        <v>7</v>
      </c>
      <c r="CY105">
        <v>7</v>
      </c>
      <c r="CZ105" t="s">
        <v>131</v>
      </c>
      <c r="DA105">
        <v>65</v>
      </c>
      <c r="DB105">
        <v>0</v>
      </c>
      <c r="DC105" t="s">
        <v>132</v>
      </c>
      <c r="DD105" t="s">
        <v>133</v>
      </c>
      <c r="DG105">
        <v>3574624</v>
      </c>
      <c r="DI105">
        <v>0</v>
      </c>
      <c r="DJ105">
        <v>0</v>
      </c>
      <c r="DK105">
        <v>1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</row>
    <row r="106" spans="1:123" x14ac:dyDescent="0.3">
      <c r="A106" t="str">
        <f>"10/15/2023 11:58:04.006"</f>
        <v>10/15/2023 11:58:04.006</v>
      </c>
      <c r="C106" t="str">
        <f t="shared" si="26"/>
        <v>FFDFD3C0</v>
      </c>
      <c r="D106" t="s">
        <v>134</v>
      </c>
      <c r="E106">
        <v>3</v>
      </c>
      <c r="H106">
        <v>164</v>
      </c>
      <c r="I106" t="s">
        <v>135</v>
      </c>
      <c r="J106" t="s">
        <v>136</v>
      </c>
      <c r="K106">
        <v>0</v>
      </c>
      <c r="L106">
        <v>3</v>
      </c>
      <c r="M106">
        <v>0</v>
      </c>
      <c r="N106">
        <v>2</v>
      </c>
      <c r="O106">
        <v>0</v>
      </c>
      <c r="P106">
        <v>1</v>
      </c>
      <c r="Q106">
        <v>0</v>
      </c>
      <c r="S106" t="str">
        <f t="shared" si="42"/>
        <v>11:58:03.000</v>
      </c>
      <c r="T106" t="str">
        <f t="shared" si="42"/>
        <v>11:58:03.000</v>
      </c>
      <c r="U106" t="str">
        <f t="shared" si="27"/>
        <v>A9A1C3</v>
      </c>
      <c r="V106">
        <v>0</v>
      </c>
      <c r="W106">
        <v>0</v>
      </c>
      <c r="X106">
        <v>2</v>
      </c>
      <c r="Y106">
        <v>0</v>
      </c>
      <c r="AA106">
        <v>1</v>
      </c>
      <c r="AB106">
        <v>8</v>
      </c>
      <c r="AC106">
        <v>3</v>
      </c>
      <c r="AD106">
        <v>0</v>
      </c>
      <c r="AE106">
        <v>9</v>
      </c>
      <c r="AF106" t="s">
        <v>126</v>
      </c>
      <c r="AG106">
        <v>0</v>
      </c>
      <c r="AH106">
        <v>3</v>
      </c>
      <c r="AI106">
        <v>1</v>
      </c>
      <c r="AJ106">
        <v>0</v>
      </c>
      <c r="AK106" t="s">
        <v>178</v>
      </c>
      <c r="AL106">
        <v>33.929000000000002</v>
      </c>
      <c r="AM106" t="s">
        <v>179</v>
      </c>
      <c r="AN106">
        <v>-78.075327999999999</v>
      </c>
      <c r="AO106">
        <v>25</v>
      </c>
      <c r="AP106">
        <v>400</v>
      </c>
      <c r="AQ106" t="s">
        <v>129</v>
      </c>
      <c r="AR106">
        <v>43</v>
      </c>
      <c r="AS106">
        <v>44</v>
      </c>
      <c r="AT106">
        <v>0</v>
      </c>
      <c r="BB106" t="str">
        <f t="shared" si="28"/>
        <v>1200</v>
      </c>
      <c r="BC106">
        <v>1</v>
      </c>
      <c r="BD106" t="str">
        <f t="shared" si="29"/>
        <v xml:space="preserve">N72FU   </v>
      </c>
      <c r="BE106">
        <v>1</v>
      </c>
      <c r="BG106">
        <v>0</v>
      </c>
      <c r="BH106">
        <v>0</v>
      </c>
      <c r="BI106">
        <v>0</v>
      </c>
      <c r="BJ106">
        <v>-50</v>
      </c>
      <c r="BK106">
        <v>-450</v>
      </c>
      <c r="BL106" t="s">
        <v>139</v>
      </c>
      <c r="BM106">
        <v>1</v>
      </c>
      <c r="BN106">
        <v>1</v>
      </c>
      <c r="BO106">
        <v>0</v>
      </c>
      <c r="BP106">
        <v>0</v>
      </c>
      <c r="BS106">
        <v>0.16</v>
      </c>
      <c r="BT106">
        <v>0</v>
      </c>
      <c r="BU106">
        <v>0</v>
      </c>
      <c r="CE106" t="str">
        <f t="shared" si="43"/>
        <v>11:58:03.781</v>
      </c>
      <c r="CF106">
        <v>781253891</v>
      </c>
      <c r="CS106">
        <v>0</v>
      </c>
      <c r="CT106">
        <v>2</v>
      </c>
      <c r="CU106">
        <v>0</v>
      </c>
      <c r="CV106">
        <v>2</v>
      </c>
      <c r="CW106">
        <v>0</v>
      </c>
      <c r="CX106">
        <v>7</v>
      </c>
      <c r="CY106">
        <v>7</v>
      </c>
      <c r="CZ106" t="s">
        <v>131</v>
      </c>
      <c r="DA106">
        <v>65</v>
      </c>
      <c r="DB106">
        <v>0</v>
      </c>
      <c r="DC106" t="s">
        <v>132</v>
      </c>
      <c r="DD106" t="s">
        <v>133</v>
      </c>
      <c r="DG106">
        <v>3574624</v>
      </c>
      <c r="DI106">
        <v>0</v>
      </c>
      <c r="DJ106">
        <v>0</v>
      </c>
      <c r="DK106">
        <v>1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</row>
    <row r="107" spans="1:123" x14ac:dyDescent="0.3">
      <c r="A107" t="str">
        <f>"10/15/2023 11:58:04.006"</f>
        <v>10/15/2023 11:58:04.006</v>
      </c>
      <c r="C107" t="str">
        <f t="shared" si="26"/>
        <v>FFDFD3C0</v>
      </c>
      <c r="D107" t="s">
        <v>137</v>
      </c>
      <c r="E107">
        <v>6</v>
      </c>
      <c r="F107">
        <v>1006</v>
      </c>
      <c r="G107" t="s">
        <v>135</v>
      </c>
      <c r="J107" t="s">
        <v>138</v>
      </c>
      <c r="K107">
        <v>0</v>
      </c>
      <c r="L107">
        <v>3</v>
      </c>
      <c r="M107">
        <v>0</v>
      </c>
      <c r="N107">
        <v>2</v>
      </c>
      <c r="O107">
        <v>0</v>
      </c>
      <c r="P107">
        <v>1</v>
      </c>
      <c r="Q107">
        <v>0</v>
      </c>
      <c r="S107" t="str">
        <f t="shared" si="42"/>
        <v>11:58:03.000</v>
      </c>
      <c r="T107" t="str">
        <f t="shared" si="42"/>
        <v>11:58:03.000</v>
      </c>
      <c r="U107" t="str">
        <f t="shared" si="27"/>
        <v>A9A1C3</v>
      </c>
      <c r="V107">
        <v>0</v>
      </c>
      <c r="W107">
        <v>0</v>
      </c>
      <c r="X107">
        <v>2</v>
      </c>
      <c r="Y107">
        <v>0</v>
      </c>
      <c r="AA107">
        <v>1</v>
      </c>
      <c r="AB107">
        <v>8</v>
      </c>
      <c r="AC107">
        <v>3</v>
      </c>
      <c r="AD107">
        <v>0</v>
      </c>
      <c r="AE107">
        <v>9</v>
      </c>
      <c r="AF107" t="s">
        <v>126</v>
      </c>
      <c r="AG107">
        <v>0</v>
      </c>
      <c r="AH107">
        <v>3</v>
      </c>
      <c r="AI107">
        <v>1</v>
      </c>
      <c r="AJ107">
        <v>0</v>
      </c>
      <c r="AK107" t="s">
        <v>178</v>
      </c>
      <c r="AL107">
        <v>33.929000000000002</v>
      </c>
      <c r="AM107" t="s">
        <v>179</v>
      </c>
      <c r="AN107">
        <v>-78.075327999999999</v>
      </c>
      <c r="AO107">
        <v>25</v>
      </c>
      <c r="AP107">
        <v>400</v>
      </c>
      <c r="AQ107" t="s">
        <v>129</v>
      </c>
      <c r="AR107">
        <v>43</v>
      </c>
      <c r="AS107">
        <v>44</v>
      </c>
      <c r="AT107">
        <v>0</v>
      </c>
      <c r="BB107" t="str">
        <f t="shared" si="28"/>
        <v>1200</v>
      </c>
      <c r="BC107">
        <v>1</v>
      </c>
      <c r="BD107" t="str">
        <f t="shared" si="29"/>
        <v xml:space="preserve">N72FU   </v>
      </c>
      <c r="BE107">
        <v>1</v>
      </c>
      <c r="BG107">
        <v>0</v>
      </c>
      <c r="BH107">
        <v>0</v>
      </c>
      <c r="BI107">
        <v>0</v>
      </c>
      <c r="BJ107">
        <v>-50</v>
      </c>
      <c r="BK107">
        <v>-450</v>
      </c>
      <c r="BL107" t="s">
        <v>139</v>
      </c>
      <c r="BM107">
        <v>1</v>
      </c>
      <c r="BN107">
        <v>1</v>
      </c>
      <c r="BO107">
        <v>0</v>
      </c>
      <c r="BP107">
        <v>0</v>
      </c>
      <c r="BS107">
        <v>0.16</v>
      </c>
      <c r="BT107">
        <v>0</v>
      </c>
      <c r="BU107">
        <v>0</v>
      </c>
      <c r="CE107" t="str">
        <f t="shared" si="43"/>
        <v>11:58:03.781</v>
      </c>
      <c r="CF107">
        <v>781253891</v>
      </c>
      <c r="CS107">
        <v>0</v>
      </c>
      <c r="CT107">
        <v>2</v>
      </c>
      <c r="CU107">
        <v>0</v>
      </c>
      <c r="CV107">
        <v>2</v>
      </c>
      <c r="CW107">
        <v>0</v>
      </c>
      <c r="CX107">
        <v>7</v>
      </c>
      <c r="CY107">
        <v>7</v>
      </c>
      <c r="CZ107" t="s">
        <v>131</v>
      </c>
      <c r="DA107">
        <v>65</v>
      </c>
      <c r="DB107">
        <v>0</v>
      </c>
      <c r="DC107" t="s">
        <v>132</v>
      </c>
      <c r="DD107" t="s">
        <v>133</v>
      </c>
      <c r="DG107">
        <v>3574624</v>
      </c>
      <c r="DI107">
        <v>0</v>
      </c>
      <c r="DJ107">
        <v>0</v>
      </c>
      <c r="DK107">
        <v>1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</row>
    <row r="108" spans="1:123" x14ac:dyDescent="0.3">
      <c r="A108" t="str">
        <f>"10/15/2023 11:58:04.006"</f>
        <v>10/15/2023 11:58:04.006</v>
      </c>
      <c r="C108" t="str">
        <f t="shared" si="26"/>
        <v>FFDFD3C0</v>
      </c>
      <c r="D108" t="s">
        <v>137</v>
      </c>
      <c r="E108">
        <v>4</v>
      </c>
      <c r="F108">
        <v>1004</v>
      </c>
      <c r="G108" t="s">
        <v>140</v>
      </c>
      <c r="J108" t="s">
        <v>138</v>
      </c>
      <c r="K108">
        <v>0</v>
      </c>
      <c r="L108">
        <v>3</v>
      </c>
      <c r="M108">
        <v>0</v>
      </c>
      <c r="N108">
        <v>2</v>
      </c>
      <c r="O108">
        <v>0</v>
      </c>
      <c r="P108">
        <v>1</v>
      </c>
      <c r="Q108">
        <v>0</v>
      </c>
      <c r="S108" t="str">
        <f t="shared" si="42"/>
        <v>11:58:03.000</v>
      </c>
      <c r="T108" t="str">
        <f t="shared" si="42"/>
        <v>11:58:03.000</v>
      </c>
      <c r="U108" t="str">
        <f t="shared" si="27"/>
        <v>A9A1C3</v>
      </c>
      <c r="V108">
        <v>0</v>
      </c>
      <c r="W108">
        <v>0</v>
      </c>
      <c r="X108">
        <v>2</v>
      </c>
      <c r="Y108">
        <v>0</v>
      </c>
      <c r="AA108">
        <v>1</v>
      </c>
      <c r="AB108">
        <v>8</v>
      </c>
      <c r="AC108">
        <v>3</v>
      </c>
      <c r="AD108">
        <v>0</v>
      </c>
      <c r="AE108">
        <v>9</v>
      </c>
      <c r="AF108" t="s">
        <v>126</v>
      </c>
      <c r="AG108">
        <v>0</v>
      </c>
      <c r="AH108">
        <v>3</v>
      </c>
      <c r="AI108">
        <v>1</v>
      </c>
      <c r="AJ108">
        <v>0</v>
      </c>
      <c r="AK108" t="s">
        <v>178</v>
      </c>
      <c r="AL108">
        <v>33.929000000000002</v>
      </c>
      <c r="AM108" t="s">
        <v>179</v>
      </c>
      <c r="AN108">
        <v>-78.075327999999999</v>
      </c>
      <c r="AO108">
        <v>25</v>
      </c>
      <c r="AP108">
        <v>400</v>
      </c>
      <c r="AQ108" t="s">
        <v>129</v>
      </c>
      <c r="AR108">
        <v>43</v>
      </c>
      <c r="AS108">
        <v>44</v>
      </c>
      <c r="AT108">
        <v>0</v>
      </c>
      <c r="BB108" t="str">
        <f t="shared" si="28"/>
        <v>1200</v>
      </c>
      <c r="BC108">
        <v>1</v>
      </c>
      <c r="BD108" t="str">
        <f t="shared" si="29"/>
        <v xml:space="preserve">N72FU   </v>
      </c>
      <c r="BE108">
        <v>1</v>
      </c>
      <c r="BG108">
        <v>0</v>
      </c>
      <c r="BH108">
        <v>0</v>
      </c>
      <c r="BI108">
        <v>0</v>
      </c>
      <c r="BJ108">
        <v>-50</v>
      </c>
      <c r="BK108">
        <v>-450</v>
      </c>
      <c r="BL108" t="s">
        <v>139</v>
      </c>
      <c r="BM108">
        <v>1</v>
      </c>
      <c r="BN108">
        <v>1</v>
      </c>
      <c r="BO108">
        <v>0</v>
      </c>
      <c r="BP108">
        <v>0</v>
      </c>
      <c r="BS108">
        <v>0.16</v>
      </c>
      <c r="BT108">
        <v>0</v>
      </c>
      <c r="BU108">
        <v>0</v>
      </c>
      <c r="CE108" t="str">
        <f t="shared" si="43"/>
        <v>11:58:03.781</v>
      </c>
      <c r="CF108">
        <v>781253891</v>
      </c>
      <c r="CS108">
        <v>0</v>
      </c>
      <c r="CT108">
        <v>2</v>
      </c>
      <c r="CU108">
        <v>0</v>
      </c>
      <c r="CV108">
        <v>2</v>
      </c>
      <c r="CW108">
        <v>0</v>
      </c>
      <c r="CX108">
        <v>7</v>
      </c>
      <c r="CY108">
        <v>7</v>
      </c>
      <c r="CZ108" t="s">
        <v>131</v>
      </c>
      <c r="DA108">
        <v>65</v>
      </c>
      <c r="DB108">
        <v>0</v>
      </c>
      <c r="DC108" t="s">
        <v>132</v>
      </c>
      <c r="DD108" t="s">
        <v>133</v>
      </c>
      <c r="DG108">
        <v>3574624</v>
      </c>
      <c r="DI108">
        <v>0</v>
      </c>
      <c r="DJ108">
        <v>0</v>
      </c>
      <c r="DK108">
        <v>1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</row>
    <row r="109" spans="1:123" x14ac:dyDescent="0.3">
      <c r="A109" t="str">
        <f>"10/15/2023 11:58:04.037"</f>
        <v>10/15/2023 11:58:04.037</v>
      </c>
      <c r="C109" t="str">
        <f t="shared" si="26"/>
        <v>FFDFD3C0</v>
      </c>
      <c r="D109" t="s">
        <v>141</v>
      </c>
      <c r="E109">
        <v>42</v>
      </c>
      <c r="H109">
        <v>129</v>
      </c>
      <c r="I109" t="s">
        <v>142</v>
      </c>
      <c r="J109" t="s">
        <v>125</v>
      </c>
      <c r="K109">
        <v>0</v>
      </c>
      <c r="L109">
        <v>3</v>
      </c>
      <c r="M109">
        <v>0</v>
      </c>
      <c r="N109">
        <v>2</v>
      </c>
      <c r="O109">
        <v>0</v>
      </c>
      <c r="P109">
        <v>1</v>
      </c>
      <c r="Q109">
        <v>0</v>
      </c>
      <c r="S109" t="str">
        <f t="shared" si="42"/>
        <v>11:58:03.000</v>
      </c>
      <c r="T109" t="str">
        <f t="shared" si="42"/>
        <v>11:58:03.000</v>
      </c>
      <c r="U109" t="str">
        <f t="shared" si="27"/>
        <v>A9A1C3</v>
      </c>
      <c r="V109">
        <v>0</v>
      </c>
      <c r="W109">
        <v>0</v>
      </c>
      <c r="X109">
        <v>2</v>
      </c>
      <c r="Y109">
        <v>0</v>
      </c>
      <c r="AA109">
        <v>1</v>
      </c>
      <c r="AB109">
        <v>8</v>
      </c>
      <c r="AC109">
        <v>3</v>
      </c>
      <c r="AD109">
        <v>0</v>
      </c>
      <c r="AE109">
        <v>9</v>
      </c>
      <c r="AF109" t="s">
        <v>126</v>
      </c>
      <c r="AG109">
        <v>0</v>
      </c>
      <c r="AH109">
        <v>3</v>
      </c>
      <c r="AI109">
        <v>1</v>
      </c>
      <c r="AJ109">
        <v>0</v>
      </c>
      <c r="AK109" t="s">
        <v>178</v>
      </c>
      <c r="AL109">
        <v>33.929000000000002</v>
      </c>
      <c r="AM109" t="s">
        <v>179</v>
      </c>
      <c r="AN109">
        <v>-78.075327999999999</v>
      </c>
      <c r="AO109">
        <v>25</v>
      </c>
      <c r="AP109">
        <v>400</v>
      </c>
      <c r="AQ109" t="s">
        <v>129</v>
      </c>
      <c r="AR109">
        <v>43</v>
      </c>
      <c r="AS109">
        <v>44</v>
      </c>
      <c r="AT109">
        <v>0</v>
      </c>
      <c r="BB109" t="str">
        <f t="shared" si="28"/>
        <v>1200</v>
      </c>
      <c r="BC109">
        <v>1</v>
      </c>
      <c r="BD109" t="str">
        <f t="shared" si="29"/>
        <v xml:space="preserve">N72FU   </v>
      </c>
      <c r="BE109">
        <v>1</v>
      </c>
      <c r="BG109">
        <v>0</v>
      </c>
      <c r="BH109">
        <v>0</v>
      </c>
      <c r="BI109">
        <v>0</v>
      </c>
      <c r="BJ109">
        <v>-50</v>
      </c>
      <c r="BK109">
        <v>-450</v>
      </c>
      <c r="BL109" t="s">
        <v>139</v>
      </c>
      <c r="BM109">
        <v>1</v>
      </c>
      <c r="BN109">
        <v>1</v>
      </c>
      <c r="BO109">
        <v>0</v>
      </c>
      <c r="BP109">
        <v>0</v>
      </c>
      <c r="BS109">
        <v>0.16</v>
      </c>
      <c r="BT109">
        <v>0</v>
      </c>
      <c r="BU109">
        <v>0</v>
      </c>
      <c r="CE109" t="str">
        <f t="shared" si="43"/>
        <v>11:58:03.781</v>
      </c>
      <c r="CF109">
        <v>781253891</v>
      </c>
      <c r="CS109">
        <v>0</v>
      </c>
      <c r="CT109">
        <v>2</v>
      </c>
      <c r="CU109">
        <v>0</v>
      </c>
      <c r="CV109">
        <v>2</v>
      </c>
      <c r="CW109">
        <v>0</v>
      </c>
      <c r="CX109">
        <v>7</v>
      </c>
      <c r="CY109">
        <v>7</v>
      </c>
      <c r="CZ109" t="s">
        <v>131</v>
      </c>
      <c r="DA109">
        <v>65</v>
      </c>
      <c r="DB109">
        <v>0</v>
      </c>
      <c r="DC109" t="s">
        <v>132</v>
      </c>
      <c r="DD109" t="s">
        <v>133</v>
      </c>
      <c r="DG109">
        <v>3574624</v>
      </c>
      <c r="DI109">
        <v>0</v>
      </c>
      <c r="DJ109">
        <v>0</v>
      </c>
      <c r="DK109">
        <v>1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</row>
    <row r="110" spans="1:123" x14ac:dyDescent="0.3">
      <c r="A110" t="str">
        <f>"10/15/2023 11:58:05.115"</f>
        <v>10/15/2023 11:58:05.115</v>
      </c>
      <c r="C110" t="str">
        <f t="shared" si="26"/>
        <v>FFDFD3C0</v>
      </c>
      <c r="D110" t="s">
        <v>137</v>
      </c>
      <c r="E110">
        <v>4</v>
      </c>
      <c r="F110">
        <v>1004</v>
      </c>
      <c r="G110" t="s">
        <v>140</v>
      </c>
      <c r="J110" t="s">
        <v>138</v>
      </c>
      <c r="K110">
        <v>0</v>
      </c>
      <c r="L110">
        <v>3</v>
      </c>
      <c r="M110">
        <v>0</v>
      </c>
      <c r="N110">
        <v>2</v>
      </c>
      <c r="O110">
        <v>0</v>
      </c>
      <c r="P110">
        <v>1</v>
      </c>
      <c r="Q110">
        <v>0</v>
      </c>
      <c r="S110" t="str">
        <f t="shared" ref="S110:T115" si="44">"11:58:04.000"</f>
        <v>11:58:04.000</v>
      </c>
      <c r="T110" t="str">
        <f t="shared" si="44"/>
        <v>11:58:04.000</v>
      </c>
      <c r="U110" t="str">
        <f t="shared" si="27"/>
        <v>A9A1C3</v>
      </c>
      <c r="V110">
        <v>0</v>
      </c>
      <c r="W110">
        <v>0</v>
      </c>
      <c r="X110">
        <v>2</v>
      </c>
      <c r="Y110">
        <v>0</v>
      </c>
      <c r="AA110">
        <v>1</v>
      </c>
      <c r="AB110">
        <v>8</v>
      </c>
      <c r="AC110">
        <v>3</v>
      </c>
      <c r="AD110">
        <v>0</v>
      </c>
      <c r="AE110">
        <v>9</v>
      </c>
      <c r="AF110" t="s">
        <v>126</v>
      </c>
      <c r="AG110">
        <v>0</v>
      </c>
      <c r="AH110">
        <v>3</v>
      </c>
      <c r="AI110">
        <v>1</v>
      </c>
      <c r="AJ110">
        <v>0</v>
      </c>
      <c r="AK110" t="s">
        <v>180</v>
      </c>
      <c r="AL110">
        <v>33.929192999999998</v>
      </c>
      <c r="AM110" t="s">
        <v>181</v>
      </c>
      <c r="AN110">
        <v>-78.075049000000007</v>
      </c>
      <c r="AO110">
        <v>25</v>
      </c>
      <c r="AP110">
        <v>400</v>
      </c>
      <c r="AQ110" t="s">
        <v>129</v>
      </c>
      <c r="AR110">
        <v>44</v>
      </c>
      <c r="AS110">
        <v>44</v>
      </c>
      <c r="AT110">
        <v>0</v>
      </c>
      <c r="BB110" t="str">
        <f t="shared" si="28"/>
        <v>1200</v>
      </c>
      <c r="BC110">
        <v>1</v>
      </c>
      <c r="BD110" t="str">
        <f t="shared" si="29"/>
        <v xml:space="preserve">N72FU   </v>
      </c>
      <c r="BE110">
        <v>1</v>
      </c>
      <c r="BG110">
        <v>0</v>
      </c>
      <c r="BH110">
        <v>0</v>
      </c>
      <c r="BI110">
        <v>0</v>
      </c>
      <c r="BJ110">
        <v>-50</v>
      </c>
      <c r="BK110">
        <v>-450</v>
      </c>
      <c r="BL110" t="s">
        <v>139</v>
      </c>
      <c r="BM110">
        <v>1</v>
      </c>
      <c r="BN110">
        <v>1</v>
      </c>
      <c r="BO110">
        <v>0</v>
      </c>
      <c r="BP110">
        <v>0</v>
      </c>
      <c r="BS110">
        <v>0.16</v>
      </c>
      <c r="BT110">
        <v>0</v>
      </c>
      <c r="BU110">
        <v>0</v>
      </c>
      <c r="CE110" t="str">
        <f t="shared" ref="CE110:CE115" si="45">"11:58:04.877"</f>
        <v>11:58:04.877</v>
      </c>
      <c r="CF110">
        <v>877004165</v>
      </c>
      <c r="CS110">
        <v>0</v>
      </c>
      <c r="CT110">
        <v>2</v>
      </c>
      <c r="CU110">
        <v>0</v>
      </c>
      <c r="CV110">
        <v>2</v>
      </c>
      <c r="CW110">
        <v>0</v>
      </c>
      <c r="CX110">
        <v>7</v>
      </c>
      <c r="CY110">
        <v>7</v>
      </c>
      <c r="CZ110" t="s">
        <v>131</v>
      </c>
      <c r="DA110">
        <v>65</v>
      </c>
      <c r="DB110">
        <v>0</v>
      </c>
      <c r="DC110" t="s">
        <v>132</v>
      </c>
      <c r="DD110" t="s">
        <v>133</v>
      </c>
      <c r="DG110">
        <v>3574631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</row>
    <row r="111" spans="1:123" x14ac:dyDescent="0.3">
      <c r="A111" t="str">
        <f>"10/15/2023 11:58:05.131"</f>
        <v>10/15/2023 11:58:05.131</v>
      </c>
      <c r="C111" t="str">
        <f t="shared" si="26"/>
        <v>FFDFD3C0</v>
      </c>
      <c r="D111" t="s">
        <v>123</v>
      </c>
      <c r="E111">
        <v>10</v>
      </c>
      <c r="H111">
        <v>260</v>
      </c>
      <c r="I111" t="s">
        <v>124</v>
      </c>
      <c r="J111" t="s">
        <v>125</v>
      </c>
      <c r="K111">
        <v>0</v>
      </c>
      <c r="L111">
        <v>3</v>
      </c>
      <c r="M111">
        <v>0</v>
      </c>
      <c r="N111">
        <v>2</v>
      </c>
      <c r="O111">
        <v>0</v>
      </c>
      <c r="P111">
        <v>1</v>
      </c>
      <c r="Q111">
        <v>0</v>
      </c>
      <c r="S111" t="str">
        <f t="shared" si="44"/>
        <v>11:58:04.000</v>
      </c>
      <c r="T111" t="str">
        <f t="shared" si="44"/>
        <v>11:58:04.000</v>
      </c>
      <c r="U111" t="str">
        <f t="shared" si="27"/>
        <v>A9A1C3</v>
      </c>
      <c r="V111">
        <v>0</v>
      </c>
      <c r="W111">
        <v>0</v>
      </c>
      <c r="X111">
        <v>2</v>
      </c>
      <c r="Y111">
        <v>0</v>
      </c>
      <c r="AA111">
        <v>1</v>
      </c>
      <c r="AB111">
        <v>8</v>
      </c>
      <c r="AC111">
        <v>3</v>
      </c>
      <c r="AD111">
        <v>0</v>
      </c>
      <c r="AE111">
        <v>9</v>
      </c>
      <c r="AF111" t="s">
        <v>126</v>
      </c>
      <c r="AG111">
        <v>0</v>
      </c>
      <c r="AH111">
        <v>3</v>
      </c>
      <c r="AI111">
        <v>1</v>
      </c>
      <c r="AJ111">
        <v>0</v>
      </c>
      <c r="AK111" t="s">
        <v>180</v>
      </c>
      <c r="AL111">
        <v>33.929192999999998</v>
      </c>
      <c r="AM111" t="s">
        <v>181</v>
      </c>
      <c r="AN111">
        <v>-78.075049000000007</v>
      </c>
      <c r="AO111">
        <v>25</v>
      </c>
      <c r="AP111">
        <v>400</v>
      </c>
      <c r="AQ111" t="s">
        <v>129</v>
      </c>
      <c r="AR111">
        <v>44</v>
      </c>
      <c r="AS111">
        <v>44</v>
      </c>
      <c r="AT111">
        <v>0</v>
      </c>
      <c r="BB111" t="str">
        <f t="shared" si="28"/>
        <v>1200</v>
      </c>
      <c r="BC111">
        <v>1</v>
      </c>
      <c r="BD111" t="str">
        <f t="shared" si="29"/>
        <v xml:space="preserve">N72FU   </v>
      </c>
      <c r="BE111">
        <v>1</v>
      </c>
      <c r="BG111">
        <v>0</v>
      </c>
      <c r="BH111">
        <v>0</v>
      </c>
      <c r="BI111">
        <v>0</v>
      </c>
      <c r="BJ111">
        <v>-50</v>
      </c>
      <c r="BK111">
        <v>-450</v>
      </c>
      <c r="BL111" t="s">
        <v>139</v>
      </c>
      <c r="BM111">
        <v>1</v>
      </c>
      <c r="BN111">
        <v>1</v>
      </c>
      <c r="BO111">
        <v>0</v>
      </c>
      <c r="BP111">
        <v>0</v>
      </c>
      <c r="BS111">
        <v>0.16</v>
      </c>
      <c r="BT111">
        <v>0</v>
      </c>
      <c r="BU111">
        <v>0</v>
      </c>
      <c r="CE111" t="str">
        <f t="shared" si="45"/>
        <v>11:58:04.877</v>
      </c>
      <c r="CF111">
        <v>877004165</v>
      </c>
      <c r="CS111">
        <v>0</v>
      </c>
      <c r="CT111">
        <v>2</v>
      </c>
      <c r="CU111">
        <v>0</v>
      </c>
      <c r="CV111">
        <v>2</v>
      </c>
      <c r="CW111">
        <v>0</v>
      </c>
      <c r="CX111">
        <v>7</v>
      </c>
      <c r="CY111">
        <v>7</v>
      </c>
      <c r="CZ111" t="s">
        <v>131</v>
      </c>
      <c r="DA111">
        <v>65</v>
      </c>
      <c r="DB111">
        <v>0</v>
      </c>
      <c r="DC111" t="s">
        <v>132</v>
      </c>
      <c r="DD111" t="s">
        <v>133</v>
      </c>
      <c r="DG111">
        <v>3574631</v>
      </c>
      <c r="DI111">
        <v>0</v>
      </c>
      <c r="DJ111">
        <v>0</v>
      </c>
      <c r="DK111">
        <v>1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</row>
    <row r="112" spans="1:123" x14ac:dyDescent="0.3">
      <c r="A112" t="str">
        <f>"10/15/2023 11:58:05.131"</f>
        <v>10/15/2023 11:58:05.131</v>
      </c>
      <c r="C112" t="str">
        <f t="shared" si="26"/>
        <v>FFDFD3C0</v>
      </c>
      <c r="D112" t="s">
        <v>141</v>
      </c>
      <c r="E112">
        <v>42</v>
      </c>
      <c r="H112">
        <v>129</v>
      </c>
      <c r="I112" t="s">
        <v>142</v>
      </c>
      <c r="J112" t="s">
        <v>125</v>
      </c>
      <c r="K112">
        <v>0</v>
      </c>
      <c r="L112">
        <v>3</v>
      </c>
      <c r="M112">
        <v>0</v>
      </c>
      <c r="N112">
        <v>2</v>
      </c>
      <c r="O112">
        <v>0</v>
      </c>
      <c r="P112">
        <v>1</v>
      </c>
      <c r="Q112">
        <v>0</v>
      </c>
      <c r="S112" t="str">
        <f t="shared" si="44"/>
        <v>11:58:04.000</v>
      </c>
      <c r="T112" t="str">
        <f t="shared" si="44"/>
        <v>11:58:04.000</v>
      </c>
      <c r="U112" t="str">
        <f t="shared" si="27"/>
        <v>A9A1C3</v>
      </c>
      <c r="V112">
        <v>0</v>
      </c>
      <c r="W112">
        <v>0</v>
      </c>
      <c r="X112">
        <v>2</v>
      </c>
      <c r="Y112">
        <v>0</v>
      </c>
      <c r="AA112">
        <v>1</v>
      </c>
      <c r="AB112">
        <v>8</v>
      </c>
      <c r="AC112">
        <v>3</v>
      </c>
      <c r="AD112">
        <v>0</v>
      </c>
      <c r="AE112">
        <v>9</v>
      </c>
      <c r="AF112" t="s">
        <v>126</v>
      </c>
      <c r="AG112">
        <v>0</v>
      </c>
      <c r="AH112">
        <v>3</v>
      </c>
      <c r="AI112">
        <v>1</v>
      </c>
      <c r="AJ112">
        <v>0</v>
      </c>
      <c r="AK112" t="s">
        <v>180</v>
      </c>
      <c r="AL112">
        <v>33.929192999999998</v>
      </c>
      <c r="AM112" t="s">
        <v>181</v>
      </c>
      <c r="AN112">
        <v>-78.075049000000007</v>
      </c>
      <c r="AO112">
        <v>25</v>
      </c>
      <c r="AP112">
        <v>400</v>
      </c>
      <c r="AQ112" t="s">
        <v>129</v>
      </c>
      <c r="AR112">
        <v>44</v>
      </c>
      <c r="AS112">
        <v>44</v>
      </c>
      <c r="AT112">
        <v>0</v>
      </c>
      <c r="BB112" t="str">
        <f t="shared" si="28"/>
        <v>1200</v>
      </c>
      <c r="BC112">
        <v>1</v>
      </c>
      <c r="BD112" t="str">
        <f t="shared" si="29"/>
        <v xml:space="preserve">N72FU   </v>
      </c>
      <c r="BE112">
        <v>1</v>
      </c>
      <c r="BG112">
        <v>0</v>
      </c>
      <c r="BH112">
        <v>0</v>
      </c>
      <c r="BI112">
        <v>0</v>
      </c>
      <c r="BJ112">
        <v>-50</v>
      </c>
      <c r="BK112">
        <v>-450</v>
      </c>
      <c r="BL112" t="s">
        <v>139</v>
      </c>
      <c r="BM112">
        <v>1</v>
      </c>
      <c r="BN112">
        <v>1</v>
      </c>
      <c r="BO112">
        <v>0</v>
      </c>
      <c r="BP112">
        <v>0</v>
      </c>
      <c r="BS112">
        <v>0.16</v>
      </c>
      <c r="BT112">
        <v>0</v>
      </c>
      <c r="BU112">
        <v>0</v>
      </c>
      <c r="CE112" t="str">
        <f t="shared" si="45"/>
        <v>11:58:04.877</v>
      </c>
      <c r="CF112">
        <v>877004165</v>
      </c>
      <c r="CS112">
        <v>0</v>
      </c>
      <c r="CT112">
        <v>2</v>
      </c>
      <c r="CU112">
        <v>0</v>
      </c>
      <c r="CV112">
        <v>2</v>
      </c>
      <c r="CW112">
        <v>0</v>
      </c>
      <c r="CX112">
        <v>7</v>
      </c>
      <c r="CY112">
        <v>7</v>
      </c>
      <c r="CZ112" t="s">
        <v>131</v>
      </c>
      <c r="DA112">
        <v>65</v>
      </c>
      <c r="DB112">
        <v>0</v>
      </c>
      <c r="DC112" t="s">
        <v>132</v>
      </c>
      <c r="DD112" t="s">
        <v>133</v>
      </c>
      <c r="DG112">
        <v>3574631</v>
      </c>
      <c r="DI112">
        <v>0</v>
      </c>
      <c r="DJ112">
        <v>0</v>
      </c>
      <c r="DK112">
        <v>1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</row>
    <row r="113" spans="1:123" x14ac:dyDescent="0.3">
      <c r="A113" t="str">
        <f>"10/15/2023 11:58:05.147"</f>
        <v>10/15/2023 11:58:05.147</v>
      </c>
      <c r="C113" t="str">
        <f t="shared" si="26"/>
        <v>FFDFD3C0</v>
      </c>
      <c r="D113" t="s">
        <v>143</v>
      </c>
      <c r="E113">
        <v>6</v>
      </c>
      <c r="F113">
        <v>3006</v>
      </c>
      <c r="G113" t="s">
        <v>144</v>
      </c>
      <c r="J113" t="s">
        <v>145</v>
      </c>
      <c r="K113">
        <v>0</v>
      </c>
      <c r="L113">
        <v>3</v>
      </c>
      <c r="M113">
        <v>0</v>
      </c>
      <c r="N113">
        <v>2</v>
      </c>
      <c r="O113">
        <v>0</v>
      </c>
      <c r="P113">
        <v>1</v>
      </c>
      <c r="Q113">
        <v>0</v>
      </c>
      <c r="S113" t="str">
        <f t="shared" si="44"/>
        <v>11:58:04.000</v>
      </c>
      <c r="T113" t="str">
        <f t="shared" si="44"/>
        <v>11:58:04.000</v>
      </c>
      <c r="U113" t="str">
        <f t="shared" si="27"/>
        <v>A9A1C3</v>
      </c>
      <c r="V113">
        <v>0</v>
      </c>
      <c r="W113">
        <v>0</v>
      </c>
      <c r="X113">
        <v>2</v>
      </c>
      <c r="Y113">
        <v>0</v>
      </c>
      <c r="AA113">
        <v>1</v>
      </c>
      <c r="AB113">
        <v>8</v>
      </c>
      <c r="AC113">
        <v>3</v>
      </c>
      <c r="AD113">
        <v>0</v>
      </c>
      <c r="AE113">
        <v>9</v>
      </c>
      <c r="AF113" t="s">
        <v>126</v>
      </c>
      <c r="AG113">
        <v>0</v>
      </c>
      <c r="AH113">
        <v>3</v>
      </c>
      <c r="AI113">
        <v>1</v>
      </c>
      <c r="AJ113">
        <v>0</v>
      </c>
      <c r="AK113" t="s">
        <v>180</v>
      </c>
      <c r="AL113">
        <v>33.929192999999998</v>
      </c>
      <c r="AM113" t="s">
        <v>181</v>
      </c>
      <c r="AN113">
        <v>-78.075049000000007</v>
      </c>
      <c r="AO113">
        <v>25</v>
      </c>
      <c r="AP113">
        <v>400</v>
      </c>
      <c r="AQ113" t="s">
        <v>129</v>
      </c>
      <c r="AR113">
        <v>44</v>
      </c>
      <c r="AS113">
        <v>44</v>
      </c>
      <c r="AT113">
        <v>0</v>
      </c>
      <c r="BB113" t="str">
        <f t="shared" si="28"/>
        <v>1200</v>
      </c>
      <c r="BC113">
        <v>1</v>
      </c>
      <c r="BD113" t="str">
        <f t="shared" si="29"/>
        <v xml:space="preserve">N72FU   </v>
      </c>
      <c r="BE113">
        <v>1</v>
      </c>
      <c r="BG113">
        <v>0</v>
      </c>
      <c r="BH113">
        <v>0</v>
      </c>
      <c r="BI113">
        <v>0</v>
      </c>
      <c r="BJ113">
        <v>-50</v>
      </c>
      <c r="BK113">
        <v>-450</v>
      </c>
      <c r="BL113" t="s">
        <v>139</v>
      </c>
      <c r="BM113">
        <v>1</v>
      </c>
      <c r="BN113">
        <v>1</v>
      </c>
      <c r="BO113">
        <v>0</v>
      </c>
      <c r="BP113">
        <v>0</v>
      </c>
      <c r="BS113">
        <v>0.16</v>
      </c>
      <c r="BT113">
        <v>0</v>
      </c>
      <c r="BU113">
        <v>0</v>
      </c>
      <c r="CE113" t="str">
        <f t="shared" si="45"/>
        <v>11:58:04.877</v>
      </c>
      <c r="CF113">
        <v>877004165</v>
      </c>
      <c r="CS113">
        <v>0</v>
      </c>
      <c r="CT113">
        <v>2</v>
      </c>
      <c r="CU113">
        <v>0</v>
      </c>
      <c r="CV113">
        <v>2</v>
      </c>
      <c r="CW113">
        <v>0</v>
      </c>
      <c r="CX113">
        <v>7</v>
      </c>
      <c r="CY113">
        <v>7</v>
      </c>
      <c r="CZ113" t="s">
        <v>131</v>
      </c>
      <c r="DA113">
        <v>65</v>
      </c>
      <c r="DB113">
        <v>0</v>
      </c>
      <c r="DC113" t="s">
        <v>132</v>
      </c>
      <c r="DD113" t="s">
        <v>133</v>
      </c>
      <c r="DG113">
        <v>3574631</v>
      </c>
      <c r="DI113">
        <v>0</v>
      </c>
      <c r="DJ113">
        <v>0</v>
      </c>
      <c r="DK113">
        <v>1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</row>
    <row r="114" spans="1:123" x14ac:dyDescent="0.3">
      <c r="A114" t="str">
        <f>"10/15/2023 11:58:05.178"</f>
        <v>10/15/2023 11:58:05.178</v>
      </c>
      <c r="C114" t="str">
        <f t="shared" si="26"/>
        <v>FFDFD3C0</v>
      </c>
      <c r="D114" t="s">
        <v>137</v>
      </c>
      <c r="E114">
        <v>6</v>
      </c>
      <c r="F114">
        <v>1006</v>
      </c>
      <c r="G114" t="s">
        <v>135</v>
      </c>
      <c r="J114" t="s">
        <v>138</v>
      </c>
      <c r="K114">
        <v>0</v>
      </c>
      <c r="L114">
        <v>3</v>
      </c>
      <c r="M114">
        <v>0</v>
      </c>
      <c r="N114">
        <v>2</v>
      </c>
      <c r="O114">
        <v>0</v>
      </c>
      <c r="P114">
        <v>1</v>
      </c>
      <c r="Q114">
        <v>0</v>
      </c>
      <c r="S114" t="str">
        <f t="shared" si="44"/>
        <v>11:58:04.000</v>
      </c>
      <c r="T114" t="str">
        <f t="shared" si="44"/>
        <v>11:58:04.000</v>
      </c>
      <c r="U114" t="str">
        <f t="shared" si="27"/>
        <v>A9A1C3</v>
      </c>
      <c r="V114">
        <v>0</v>
      </c>
      <c r="W114">
        <v>0</v>
      </c>
      <c r="X114">
        <v>2</v>
      </c>
      <c r="Y114">
        <v>0</v>
      </c>
      <c r="AA114">
        <v>1</v>
      </c>
      <c r="AB114">
        <v>8</v>
      </c>
      <c r="AC114">
        <v>3</v>
      </c>
      <c r="AD114">
        <v>0</v>
      </c>
      <c r="AE114">
        <v>9</v>
      </c>
      <c r="AF114" t="s">
        <v>126</v>
      </c>
      <c r="AG114">
        <v>0</v>
      </c>
      <c r="AH114">
        <v>3</v>
      </c>
      <c r="AI114">
        <v>1</v>
      </c>
      <c r="AJ114">
        <v>0</v>
      </c>
      <c r="AK114" t="s">
        <v>180</v>
      </c>
      <c r="AL114">
        <v>33.929192999999998</v>
      </c>
      <c r="AM114" t="s">
        <v>181</v>
      </c>
      <c r="AN114">
        <v>-78.075049000000007</v>
      </c>
      <c r="AO114">
        <v>25</v>
      </c>
      <c r="AP114">
        <v>400</v>
      </c>
      <c r="AQ114" t="s">
        <v>129</v>
      </c>
      <c r="AR114">
        <v>44</v>
      </c>
      <c r="AS114">
        <v>44</v>
      </c>
      <c r="AT114">
        <v>0</v>
      </c>
      <c r="BB114" t="str">
        <f t="shared" si="28"/>
        <v>1200</v>
      </c>
      <c r="BC114">
        <v>1</v>
      </c>
      <c r="BD114" t="str">
        <f t="shared" si="29"/>
        <v xml:space="preserve">N72FU   </v>
      </c>
      <c r="BE114">
        <v>1</v>
      </c>
      <c r="BG114">
        <v>0</v>
      </c>
      <c r="BH114">
        <v>0</v>
      </c>
      <c r="BI114">
        <v>0</v>
      </c>
      <c r="BJ114">
        <v>-50</v>
      </c>
      <c r="BK114">
        <v>-450</v>
      </c>
      <c r="BL114" t="s">
        <v>139</v>
      </c>
      <c r="BM114">
        <v>1</v>
      </c>
      <c r="BN114">
        <v>1</v>
      </c>
      <c r="BO114">
        <v>0</v>
      </c>
      <c r="BP114">
        <v>0</v>
      </c>
      <c r="BS114">
        <v>0.16</v>
      </c>
      <c r="BT114">
        <v>0</v>
      </c>
      <c r="BU114">
        <v>0</v>
      </c>
      <c r="CE114" t="str">
        <f t="shared" si="45"/>
        <v>11:58:04.877</v>
      </c>
      <c r="CF114">
        <v>877004165</v>
      </c>
      <c r="CS114">
        <v>0</v>
      </c>
      <c r="CT114">
        <v>2</v>
      </c>
      <c r="CU114">
        <v>0</v>
      </c>
      <c r="CV114">
        <v>2</v>
      </c>
      <c r="CW114">
        <v>0</v>
      </c>
      <c r="CX114">
        <v>7</v>
      </c>
      <c r="CY114">
        <v>7</v>
      </c>
      <c r="CZ114" t="s">
        <v>131</v>
      </c>
      <c r="DA114">
        <v>65</v>
      </c>
      <c r="DB114">
        <v>0</v>
      </c>
      <c r="DC114" t="s">
        <v>132</v>
      </c>
      <c r="DD114" t="s">
        <v>133</v>
      </c>
      <c r="DG114">
        <v>3574631</v>
      </c>
      <c r="DI114">
        <v>0</v>
      </c>
      <c r="DJ114">
        <v>0</v>
      </c>
      <c r="DK114">
        <v>1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</row>
    <row r="115" spans="1:123" x14ac:dyDescent="0.3">
      <c r="A115" t="str">
        <f>"10/15/2023 11:58:05.178"</f>
        <v>10/15/2023 11:58:05.178</v>
      </c>
      <c r="C115" t="str">
        <f t="shared" si="26"/>
        <v>FFDFD3C0</v>
      </c>
      <c r="D115" t="s">
        <v>134</v>
      </c>
      <c r="E115">
        <v>3</v>
      </c>
      <c r="H115">
        <v>164</v>
      </c>
      <c r="I115" t="s">
        <v>135</v>
      </c>
      <c r="J115" t="s">
        <v>136</v>
      </c>
      <c r="K115">
        <v>0</v>
      </c>
      <c r="L115">
        <v>3</v>
      </c>
      <c r="M115">
        <v>0</v>
      </c>
      <c r="N115">
        <v>2</v>
      </c>
      <c r="O115">
        <v>0</v>
      </c>
      <c r="P115">
        <v>1</v>
      </c>
      <c r="Q115">
        <v>0</v>
      </c>
      <c r="S115" t="str">
        <f t="shared" si="44"/>
        <v>11:58:04.000</v>
      </c>
      <c r="T115" t="str">
        <f t="shared" si="44"/>
        <v>11:58:04.000</v>
      </c>
      <c r="U115" t="str">
        <f t="shared" si="27"/>
        <v>A9A1C3</v>
      </c>
      <c r="V115">
        <v>0</v>
      </c>
      <c r="W115">
        <v>0</v>
      </c>
      <c r="X115">
        <v>2</v>
      </c>
      <c r="Y115">
        <v>0</v>
      </c>
      <c r="AA115">
        <v>1</v>
      </c>
      <c r="AB115">
        <v>8</v>
      </c>
      <c r="AC115">
        <v>3</v>
      </c>
      <c r="AD115">
        <v>0</v>
      </c>
      <c r="AE115">
        <v>9</v>
      </c>
      <c r="AF115" t="s">
        <v>126</v>
      </c>
      <c r="AG115">
        <v>0</v>
      </c>
      <c r="AH115">
        <v>3</v>
      </c>
      <c r="AI115">
        <v>1</v>
      </c>
      <c r="AJ115">
        <v>0</v>
      </c>
      <c r="AK115" t="s">
        <v>180</v>
      </c>
      <c r="AL115">
        <v>33.929192999999998</v>
      </c>
      <c r="AM115" t="s">
        <v>181</v>
      </c>
      <c r="AN115">
        <v>-78.075049000000007</v>
      </c>
      <c r="AO115">
        <v>25</v>
      </c>
      <c r="AP115">
        <v>400</v>
      </c>
      <c r="AQ115" t="s">
        <v>129</v>
      </c>
      <c r="AR115">
        <v>44</v>
      </c>
      <c r="AS115">
        <v>44</v>
      </c>
      <c r="AT115">
        <v>0</v>
      </c>
      <c r="BB115" t="str">
        <f t="shared" si="28"/>
        <v>1200</v>
      </c>
      <c r="BC115">
        <v>1</v>
      </c>
      <c r="BD115" t="str">
        <f t="shared" si="29"/>
        <v xml:space="preserve">N72FU   </v>
      </c>
      <c r="BE115">
        <v>1</v>
      </c>
      <c r="BG115">
        <v>0</v>
      </c>
      <c r="BH115">
        <v>0</v>
      </c>
      <c r="BI115">
        <v>0</v>
      </c>
      <c r="BJ115">
        <v>-50</v>
      </c>
      <c r="BK115">
        <v>-450</v>
      </c>
      <c r="BL115" t="s">
        <v>139</v>
      </c>
      <c r="BM115">
        <v>1</v>
      </c>
      <c r="BN115">
        <v>1</v>
      </c>
      <c r="BO115">
        <v>0</v>
      </c>
      <c r="BP115">
        <v>0</v>
      </c>
      <c r="BS115">
        <v>0.16</v>
      </c>
      <c r="BT115">
        <v>0</v>
      </c>
      <c r="BU115">
        <v>0</v>
      </c>
      <c r="CE115" t="str">
        <f t="shared" si="45"/>
        <v>11:58:04.877</v>
      </c>
      <c r="CF115">
        <v>877004165</v>
      </c>
      <c r="CS115">
        <v>0</v>
      </c>
      <c r="CT115">
        <v>2</v>
      </c>
      <c r="CU115">
        <v>0</v>
      </c>
      <c r="CV115">
        <v>2</v>
      </c>
      <c r="CW115">
        <v>0</v>
      </c>
      <c r="CX115">
        <v>7</v>
      </c>
      <c r="CY115">
        <v>7</v>
      </c>
      <c r="CZ115" t="s">
        <v>131</v>
      </c>
      <c r="DA115">
        <v>65</v>
      </c>
      <c r="DB115">
        <v>0</v>
      </c>
      <c r="DC115" t="s">
        <v>132</v>
      </c>
      <c r="DD115" t="s">
        <v>133</v>
      </c>
      <c r="DG115">
        <v>3574631</v>
      </c>
      <c r="DI115">
        <v>0</v>
      </c>
      <c r="DJ115">
        <v>0</v>
      </c>
      <c r="DK115">
        <v>1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</row>
    <row r="116" spans="1:123" x14ac:dyDescent="0.3">
      <c r="A116" t="str">
        <f>"10/15/2023 11:58:06.115"</f>
        <v>10/15/2023 11:58:06.115</v>
      </c>
      <c r="C116" t="str">
        <f t="shared" si="26"/>
        <v>FFDFD3C0</v>
      </c>
      <c r="D116" t="s">
        <v>137</v>
      </c>
      <c r="E116">
        <v>4</v>
      </c>
      <c r="F116">
        <v>1004</v>
      </c>
      <c r="G116" t="s">
        <v>140</v>
      </c>
      <c r="J116" t="s">
        <v>138</v>
      </c>
      <c r="K116">
        <v>0</v>
      </c>
      <c r="L116">
        <v>3</v>
      </c>
      <c r="M116">
        <v>0</v>
      </c>
      <c r="N116">
        <v>2</v>
      </c>
      <c r="O116">
        <v>0</v>
      </c>
      <c r="P116">
        <v>1</v>
      </c>
      <c r="Q116">
        <v>0</v>
      </c>
      <c r="S116" t="str">
        <f t="shared" ref="S116:T121" si="46">"11:58:05.000"</f>
        <v>11:58:05.000</v>
      </c>
      <c r="T116" t="str">
        <f t="shared" si="46"/>
        <v>11:58:05.000</v>
      </c>
      <c r="U116" t="str">
        <f t="shared" si="27"/>
        <v>A9A1C3</v>
      </c>
      <c r="V116">
        <v>0</v>
      </c>
      <c r="W116">
        <v>0</v>
      </c>
      <c r="X116">
        <v>2</v>
      </c>
      <c r="Y116">
        <v>0</v>
      </c>
      <c r="AA116">
        <v>1</v>
      </c>
      <c r="AB116">
        <v>8</v>
      </c>
      <c r="AC116">
        <v>3</v>
      </c>
      <c r="AD116">
        <v>0</v>
      </c>
      <c r="AE116">
        <v>9</v>
      </c>
      <c r="AF116" t="s">
        <v>126</v>
      </c>
      <c r="AG116">
        <v>0</v>
      </c>
      <c r="AH116">
        <v>3</v>
      </c>
      <c r="AI116">
        <v>1</v>
      </c>
      <c r="AJ116">
        <v>0</v>
      </c>
      <c r="AK116" t="s">
        <v>182</v>
      </c>
      <c r="AL116">
        <v>33.929408000000002</v>
      </c>
      <c r="AM116" t="s">
        <v>183</v>
      </c>
      <c r="AN116">
        <v>-78.074791000000005</v>
      </c>
      <c r="AO116">
        <v>25</v>
      </c>
      <c r="AP116">
        <v>400</v>
      </c>
      <c r="AQ116" t="s">
        <v>129</v>
      </c>
      <c r="AR116">
        <v>42</v>
      </c>
      <c r="AS116">
        <v>45</v>
      </c>
      <c r="AT116">
        <v>0</v>
      </c>
      <c r="BB116" t="str">
        <f t="shared" si="28"/>
        <v>1200</v>
      </c>
      <c r="BC116">
        <v>1</v>
      </c>
      <c r="BD116" t="str">
        <f t="shared" si="29"/>
        <v xml:space="preserve">N72FU   </v>
      </c>
      <c r="BE116">
        <v>1</v>
      </c>
      <c r="BG116">
        <v>0</v>
      </c>
      <c r="BH116">
        <v>0</v>
      </c>
      <c r="BI116">
        <v>0</v>
      </c>
      <c r="BJ116">
        <v>-50</v>
      </c>
      <c r="BK116">
        <v>-450</v>
      </c>
      <c r="BL116" t="s">
        <v>139</v>
      </c>
      <c r="BM116">
        <v>1</v>
      </c>
      <c r="BN116">
        <v>1</v>
      </c>
      <c r="BO116">
        <v>0</v>
      </c>
      <c r="BP116">
        <v>0</v>
      </c>
      <c r="BS116">
        <v>0.16</v>
      </c>
      <c r="BT116">
        <v>0</v>
      </c>
      <c r="BU116">
        <v>0</v>
      </c>
      <c r="CE116" t="str">
        <f t="shared" ref="CE116:CE121" si="47">"11:58:05.919"</f>
        <v>11:58:05.919</v>
      </c>
      <c r="CF116">
        <v>919254286</v>
      </c>
      <c r="CS116">
        <v>0</v>
      </c>
      <c r="CT116">
        <v>2</v>
      </c>
      <c r="CU116">
        <v>0</v>
      </c>
      <c r="CV116">
        <v>2</v>
      </c>
      <c r="CW116">
        <v>0</v>
      </c>
      <c r="CX116">
        <v>7</v>
      </c>
      <c r="CY116">
        <v>7</v>
      </c>
      <c r="CZ116" t="s">
        <v>131</v>
      </c>
      <c r="DA116">
        <v>65</v>
      </c>
      <c r="DB116">
        <v>0</v>
      </c>
      <c r="DC116" t="s">
        <v>132</v>
      </c>
      <c r="DD116" t="s">
        <v>133</v>
      </c>
      <c r="DG116">
        <v>3574638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</row>
    <row r="117" spans="1:123" x14ac:dyDescent="0.3">
      <c r="A117" t="str">
        <f>"10/15/2023 11:58:06.131"</f>
        <v>10/15/2023 11:58:06.131</v>
      </c>
      <c r="C117" t="str">
        <f t="shared" si="26"/>
        <v>FFDFD3C0</v>
      </c>
      <c r="D117" t="s">
        <v>123</v>
      </c>
      <c r="E117">
        <v>10</v>
      </c>
      <c r="H117">
        <v>260</v>
      </c>
      <c r="I117" t="s">
        <v>124</v>
      </c>
      <c r="J117" t="s">
        <v>125</v>
      </c>
      <c r="K117">
        <v>0</v>
      </c>
      <c r="L117">
        <v>3</v>
      </c>
      <c r="M117">
        <v>0</v>
      </c>
      <c r="N117">
        <v>2</v>
      </c>
      <c r="O117">
        <v>0</v>
      </c>
      <c r="P117">
        <v>1</v>
      </c>
      <c r="Q117">
        <v>0</v>
      </c>
      <c r="S117" t="str">
        <f t="shared" si="46"/>
        <v>11:58:05.000</v>
      </c>
      <c r="T117" t="str">
        <f t="shared" si="46"/>
        <v>11:58:05.000</v>
      </c>
      <c r="U117" t="str">
        <f t="shared" si="27"/>
        <v>A9A1C3</v>
      </c>
      <c r="V117">
        <v>0</v>
      </c>
      <c r="W117">
        <v>0</v>
      </c>
      <c r="X117">
        <v>2</v>
      </c>
      <c r="Y117">
        <v>0</v>
      </c>
      <c r="AA117">
        <v>1</v>
      </c>
      <c r="AB117">
        <v>8</v>
      </c>
      <c r="AC117">
        <v>3</v>
      </c>
      <c r="AD117">
        <v>0</v>
      </c>
      <c r="AE117">
        <v>9</v>
      </c>
      <c r="AF117" t="s">
        <v>126</v>
      </c>
      <c r="AG117">
        <v>0</v>
      </c>
      <c r="AH117">
        <v>3</v>
      </c>
      <c r="AI117">
        <v>1</v>
      </c>
      <c r="AJ117">
        <v>0</v>
      </c>
      <c r="AK117" t="s">
        <v>182</v>
      </c>
      <c r="AL117">
        <v>33.929408000000002</v>
      </c>
      <c r="AM117" t="s">
        <v>183</v>
      </c>
      <c r="AN117">
        <v>-78.074791000000005</v>
      </c>
      <c r="AO117">
        <v>25</v>
      </c>
      <c r="AP117">
        <v>400</v>
      </c>
      <c r="AQ117" t="s">
        <v>129</v>
      </c>
      <c r="AR117">
        <v>42</v>
      </c>
      <c r="AS117">
        <v>45</v>
      </c>
      <c r="AT117">
        <v>0</v>
      </c>
      <c r="BB117" t="str">
        <f t="shared" si="28"/>
        <v>1200</v>
      </c>
      <c r="BC117">
        <v>1</v>
      </c>
      <c r="BD117" t="str">
        <f t="shared" si="29"/>
        <v xml:space="preserve">N72FU   </v>
      </c>
      <c r="BE117">
        <v>1</v>
      </c>
      <c r="BG117">
        <v>0</v>
      </c>
      <c r="BH117">
        <v>0</v>
      </c>
      <c r="BI117">
        <v>0</v>
      </c>
      <c r="BJ117">
        <v>-50</v>
      </c>
      <c r="BK117">
        <v>-450</v>
      </c>
      <c r="BL117" t="s">
        <v>139</v>
      </c>
      <c r="BM117">
        <v>1</v>
      </c>
      <c r="BN117">
        <v>1</v>
      </c>
      <c r="BO117">
        <v>0</v>
      </c>
      <c r="BP117">
        <v>0</v>
      </c>
      <c r="BS117">
        <v>0.16</v>
      </c>
      <c r="BT117">
        <v>0</v>
      </c>
      <c r="BU117">
        <v>0</v>
      </c>
      <c r="CE117" t="str">
        <f t="shared" si="47"/>
        <v>11:58:05.919</v>
      </c>
      <c r="CF117">
        <v>919254286</v>
      </c>
      <c r="CS117">
        <v>0</v>
      </c>
      <c r="CT117">
        <v>2</v>
      </c>
      <c r="CU117">
        <v>0</v>
      </c>
      <c r="CV117">
        <v>2</v>
      </c>
      <c r="CW117">
        <v>0</v>
      </c>
      <c r="CX117">
        <v>7</v>
      </c>
      <c r="CY117">
        <v>7</v>
      </c>
      <c r="CZ117" t="s">
        <v>131</v>
      </c>
      <c r="DA117">
        <v>65</v>
      </c>
      <c r="DB117">
        <v>0</v>
      </c>
      <c r="DC117" t="s">
        <v>132</v>
      </c>
      <c r="DD117" t="s">
        <v>133</v>
      </c>
      <c r="DG117">
        <v>3574638</v>
      </c>
      <c r="DI117">
        <v>0</v>
      </c>
      <c r="DJ117">
        <v>0</v>
      </c>
      <c r="DK117">
        <v>1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</row>
    <row r="118" spans="1:123" x14ac:dyDescent="0.3">
      <c r="A118" t="str">
        <f>"10/15/2023 11:58:06.131"</f>
        <v>10/15/2023 11:58:06.131</v>
      </c>
      <c r="C118" t="str">
        <f t="shared" si="26"/>
        <v>FFDFD3C0</v>
      </c>
      <c r="D118" t="s">
        <v>141</v>
      </c>
      <c r="E118">
        <v>42</v>
      </c>
      <c r="H118">
        <v>129</v>
      </c>
      <c r="I118" t="s">
        <v>142</v>
      </c>
      <c r="J118" t="s">
        <v>125</v>
      </c>
      <c r="K118">
        <v>0</v>
      </c>
      <c r="L118">
        <v>3</v>
      </c>
      <c r="M118">
        <v>0</v>
      </c>
      <c r="N118">
        <v>2</v>
      </c>
      <c r="O118">
        <v>0</v>
      </c>
      <c r="P118">
        <v>1</v>
      </c>
      <c r="Q118">
        <v>0</v>
      </c>
      <c r="S118" t="str">
        <f t="shared" si="46"/>
        <v>11:58:05.000</v>
      </c>
      <c r="T118" t="str">
        <f t="shared" si="46"/>
        <v>11:58:05.000</v>
      </c>
      <c r="U118" t="str">
        <f t="shared" si="27"/>
        <v>A9A1C3</v>
      </c>
      <c r="V118">
        <v>0</v>
      </c>
      <c r="W118">
        <v>0</v>
      </c>
      <c r="X118">
        <v>2</v>
      </c>
      <c r="Y118">
        <v>0</v>
      </c>
      <c r="AA118">
        <v>1</v>
      </c>
      <c r="AB118">
        <v>8</v>
      </c>
      <c r="AC118">
        <v>3</v>
      </c>
      <c r="AD118">
        <v>0</v>
      </c>
      <c r="AE118">
        <v>9</v>
      </c>
      <c r="AF118" t="s">
        <v>126</v>
      </c>
      <c r="AG118">
        <v>0</v>
      </c>
      <c r="AH118">
        <v>3</v>
      </c>
      <c r="AI118">
        <v>1</v>
      </c>
      <c r="AJ118">
        <v>0</v>
      </c>
      <c r="AK118" t="s">
        <v>182</v>
      </c>
      <c r="AL118">
        <v>33.929408000000002</v>
      </c>
      <c r="AM118" t="s">
        <v>183</v>
      </c>
      <c r="AN118">
        <v>-78.074791000000005</v>
      </c>
      <c r="AO118">
        <v>25</v>
      </c>
      <c r="AP118">
        <v>400</v>
      </c>
      <c r="AQ118" t="s">
        <v>129</v>
      </c>
      <c r="AR118">
        <v>42</v>
      </c>
      <c r="AS118">
        <v>45</v>
      </c>
      <c r="AT118">
        <v>0</v>
      </c>
      <c r="BB118" t="str">
        <f t="shared" si="28"/>
        <v>1200</v>
      </c>
      <c r="BC118">
        <v>1</v>
      </c>
      <c r="BD118" t="str">
        <f t="shared" si="29"/>
        <v xml:space="preserve">N72FU   </v>
      </c>
      <c r="BE118">
        <v>1</v>
      </c>
      <c r="BG118">
        <v>0</v>
      </c>
      <c r="BH118">
        <v>0</v>
      </c>
      <c r="BI118">
        <v>0</v>
      </c>
      <c r="BJ118">
        <v>-50</v>
      </c>
      <c r="BK118">
        <v>-450</v>
      </c>
      <c r="BL118" t="s">
        <v>139</v>
      </c>
      <c r="BM118">
        <v>1</v>
      </c>
      <c r="BN118">
        <v>1</v>
      </c>
      <c r="BO118">
        <v>0</v>
      </c>
      <c r="BP118">
        <v>0</v>
      </c>
      <c r="BS118">
        <v>0.16</v>
      </c>
      <c r="BT118">
        <v>0</v>
      </c>
      <c r="BU118">
        <v>0</v>
      </c>
      <c r="CE118" t="str">
        <f t="shared" si="47"/>
        <v>11:58:05.919</v>
      </c>
      <c r="CF118">
        <v>919254286</v>
      </c>
      <c r="CS118">
        <v>0</v>
      </c>
      <c r="CT118">
        <v>2</v>
      </c>
      <c r="CU118">
        <v>0</v>
      </c>
      <c r="CV118">
        <v>2</v>
      </c>
      <c r="CW118">
        <v>0</v>
      </c>
      <c r="CX118">
        <v>7</v>
      </c>
      <c r="CY118">
        <v>7</v>
      </c>
      <c r="CZ118" t="s">
        <v>131</v>
      </c>
      <c r="DA118">
        <v>65</v>
      </c>
      <c r="DB118">
        <v>0</v>
      </c>
      <c r="DC118" t="s">
        <v>132</v>
      </c>
      <c r="DD118" t="s">
        <v>133</v>
      </c>
      <c r="DG118">
        <v>3574638</v>
      </c>
      <c r="DI118">
        <v>0</v>
      </c>
      <c r="DJ118">
        <v>0</v>
      </c>
      <c r="DK118">
        <v>1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</row>
    <row r="119" spans="1:123" x14ac:dyDescent="0.3">
      <c r="A119" t="str">
        <f>"10/15/2023 11:58:06.147"</f>
        <v>10/15/2023 11:58:06.147</v>
      </c>
      <c r="C119" t="str">
        <f t="shared" si="26"/>
        <v>FFDFD3C0</v>
      </c>
      <c r="D119" t="s">
        <v>143</v>
      </c>
      <c r="E119">
        <v>6</v>
      </c>
      <c r="F119">
        <v>3006</v>
      </c>
      <c r="G119" t="s">
        <v>144</v>
      </c>
      <c r="J119" t="s">
        <v>145</v>
      </c>
      <c r="K119">
        <v>0</v>
      </c>
      <c r="L119">
        <v>3</v>
      </c>
      <c r="M119">
        <v>0</v>
      </c>
      <c r="N119">
        <v>2</v>
      </c>
      <c r="O119">
        <v>0</v>
      </c>
      <c r="P119">
        <v>1</v>
      </c>
      <c r="Q119">
        <v>0</v>
      </c>
      <c r="S119" t="str">
        <f t="shared" si="46"/>
        <v>11:58:05.000</v>
      </c>
      <c r="T119" t="str">
        <f t="shared" si="46"/>
        <v>11:58:05.000</v>
      </c>
      <c r="U119" t="str">
        <f t="shared" si="27"/>
        <v>A9A1C3</v>
      </c>
      <c r="V119">
        <v>0</v>
      </c>
      <c r="W119">
        <v>0</v>
      </c>
      <c r="X119">
        <v>2</v>
      </c>
      <c r="Y119">
        <v>0</v>
      </c>
      <c r="AA119">
        <v>1</v>
      </c>
      <c r="AB119">
        <v>8</v>
      </c>
      <c r="AC119">
        <v>3</v>
      </c>
      <c r="AD119">
        <v>0</v>
      </c>
      <c r="AE119">
        <v>9</v>
      </c>
      <c r="AF119" t="s">
        <v>126</v>
      </c>
      <c r="AG119">
        <v>0</v>
      </c>
      <c r="AH119">
        <v>3</v>
      </c>
      <c r="AI119">
        <v>1</v>
      </c>
      <c r="AJ119">
        <v>0</v>
      </c>
      <c r="AK119" t="s">
        <v>182</v>
      </c>
      <c r="AL119">
        <v>33.929408000000002</v>
      </c>
      <c r="AM119" t="s">
        <v>183</v>
      </c>
      <c r="AN119">
        <v>-78.074791000000005</v>
      </c>
      <c r="AO119">
        <v>25</v>
      </c>
      <c r="AP119">
        <v>400</v>
      </c>
      <c r="AQ119" t="s">
        <v>129</v>
      </c>
      <c r="AR119">
        <v>42</v>
      </c>
      <c r="AS119">
        <v>45</v>
      </c>
      <c r="AT119">
        <v>0</v>
      </c>
      <c r="BB119" t="str">
        <f t="shared" si="28"/>
        <v>1200</v>
      </c>
      <c r="BC119">
        <v>1</v>
      </c>
      <c r="BD119" t="str">
        <f t="shared" si="29"/>
        <v xml:space="preserve">N72FU   </v>
      </c>
      <c r="BE119">
        <v>1</v>
      </c>
      <c r="BG119">
        <v>0</v>
      </c>
      <c r="BH119">
        <v>0</v>
      </c>
      <c r="BI119">
        <v>0</v>
      </c>
      <c r="BJ119">
        <v>-50</v>
      </c>
      <c r="BK119">
        <v>-450</v>
      </c>
      <c r="BL119" t="s">
        <v>139</v>
      </c>
      <c r="BM119">
        <v>1</v>
      </c>
      <c r="BN119">
        <v>1</v>
      </c>
      <c r="BO119">
        <v>0</v>
      </c>
      <c r="BP119">
        <v>0</v>
      </c>
      <c r="BS119">
        <v>0.16</v>
      </c>
      <c r="BT119">
        <v>0</v>
      </c>
      <c r="BU119">
        <v>0</v>
      </c>
      <c r="CE119" t="str">
        <f t="shared" si="47"/>
        <v>11:58:05.919</v>
      </c>
      <c r="CF119">
        <v>919254286</v>
      </c>
      <c r="CS119">
        <v>0</v>
      </c>
      <c r="CT119">
        <v>2</v>
      </c>
      <c r="CU119">
        <v>0</v>
      </c>
      <c r="CV119">
        <v>2</v>
      </c>
      <c r="CW119">
        <v>0</v>
      </c>
      <c r="CX119">
        <v>7</v>
      </c>
      <c r="CY119">
        <v>7</v>
      </c>
      <c r="CZ119" t="s">
        <v>131</v>
      </c>
      <c r="DA119">
        <v>65</v>
      </c>
      <c r="DB119">
        <v>0</v>
      </c>
      <c r="DC119" t="s">
        <v>132</v>
      </c>
      <c r="DD119" t="s">
        <v>133</v>
      </c>
      <c r="DG119">
        <v>3574638</v>
      </c>
      <c r="DI119">
        <v>0</v>
      </c>
      <c r="DJ119">
        <v>0</v>
      </c>
      <c r="DK119">
        <v>1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</row>
    <row r="120" spans="1:123" x14ac:dyDescent="0.3">
      <c r="A120" t="str">
        <f>"10/15/2023 11:58:06.162"</f>
        <v>10/15/2023 11:58:06.162</v>
      </c>
      <c r="C120" t="str">
        <f t="shared" si="26"/>
        <v>FFDFD3C0</v>
      </c>
      <c r="D120" t="s">
        <v>137</v>
      </c>
      <c r="E120">
        <v>6</v>
      </c>
      <c r="F120">
        <v>1006</v>
      </c>
      <c r="G120" t="s">
        <v>135</v>
      </c>
      <c r="J120" t="s">
        <v>138</v>
      </c>
      <c r="K120">
        <v>0</v>
      </c>
      <c r="L120">
        <v>3</v>
      </c>
      <c r="M120">
        <v>0</v>
      </c>
      <c r="N120">
        <v>2</v>
      </c>
      <c r="O120">
        <v>0</v>
      </c>
      <c r="P120">
        <v>1</v>
      </c>
      <c r="Q120">
        <v>0</v>
      </c>
      <c r="S120" t="str">
        <f t="shared" si="46"/>
        <v>11:58:05.000</v>
      </c>
      <c r="T120" t="str">
        <f t="shared" si="46"/>
        <v>11:58:05.000</v>
      </c>
      <c r="U120" t="str">
        <f t="shared" si="27"/>
        <v>A9A1C3</v>
      </c>
      <c r="V120">
        <v>0</v>
      </c>
      <c r="W120">
        <v>0</v>
      </c>
      <c r="X120">
        <v>2</v>
      </c>
      <c r="Y120">
        <v>0</v>
      </c>
      <c r="AA120">
        <v>1</v>
      </c>
      <c r="AB120">
        <v>8</v>
      </c>
      <c r="AC120">
        <v>3</v>
      </c>
      <c r="AD120">
        <v>0</v>
      </c>
      <c r="AE120">
        <v>9</v>
      </c>
      <c r="AF120" t="s">
        <v>126</v>
      </c>
      <c r="AG120">
        <v>0</v>
      </c>
      <c r="AH120">
        <v>3</v>
      </c>
      <c r="AI120">
        <v>1</v>
      </c>
      <c r="AJ120">
        <v>0</v>
      </c>
      <c r="AK120" t="s">
        <v>182</v>
      </c>
      <c r="AL120">
        <v>33.929408000000002</v>
      </c>
      <c r="AM120" t="s">
        <v>183</v>
      </c>
      <c r="AN120">
        <v>-78.074791000000005</v>
      </c>
      <c r="AO120">
        <v>25</v>
      </c>
      <c r="AP120">
        <v>400</v>
      </c>
      <c r="AQ120" t="s">
        <v>129</v>
      </c>
      <c r="AR120">
        <v>42</v>
      </c>
      <c r="AS120">
        <v>45</v>
      </c>
      <c r="AT120">
        <v>0</v>
      </c>
      <c r="BB120" t="str">
        <f t="shared" si="28"/>
        <v>1200</v>
      </c>
      <c r="BC120">
        <v>1</v>
      </c>
      <c r="BD120" t="str">
        <f t="shared" si="29"/>
        <v xml:space="preserve">N72FU   </v>
      </c>
      <c r="BE120">
        <v>1</v>
      </c>
      <c r="BG120">
        <v>0</v>
      </c>
      <c r="BH120">
        <v>0</v>
      </c>
      <c r="BI120">
        <v>0</v>
      </c>
      <c r="BJ120">
        <v>-50</v>
      </c>
      <c r="BK120">
        <v>-450</v>
      </c>
      <c r="BL120" t="s">
        <v>139</v>
      </c>
      <c r="BM120">
        <v>1</v>
      </c>
      <c r="BN120">
        <v>1</v>
      </c>
      <c r="BO120">
        <v>0</v>
      </c>
      <c r="BP120">
        <v>0</v>
      </c>
      <c r="BS120">
        <v>0.16</v>
      </c>
      <c r="BT120">
        <v>0</v>
      </c>
      <c r="BU120">
        <v>0</v>
      </c>
      <c r="CE120" t="str">
        <f t="shared" si="47"/>
        <v>11:58:05.919</v>
      </c>
      <c r="CF120">
        <v>919254286</v>
      </c>
      <c r="CS120">
        <v>0</v>
      </c>
      <c r="CT120">
        <v>2</v>
      </c>
      <c r="CU120">
        <v>0</v>
      </c>
      <c r="CV120">
        <v>2</v>
      </c>
      <c r="CW120">
        <v>0</v>
      </c>
      <c r="CX120">
        <v>7</v>
      </c>
      <c r="CY120">
        <v>7</v>
      </c>
      <c r="CZ120" t="s">
        <v>131</v>
      </c>
      <c r="DA120">
        <v>65</v>
      </c>
      <c r="DB120">
        <v>0</v>
      </c>
      <c r="DC120" t="s">
        <v>132</v>
      </c>
      <c r="DD120" t="s">
        <v>133</v>
      </c>
      <c r="DG120">
        <v>3574638</v>
      </c>
      <c r="DI120">
        <v>0</v>
      </c>
      <c r="DJ120">
        <v>0</v>
      </c>
      <c r="DK120">
        <v>1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</row>
    <row r="121" spans="1:123" x14ac:dyDescent="0.3">
      <c r="A121" t="str">
        <f>"10/15/2023 11:58:06.147"</f>
        <v>10/15/2023 11:58:06.147</v>
      </c>
      <c r="C121" t="str">
        <f t="shared" si="26"/>
        <v>FFDFD3C0</v>
      </c>
      <c r="D121" t="s">
        <v>134</v>
      </c>
      <c r="E121">
        <v>2</v>
      </c>
      <c r="H121">
        <v>158</v>
      </c>
      <c r="I121" t="s">
        <v>140</v>
      </c>
      <c r="J121" t="s">
        <v>136</v>
      </c>
      <c r="K121">
        <v>0</v>
      </c>
      <c r="L121">
        <v>3</v>
      </c>
      <c r="M121">
        <v>0</v>
      </c>
      <c r="N121">
        <v>2</v>
      </c>
      <c r="O121">
        <v>0</v>
      </c>
      <c r="P121">
        <v>1</v>
      </c>
      <c r="Q121">
        <v>0</v>
      </c>
      <c r="S121" t="str">
        <f t="shared" si="46"/>
        <v>11:58:05.000</v>
      </c>
      <c r="T121" t="str">
        <f t="shared" si="46"/>
        <v>11:58:05.000</v>
      </c>
      <c r="U121" t="str">
        <f t="shared" si="27"/>
        <v>A9A1C3</v>
      </c>
      <c r="V121">
        <v>0</v>
      </c>
      <c r="W121">
        <v>0</v>
      </c>
      <c r="X121">
        <v>2</v>
      </c>
      <c r="Y121">
        <v>0</v>
      </c>
      <c r="AA121">
        <v>1</v>
      </c>
      <c r="AB121">
        <v>8</v>
      </c>
      <c r="AC121">
        <v>3</v>
      </c>
      <c r="AD121">
        <v>0</v>
      </c>
      <c r="AE121">
        <v>9</v>
      </c>
      <c r="AF121" t="s">
        <v>126</v>
      </c>
      <c r="AG121">
        <v>0</v>
      </c>
      <c r="AH121">
        <v>3</v>
      </c>
      <c r="AI121">
        <v>1</v>
      </c>
      <c r="AJ121">
        <v>0</v>
      </c>
      <c r="AK121" t="s">
        <v>182</v>
      </c>
      <c r="AL121">
        <v>33.929408000000002</v>
      </c>
      <c r="AM121" t="s">
        <v>183</v>
      </c>
      <c r="AN121">
        <v>-78.074791000000005</v>
      </c>
      <c r="AO121">
        <v>25</v>
      </c>
      <c r="AP121">
        <v>400</v>
      </c>
      <c r="AQ121" t="s">
        <v>129</v>
      </c>
      <c r="AR121">
        <v>42</v>
      </c>
      <c r="AS121">
        <v>45</v>
      </c>
      <c r="AT121">
        <v>0</v>
      </c>
      <c r="BB121" t="str">
        <f t="shared" si="28"/>
        <v>1200</v>
      </c>
      <c r="BC121">
        <v>1</v>
      </c>
      <c r="BD121" t="str">
        <f t="shared" si="29"/>
        <v xml:space="preserve">N72FU   </v>
      </c>
      <c r="BE121">
        <v>1</v>
      </c>
      <c r="BG121">
        <v>0</v>
      </c>
      <c r="BH121">
        <v>0</v>
      </c>
      <c r="BI121">
        <v>0</v>
      </c>
      <c r="BJ121">
        <v>-50</v>
      </c>
      <c r="BK121">
        <v>-450</v>
      </c>
      <c r="BL121" t="s">
        <v>139</v>
      </c>
      <c r="BM121">
        <v>1</v>
      </c>
      <c r="BN121">
        <v>1</v>
      </c>
      <c r="BO121">
        <v>0</v>
      </c>
      <c r="BP121">
        <v>0</v>
      </c>
      <c r="BS121">
        <v>0.16</v>
      </c>
      <c r="BT121">
        <v>0</v>
      </c>
      <c r="BU121">
        <v>0</v>
      </c>
      <c r="CE121" t="str">
        <f t="shared" si="47"/>
        <v>11:58:05.919</v>
      </c>
      <c r="CF121">
        <v>919254286</v>
      </c>
      <c r="CS121">
        <v>0</v>
      </c>
      <c r="CT121">
        <v>2</v>
      </c>
      <c r="CU121">
        <v>0</v>
      </c>
      <c r="CV121">
        <v>2</v>
      </c>
      <c r="CW121">
        <v>0</v>
      </c>
      <c r="CX121">
        <v>7</v>
      </c>
      <c r="CY121">
        <v>7</v>
      </c>
      <c r="CZ121" t="s">
        <v>131</v>
      </c>
      <c r="DA121">
        <v>65</v>
      </c>
      <c r="DB121">
        <v>0</v>
      </c>
      <c r="DC121" t="s">
        <v>132</v>
      </c>
      <c r="DD121" t="s">
        <v>133</v>
      </c>
      <c r="DG121">
        <v>3574638</v>
      </c>
      <c r="DI121">
        <v>0</v>
      </c>
      <c r="DJ121">
        <v>0</v>
      </c>
      <c r="DK121">
        <v>1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</row>
    <row r="122" spans="1:123" x14ac:dyDescent="0.3">
      <c r="A122" t="str">
        <f>"10/15/2023 11:58:06.459"</f>
        <v>10/15/2023 11:58:06.459</v>
      </c>
      <c r="C122" t="str">
        <f t="shared" si="26"/>
        <v>FFDFD3C0</v>
      </c>
      <c r="D122" t="s">
        <v>137</v>
      </c>
      <c r="E122">
        <v>4</v>
      </c>
      <c r="F122">
        <v>1004</v>
      </c>
      <c r="G122" t="s">
        <v>140</v>
      </c>
      <c r="J122" t="s">
        <v>138</v>
      </c>
      <c r="K122">
        <v>0</v>
      </c>
      <c r="L122">
        <v>3</v>
      </c>
      <c r="M122">
        <v>0</v>
      </c>
      <c r="N122">
        <v>2</v>
      </c>
      <c r="O122">
        <v>0</v>
      </c>
      <c r="P122">
        <v>1</v>
      </c>
      <c r="Q122">
        <v>0</v>
      </c>
      <c r="S122" t="str">
        <f t="shared" ref="S122:T127" si="48">"11:58:06.000"</f>
        <v>11:58:06.000</v>
      </c>
      <c r="T122" t="str">
        <f t="shared" si="48"/>
        <v>11:58:06.000</v>
      </c>
      <c r="U122" t="str">
        <f t="shared" si="27"/>
        <v>A9A1C3</v>
      </c>
      <c r="V122">
        <v>0</v>
      </c>
      <c r="W122">
        <v>0</v>
      </c>
      <c r="X122">
        <v>2</v>
      </c>
      <c r="Y122">
        <v>0</v>
      </c>
      <c r="AA122">
        <v>1</v>
      </c>
      <c r="AB122">
        <v>8</v>
      </c>
      <c r="AC122">
        <v>3</v>
      </c>
      <c r="AD122">
        <v>0</v>
      </c>
      <c r="AE122">
        <v>9</v>
      </c>
      <c r="AF122" t="s">
        <v>126</v>
      </c>
      <c r="AG122">
        <v>0</v>
      </c>
      <c r="AH122">
        <v>3</v>
      </c>
      <c r="AI122">
        <v>1</v>
      </c>
      <c r="AJ122">
        <v>0</v>
      </c>
      <c r="AK122" t="s">
        <v>184</v>
      </c>
      <c r="AL122">
        <v>33.929622000000002</v>
      </c>
      <c r="AM122" t="s">
        <v>185</v>
      </c>
      <c r="AN122">
        <v>-78.074555000000004</v>
      </c>
      <c r="AO122">
        <v>25</v>
      </c>
      <c r="AP122">
        <v>400</v>
      </c>
      <c r="AQ122" t="s">
        <v>129</v>
      </c>
      <c r="AR122">
        <v>42</v>
      </c>
      <c r="AS122">
        <v>46</v>
      </c>
      <c r="AT122">
        <v>0</v>
      </c>
      <c r="BB122" t="str">
        <f t="shared" si="28"/>
        <v>1200</v>
      </c>
      <c r="BC122">
        <v>1</v>
      </c>
      <c r="BD122" t="str">
        <f t="shared" si="29"/>
        <v xml:space="preserve">N72FU   </v>
      </c>
      <c r="BE122">
        <v>1</v>
      </c>
      <c r="BG122">
        <v>0</v>
      </c>
      <c r="BH122">
        <v>0</v>
      </c>
      <c r="BI122">
        <v>0</v>
      </c>
      <c r="BJ122">
        <v>-50</v>
      </c>
      <c r="BK122">
        <v>-450</v>
      </c>
      <c r="BL122" t="s">
        <v>139</v>
      </c>
      <c r="BM122">
        <v>1</v>
      </c>
      <c r="BN122">
        <v>1</v>
      </c>
      <c r="BO122">
        <v>0</v>
      </c>
      <c r="BP122">
        <v>0</v>
      </c>
      <c r="BS122">
        <v>0.16</v>
      </c>
      <c r="BT122">
        <v>0</v>
      </c>
      <c r="BU122">
        <v>0</v>
      </c>
      <c r="CE122" t="str">
        <f t="shared" ref="CE122:CE127" si="49">"11:58:06.221"</f>
        <v>11:58:06.221</v>
      </c>
      <c r="CF122">
        <v>220751858</v>
      </c>
      <c r="CS122">
        <v>0</v>
      </c>
      <c r="CT122">
        <v>2</v>
      </c>
      <c r="CU122">
        <v>0</v>
      </c>
      <c r="CV122">
        <v>2</v>
      </c>
      <c r="CW122">
        <v>0</v>
      </c>
      <c r="CX122">
        <v>7</v>
      </c>
      <c r="CY122">
        <v>7</v>
      </c>
      <c r="CZ122" t="s">
        <v>131</v>
      </c>
      <c r="DA122">
        <v>65</v>
      </c>
      <c r="DB122">
        <v>0</v>
      </c>
      <c r="DC122" t="s">
        <v>132</v>
      </c>
      <c r="DD122" t="s">
        <v>133</v>
      </c>
      <c r="DG122">
        <v>3574641</v>
      </c>
      <c r="DI122">
        <v>0</v>
      </c>
      <c r="DJ122">
        <v>0</v>
      </c>
      <c r="DK122">
        <v>1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</row>
    <row r="123" spans="1:123" x14ac:dyDescent="0.3">
      <c r="A123" t="str">
        <f>"10/15/2023 11:58:06.475"</f>
        <v>10/15/2023 11:58:06.475</v>
      </c>
      <c r="C123" t="str">
        <f t="shared" si="26"/>
        <v>FFDFD3C0</v>
      </c>
      <c r="D123" t="s">
        <v>123</v>
      </c>
      <c r="E123">
        <v>10</v>
      </c>
      <c r="H123">
        <v>260</v>
      </c>
      <c r="I123" t="s">
        <v>124</v>
      </c>
      <c r="J123" t="s">
        <v>125</v>
      </c>
      <c r="K123">
        <v>0</v>
      </c>
      <c r="L123">
        <v>3</v>
      </c>
      <c r="M123">
        <v>0</v>
      </c>
      <c r="N123">
        <v>2</v>
      </c>
      <c r="O123">
        <v>0</v>
      </c>
      <c r="P123">
        <v>1</v>
      </c>
      <c r="Q123">
        <v>0</v>
      </c>
      <c r="S123" t="str">
        <f t="shared" si="48"/>
        <v>11:58:06.000</v>
      </c>
      <c r="T123" t="str">
        <f t="shared" si="48"/>
        <v>11:58:06.000</v>
      </c>
      <c r="U123" t="str">
        <f t="shared" si="27"/>
        <v>A9A1C3</v>
      </c>
      <c r="V123">
        <v>0</v>
      </c>
      <c r="W123">
        <v>0</v>
      </c>
      <c r="X123">
        <v>2</v>
      </c>
      <c r="Y123">
        <v>0</v>
      </c>
      <c r="AA123">
        <v>1</v>
      </c>
      <c r="AB123">
        <v>8</v>
      </c>
      <c r="AC123">
        <v>3</v>
      </c>
      <c r="AD123">
        <v>0</v>
      </c>
      <c r="AE123">
        <v>9</v>
      </c>
      <c r="AF123" t="s">
        <v>126</v>
      </c>
      <c r="AG123">
        <v>0</v>
      </c>
      <c r="AH123">
        <v>3</v>
      </c>
      <c r="AI123">
        <v>1</v>
      </c>
      <c r="AJ123">
        <v>0</v>
      </c>
      <c r="AK123" t="s">
        <v>184</v>
      </c>
      <c r="AL123">
        <v>33.929622000000002</v>
      </c>
      <c r="AM123" t="s">
        <v>185</v>
      </c>
      <c r="AN123">
        <v>-78.074555000000004</v>
      </c>
      <c r="AO123">
        <v>25</v>
      </c>
      <c r="AP123">
        <v>400</v>
      </c>
      <c r="AQ123" t="s">
        <v>129</v>
      </c>
      <c r="AR123">
        <v>42</v>
      </c>
      <c r="AS123">
        <v>46</v>
      </c>
      <c r="AT123">
        <v>0</v>
      </c>
      <c r="BB123" t="str">
        <f t="shared" si="28"/>
        <v>1200</v>
      </c>
      <c r="BC123">
        <v>1</v>
      </c>
      <c r="BD123" t="str">
        <f t="shared" si="29"/>
        <v xml:space="preserve">N72FU   </v>
      </c>
      <c r="BE123">
        <v>1</v>
      </c>
      <c r="BG123">
        <v>0</v>
      </c>
      <c r="BH123">
        <v>0</v>
      </c>
      <c r="BI123">
        <v>0</v>
      </c>
      <c r="BJ123">
        <v>-50</v>
      </c>
      <c r="BK123">
        <v>-450</v>
      </c>
      <c r="BL123" t="s">
        <v>139</v>
      </c>
      <c r="BM123">
        <v>1</v>
      </c>
      <c r="BN123">
        <v>1</v>
      </c>
      <c r="BO123">
        <v>0</v>
      </c>
      <c r="BP123">
        <v>0</v>
      </c>
      <c r="BS123">
        <v>0.16</v>
      </c>
      <c r="BT123">
        <v>0</v>
      </c>
      <c r="BU123">
        <v>0</v>
      </c>
      <c r="CE123" t="str">
        <f t="shared" si="49"/>
        <v>11:58:06.221</v>
      </c>
      <c r="CF123">
        <v>220751858</v>
      </c>
      <c r="CS123">
        <v>0</v>
      </c>
      <c r="CT123">
        <v>2</v>
      </c>
      <c r="CU123">
        <v>0</v>
      </c>
      <c r="CV123">
        <v>2</v>
      </c>
      <c r="CW123">
        <v>0</v>
      </c>
      <c r="CX123">
        <v>7</v>
      </c>
      <c r="CY123">
        <v>7</v>
      </c>
      <c r="CZ123" t="s">
        <v>131</v>
      </c>
      <c r="DA123">
        <v>65</v>
      </c>
      <c r="DB123">
        <v>0</v>
      </c>
      <c r="DC123" t="s">
        <v>132</v>
      </c>
      <c r="DD123" t="s">
        <v>133</v>
      </c>
      <c r="DG123">
        <v>3574641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</row>
    <row r="124" spans="1:123" x14ac:dyDescent="0.3">
      <c r="A124" t="str">
        <f>"10/15/2023 11:58:06.490"</f>
        <v>10/15/2023 11:58:06.490</v>
      </c>
      <c r="C124" t="str">
        <f t="shared" si="26"/>
        <v>FFDFD3C0</v>
      </c>
      <c r="D124" t="s">
        <v>141</v>
      </c>
      <c r="E124">
        <v>42</v>
      </c>
      <c r="H124">
        <v>129</v>
      </c>
      <c r="I124" t="s">
        <v>142</v>
      </c>
      <c r="J124" t="s">
        <v>125</v>
      </c>
      <c r="K124">
        <v>0</v>
      </c>
      <c r="L124">
        <v>3</v>
      </c>
      <c r="M124">
        <v>0</v>
      </c>
      <c r="N124">
        <v>2</v>
      </c>
      <c r="O124">
        <v>0</v>
      </c>
      <c r="P124">
        <v>1</v>
      </c>
      <c r="Q124">
        <v>0</v>
      </c>
      <c r="S124" t="str">
        <f t="shared" si="48"/>
        <v>11:58:06.000</v>
      </c>
      <c r="T124" t="str">
        <f t="shared" si="48"/>
        <v>11:58:06.000</v>
      </c>
      <c r="U124" t="str">
        <f t="shared" si="27"/>
        <v>A9A1C3</v>
      </c>
      <c r="V124">
        <v>0</v>
      </c>
      <c r="W124">
        <v>0</v>
      </c>
      <c r="X124">
        <v>2</v>
      </c>
      <c r="Y124">
        <v>0</v>
      </c>
      <c r="AA124">
        <v>1</v>
      </c>
      <c r="AB124">
        <v>8</v>
      </c>
      <c r="AC124">
        <v>3</v>
      </c>
      <c r="AD124">
        <v>0</v>
      </c>
      <c r="AE124">
        <v>9</v>
      </c>
      <c r="AF124" t="s">
        <v>126</v>
      </c>
      <c r="AG124">
        <v>0</v>
      </c>
      <c r="AH124">
        <v>3</v>
      </c>
      <c r="AI124">
        <v>1</v>
      </c>
      <c r="AJ124">
        <v>0</v>
      </c>
      <c r="AK124" t="s">
        <v>184</v>
      </c>
      <c r="AL124">
        <v>33.929622000000002</v>
      </c>
      <c r="AM124" t="s">
        <v>185</v>
      </c>
      <c r="AN124">
        <v>-78.074555000000004</v>
      </c>
      <c r="AO124">
        <v>25</v>
      </c>
      <c r="AP124">
        <v>400</v>
      </c>
      <c r="AQ124" t="s">
        <v>129</v>
      </c>
      <c r="AR124">
        <v>42</v>
      </c>
      <c r="AS124">
        <v>46</v>
      </c>
      <c r="AT124">
        <v>0</v>
      </c>
      <c r="BB124" t="str">
        <f t="shared" si="28"/>
        <v>1200</v>
      </c>
      <c r="BC124">
        <v>1</v>
      </c>
      <c r="BD124" t="str">
        <f t="shared" si="29"/>
        <v xml:space="preserve">N72FU   </v>
      </c>
      <c r="BE124">
        <v>1</v>
      </c>
      <c r="BG124">
        <v>0</v>
      </c>
      <c r="BH124">
        <v>0</v>
      </c>
      <c r="BI124">
        <v>0</v>
      </c>
      <c r="BJ124">
        <v>-50</v>
      </c>
      <c r="BK124">
        <v>-450</v>
      </c>
      <c r="BL124" t="s">
        <v>139</v>
      </c>
      <c r="BM124">
        <v>1</v>
      </c>
      <c r="BN124">
        <v>1</v>
      </c>
      <c r="BO124">
        <v>0</v>
      </c>
      <c r="BP124">
        <v>0</v>
      </c>
      <c r="BS124">
        <v>0.16</v>
      </c>
      <c r="BT124">
        <v>0</v>
      </c>
      <c r="BU124">
        <v>0</v>
      </c>
      <c r="CE124" t="str">
        <f t="shared" si="49"/>
        <v>11:58:06.221</v>
      </c>
      <c r="CF124">
        <v>220751858</v>
      </c>
      <c r="CS124">
        <v>0</v>
      </c>
      <c r="CT124">
        <v>2</v>
      </c>
      <c r="CU124">
        <v>0</v>
      </c>
      <c r="CV124">
        <v>2</v>
      </c>
      <c r="CW124">
        <v>0</v>
      </c>
      <c r="CX124">
        <v>7</v>
      </c>
      <c r="CY124">
        <v>7</v>
      </c>
      <c r="CZ124" t="s">
        <v>131</v>
      </c>
      <c r="DA124">
        <v>65</v>
      </c>
      <c r="DB124">
        <v>0</v>
      </c>
      <c r="DC124" t="s">
        <v>132</v>
      </c>
      <c r="DD124" t="s">
        <v>133</v>
      </c>
      <c r="DG124">
        <v>3574641</v>
      </c>
      <c r="DI124">
        <v>0</v>
      </c>
      <c r="DJ124">
        <v>0</v>
      </c>
      <c r="DK124">
        <v>1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</row>
    <row r="125" spans="1:123" x14ac:dyDescent="0.3">
      <c r="A125" t="str">
        <f>"10/15/2023 11:58:06.490"</f>
        <v>10/15/2023 11:58:06.490</v>
      </c>
      <c r="C125" t="str">
        <f t="shared" si="26"/>
        <v>FFDFD3C0</v>
      </c>
      <c r="D125" t="s">
        <v>143</v>
      </c>
      <c r="E125">
        <v>6</v>
      </c>
      <c r="F125">
        <v>3006</v>
      </c>
      <c r="G125" t="s">
        <v>144</v>
      </c>
      <c r="J125" t="s">
        <v>145</v>
      </c>
      <c r="K125">
        <v>0</v>
      </c>
      <c r="L125">
        <v>3</v>
      </c>
      <c r="M125">
        <v>0</v>
      </c>
      <c r="N125">
        <v>2</v>
      </c>
      <c r="O125">
        <v>0</v>
      </c>
      <c r="P125">
        <v>1</v>
      </c>
      <c r="Q125">
        <v>0</v>
      </c>
      <c r="S125" t="str">
        <f t="shared" si="48"/>
        <v>11:58:06.000</v>
      </c>
      <c r="T125" t="str">
        <f t="shared" si="48"/>
        <v>11:58:06.000</v>
      </c>
      <c r="U125" t="str">
        <f t="shared" si="27"/>
        <v>A9A1C3</v>
      </c>
      <c r="V125">
        <v>0</v>
      </c>
      <c r="W125">
        <v>0</v>
      </c>
      <c r="X125">
        <v>2</v>
      </c>
      <c r="Y125">
        <v>0</v>
      </c>
      <c r="AA125">
        <v>1</v>
      </c>
      <c r="AB125">
        <v>8</v>
      </c>
      <c r="AC125">
        <v>3</v>
      </c>
      <c r="AD125">
        <v>0</v>
      </c>
      <c r="AE125">
        <v>9</v>
      </c>
      <c r="AF125" t="s">
        <v>126</v>
      </c>
      <c r="AG125">
        <v>0</v>
      </c>
      <c r="AH125">
        <v>3</v>
      </c>
      <c r="AI125">
        <v>1</v>
      </c>
      <c r="AJ125">
        <v>0</v>
      </c>
      <c r="AK125" t="s">
        <v>184</v>
      </c>
      <c r="AL125">
        <v>33.929622000000002</v>
      </c>
      <c r="AM125" t="s">
        <v>185</v>
      </c>
      <c r="AN125">
        <v>-78.074555000000004</v>
      </c>
      <c r="AO125">
        <v>25</v>
      </c>
      <c r="AP125">
        <v>400</v>
      </c>
      <c r="AQ125" t="s">
        <v>129</v>
      </c>
      <c r="AR125">
        <v>42</v>
      </c>
      <c r="AS125">
        <v>46</v>
      </c>
      <c r="AT125">
        <v>0</v>
      </c>
      <c r="BB125" t="str">
        <f t="shared" si="28"/>
        <v>1200</v>
      </c>
      <c r="BC125">
        <v>1</v>
      </c>
      <c r="BD125" t="str">
        <f t="shared" si="29"/>
        <v xml:space="preserve">N72FU   </v>
      </c>
      <c r="BE125">
        <v>1</v>
      </c>
      <c r="BG125">
        <v>0</v>
      </c>
      <c r="BH125">
        <v>0</v>
      </c>
      <c r="BI125">
        <v>0</v>
      </c>
      <c r="BJ125">
        <v>-50</v>
      </c>
      <c r="BK125">
        <v>-450</v>
      </c>
      <c r="BL125" t="s">
        <v>139</v>
      </c>
      <c r="BM125">
        <v>1</v>
      </c>
      <c r="BN125">
        <v>1</v>
      </c>
      <c r="BO125">
        <v>0</v>
      </c>
      <c r="BP125">
        <v>0</v>
      </c>
      <c r="BS125">
        <v>0.16</v>
      </c>
      <c r="BT125">
        <v>0</v>
      </c>
      <c r="BU125">
        <v>0</v>
      </c>
      <c r="CE125" t="str">
        <f t="shared" si="49"/>
        <v>11:58:06.221</v>
      </c>
      <c r="CF125">
        <v>220751858</v>
      </c>
      <c r="CS125">
        <v>0</v>
      </c>
      <c r="CT125">
        <v>2</v>
      </c>
      <c r="CU125">
        <v>0</v>
      </c>
      <c r="CV125">
        <v>2</v>
      </c>
      <c r="CW125">
        <v>0</v>
      </c>
      <c r="CX125">
        <v>7</v>
      </c>
      <c r="CY125">
        <v>7</v>
      </c>
      <c r="CZ125" t="s">
        <v>131</v>
      </c>
      <c r="DA125">
        <v>65</v>
      </c>
      <c r="DB125">
        <v>0</v>
      </c>
      <c r="DC125" t="s">
        <v>132</v>
      </c>
      <c r="DD125" t="s">
        <v>133</v>
      </c>
      <c r="DG125">
        <v>3574641</v>
      </c>
      <c r="DI125">
        <v>0</v>
      </c>
      <c r="DJ125">
        <v>0</v>
      </c>
      <c r="DK125">
        <v>1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</row>
    <row r="126" spans="1:123" x14ac:dyDescent="0.3">
      <c r="A126" t="str">
        <f>"10/15/2023 11:58:06.490"</f>
        <v>10/15/2023 11:58:06.490</v>
      </c>
      <c r="C126" t="str">
        <f t="shared" si="26"/>
        <v>FFDFD3C0</v>
      </c>
      <c r="D126" t="s">
        <v>134</v>
      </c>
      <c r="E126">
        <v>2</v>
      </c>
      <c r="H126">
        <v>158</v>
      </c>
      <c r="I126" t="s">
        <v>140</v>
      </c>
      <c r="J126" t="s">
        <v>136</v>
      </c>
      <c r="K126">
        <v>0</v>
      </c>
      <c r="L126">
        <v>3</v>
      </c>
      <c r="M126">
        <v>0</v>
      </c>
      <c r="N126">
        <v>2</v>
      </c>
      <c r="O126">
        <v>0</v>
      </c>
      <c r="P126">
        <v>1</v>
      </c>
      <c r="Q126">
        <v>0</v>
      </c>
      <c r="S126" t="str">
        <f t="shared" si="48"/>
        <v>11:58:06.000</v>
      </c>
      <c r="T126" t="str">
        <f t="shared" si="48"/>
        <v>11:58:06.000</v>
      </c>
      <c r="U126" t="str">
        <f t="shared" si="27"/>
        <v>A9A1C3</v>
      </c>
      <c r="V126">
        <v>0</v>
      </c>
      <c r="W126">
        <v>0</v>
      </c>
      <c r="X126">
        <v>2</v>
      </c>
      <c r="Y126">
        <v>0</v>
      </c>
      <c r="AA126">
        <v>1</v>
      </c>
      <c r="AB126">
        <v>8</v>
      </c>
      <c r="AC126">
        <v>3</v>
      </c>
      <c r="AD126">
        <v>0</v>
      </c>
      <c r="AE126">
        <v>9</v>
      </c>
      <c r="AF126" t="s">
        <v>126</v>
      </c>
      <c r="AG126">
        <v>0</v>
      </c>
      <c r="AH126">
        <v>3</v>
      </c>
      <c r="AI126">
        <v>1</v>
      </c>
      <c r="AJ126">
        <v>0</v>
      </c>
      <c r="AK126" t="s">
        <v>184</v>
      </c>
      <c r="AL126">
        <v>33.929622000000002</v>
      </c>
      <c r="AM126" t="s">
        <v>185</v>
      </c>
      <c r="AN126">
        <v>-78.074555000000004</v>
      </c>
      <c r="AO126">
        <v>25</v>
      </c>
      <c r="AP126">
        <v>400</v>
      </c>
      <c r="AQ126" t="s">
        <v>129</v>
      </c>
      <c r="AR126">
        <v>42</v>
      </c>
      <c r="AS126">
        <v>46</v>
      </c>
      <c r="AT126">
        <v>0</v>
      </c>
      <c r="BB126" t="str">
        <f t="shared" si="28"/>
        <v>1200</v>
      </c>
      <c r="BC126">
        <v>1</v>
      </c>
      <c r="BD126" t="str">
        <f t="shared" si="29"/>
        <v xml:space="preserve">N72FU   </v>
      </c>
      <c r="BE126">
        <v>1</v>
      </c>
      <c r="BG126">
        <v>0</v>
      </c>
      <c r="BH126">
        <v>0</v>
      </c>
      <c r="BI126">
        <v>0</v>
      </c>
      <c r="BJ126">
        <v>-50</v>
      </c>
      <c r="BK126">
        <v>-450</v>
      </c>
      <c r="BL126" t="s">
        <v>139</v>
      </c>
      <c r="BM126">
        <v>1</v>
      </c>
      <c r="BN126">
        <v>1</v>
      </c>
      <c r="BO126">
        <v>0</v>
      </c>
      <c r="BP126">
        <v>0</v>
      </c>
      <c r="BS126">
        <v>0.16</v>
      </c>
      <c r="BT126">
        <v>0</v>
      </c>
      <c r="BU126">
        <v>0</v>
      </c>
      <c r="CE126" t="str">
        <f t="shared" si="49"/>
        <v>11:58:06.221</v>
      </c>
      <c r="CF126">
        <v>220751858</v>
      </c>
      <c r="CS126">
        <v>0</v>
      </c>
      <c r="CT126">
        <v>2</v>
      </c>
      <c r="CU126">
        <v>0</v>
      </c>
      <c r="CV126">
        <v>2</v>
      </c>
      <c r="CW126">
        <v>0</v>
      </c>
      <c r="CX126">
        <v>7</v>
      </c>
      <c r="CY126">
        <v>7</v>
      </c>
      <c r="CZ126" t="s">
        <v>131</v>
      </c>
      <c r="DA126">
        <v>65</v>
      </c>
      <c r="DB126">
        <v>0</v>
      </c>
      <c r="DC126" t="s">
        <v>132</v>
      </c>
      <c r="DD126" t="s">
        <v>133</v>
      </c>
      <c r="DG126">
        <v>3574641</v>
      </c>
      <c r="DI126">
        <v>0</v>
      </c>
      <c r="DJ126">
        <v>0</v>
      </c>
      <c r="DK126">
        <v>1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</row>
    <row r="127" spans="1:123" x14ac:dyDescent="0.3">
      <c r="A127" t="str">
        <f>"10/15/2023 11:58:06.506"</f>
        <v>10/15/2023 11:58:06.506</v>
      </c>
      <c r="C127" t="str">
        <f t="shared" si="26"/>
        <v>FFDFD3C0</v>
      </c>
      <c r="D127" t="s">
        <v>137</v>
      </c>
      <c r="E127">
        <v>6</v>
      </c>
      <c r="F127">
        <v>1006</v>
      </c>
      <c r="G127" t="s">
        <v>135</v>
      </c>
      <c r="J127" t="s">
        <v>138</v>
      </c>
      <c r="K127">
        <v>0</v>
      </c>
      <c r="L127">
        <v>3</v>
      </c>
      <c r="M127">
        <v>0</v>
      </c>
      <c r="N127">
        <v>2</v>
      </c>
      <c r="O127">
        <v>0</v>
      </c>
      <c r="P127">
        <v>1</v>
      </c>
      <c r="Q127">
        <v>0</v>
      </c>
      <c r="S127" t="str">
        <f t="shared" si="48"/>
        <v>11:58:06.000</v>
      </c>
      <c r="T127" t="str">
        <f t="shared" si="48"/>
        <v>11:58:06.000</v>
      </c>
      <c r="U127" t="str">
        <f t="shared" si="27"/>
        <v>A9A1C3</v>
      </c>
      <c r="V127">
        <v>0</v>
      </c>
      <c r="W127">
        <v>0</v>
      </c>
      <c r="X127">
        <v>2</v>
      </c>
      <c r="Y127">
        <v>0</v>
      </c>
      <c r="AA127">
        <v>1</v>
      </c>
      <c r="AB127">
        <v>8</v>
      </c>
      <c r="AC127">
        <v>3</v>
      </c>
      <c r="AD127">
        <v>0</v>
      </c>
      <c r="AE127">
        <v>9</v>
      </c>
      <c r="AF127" t="s">
        <v>126</v>
      </c>
      <c r="AG127">
        <v>0</v>
      </c>
      <c r="AH127">
        <v>3</v>
      </c>
      <c r="AI127">
        <v>1</v>
      </c>
      <c r="AJ127">
        <v>0</v>
      </c>
      <c r="AK127" t="s">
        <v>184</v>
      </c>
      <c r="AL127">
        <v>33.929622000000002</v>
      </c>
      <c r="AM127" t="s">
        <v>185</v>
      </c>
      <c r="AN127">
        <v>-78.074555000000004</v>
      </c>
      <c r="AO127">
        <v>25</v>
      </c>
      <c r="AP127">
        <v>400</v>
      </c>
      <c r="AQ127" t="s">
        <v>129</v>
      </c>
      <c r="AR127">
        <v>42</v>
      </c>
      <c r="AS127">
        <v>46</v>
      </c>
      <c r="AT127">
        <v>0</v>
      </c>
      <c r="BB127" t="str">
        <f t="shared" si="28"/>
        <v>1200</v>
      </c>
      <c r="BC127">
        <v>1</v>
      </c>
      <c r="BD127" t="str">
        <f t="shared" si="29"/>
        <v xml:space="preserve">N72FU   </v>
      </c>
      <c r="BE127">
        <v>1</v>
      </c>
      <c r="BG127">
        <v>0</v>
      </c>
      <c r="BH127">
        <v>0</v>
      </c>
      <c r="BI127">
        <v>0</v>
      </c>
      <c r="BJ127">
        <v>-50</v>
      </c>
      <c r="BK127">
        <v>-450</v>
      </c>
      <c r="BL127" t="s">
        <v>139</v>
      </c>
      <c r="BM127">
        <v>1</v>
      </c>
      <c r="BN127">
        <v>1</v>
      </c>
      <c r="BO127">
        <v>0</v>
      </c>
      <c r="BP127">
        <v>0</v>
      </c>
      <c r="BS127">
        <v>0.16</v>
      </c>
      <c r="BT127">
        <v>0</v>
      </c>
      <c r="BU127">
        <v>0</v>
      </c>
      <c r="CE127" t="str">
        <f t="shared" si="49"/>
        <v>11:58:06.221</v>
      </c>
      <c r="CF127">
        <v>220751858</v>
      </c>
      <c r="CS127">
        <v>0</v>
      </c>
      <c r="CT127">
        <v>2</v>
      </c>
      <c r="CU127">
        <v>0</v>
      </c>
      <c r="CV127">
        <v>2</v>
      </c>
      <c r="CW127">
        <v>0</v>
      </c>
      <c r="CX127">
        <v>7</v>
      </c>
      <c r="CY127">
        <v>7</v>
      </c>
      <c r="CZ127" t="s">
        <v>131</v>
      </c>
      <c r="DA127">
        <v>65</v>
      </c>
      <c r="DB127">
        <v>0</v>
      </c>
      <c r="DC127" t="s">
        <v>132</v>
      </c>
      <c r="DD127" t="s">
        <v>133</v>
      </c>
      <c r="DG127">
        <v>3574641</v>
      </c>
      <c r="DI127">
        <v>0</v>
      </c>
      <c r="DJ127">
        <v>0</v>
      </c>
      <c r="DK127">
        <v>1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</row>
    <row r="128" spans="1:123" x14ac:dyDescent="0.3">
      <c r="A128" t="str">
        <f>"10/15/2023 11:58:08.115"</f>
        <v>10/15/2023 11:58:08.115</v>
      </c>
      <c r="C128" t="str">
        <f t="shared" si="26"/>
        <v>FFDFD3C0</v>
      </c>
      <c r="D128" t="s">
        <v>137</v>
      </c>
      <c r="E128">
        <v>4</v>
      </c>
      <c r="F128">
        <v>1004</v>
      </c>
      <c r="G128" t="s">
        <v>140</v>
      </c>
      <c r="J128" t="s">
        <v>138</v>
      </c>
      <c r="K128">
        <v>0</v>
      </c>
      <c r="L128">
        <v>3</v>
      </c>
      <c r="M128">
        <v>0</v>
      </c>
      <c r="N128">
        <v>2</v>
      </c>
      <c r="O128">
        <v>0</v>
      </c>
      <c r="P128">
        <v>1</v>
      </c>
      <c r="Q128">
        <v>0</v>
      </c>
      <c r="S128" t="str">
        <f t="shared" ref="S128:T133" si="50">"11:58:07.000"</f>
        <v>11:58:07.000</v>
      </c>
      <c r="T128" t="str">
        <f t="shared" si="50"/>
        <v>11:58:07.000</v>
      </c>
      <c r="U128" t="str">
        <f t="shared" si="27"/>
        <v>A9A1C3</v>
      </c>
      <c r="V128">
        <v>0</v>
      </c>
      <c r="W128">
        <v>0</v>
      </c>
      <c r="X128">
        <v>2</v>
      </c>
      <c r="Y128">
        <v>0</v>
      </c>
      <c r="AA128">
        <v>1</v>
      </c>
      <c r="AB128">
        <v>8</v>
      </c>
      <c r="AC128">
        <v>3</v>
      </c>
      <c r="AD128">
        <v>0</v>
      </c>
      <c r="AE128">
        <v>9</v>
      </c>
      <c r="AF128" t="s">
        <v>126</v>
      </c>
      <c r="AG128">
        <v>0</v>
      </c>
      <c r="AH128">
        <v>3</v>
      </c>
      <c r="AI128">
        <v>1</v>
      </c>
      <c r="AJ128">
        <v>0</v>
      </c>
      <c r="AK128" t="s">
        <v>186</v>
      </c>
      <c r="AL128">
        <v>33.929836999999999</v>
      </c>
      <c r="AM128" t="s">
        <v>187</v>
      </c>
      <c r="AN128">
        <v>-78.074341000000004</v>
      </c>
      <c r="AO128">
        <v>25</v>
      </c>
      <c r="AP128">
        <v>400</v>
      </c>
      <c r="AQ128" t="s">
        <v>129</v>
      </c>
      <c r="AR128">
        <v>42</v>
      </c>
      <c r="AS128">
        <v>46</v>
      </c>
      <c r="AT128">
        <v>128</v>
      </c>
      <c r="BB128" t="str">
        <f t="shared" si="28"/>
        <v>1200</v>
      </c>
      <c r="BC128">
        <v>1</v>
      </c>
      <c r="BD128" t="str">
        <f t="shared" si="29"/>
        <v xml:space="preserve">N72FU   </v>
      </c>
      <c r="BE128">
        <v>1</v>
      </c>
      <c r="BG128">
        <v>0</v>
      </c>
      <c r="BH128">
        <v>0</v>
      </c>
      <c r="BI128">
        <v>0</v>
      </c>
      <c r="BJ128">
        <v>-50</v>
      </c>
      <c r="BK128">
        <v>-450</v>
      </c>
      <c r="BL128" t="s">
        <v>139</v>
      </c>
      <c r="BM128">
        <v>1</v>
      </c>
      <c r="BN128">
        <v>1</v>
      </c>
      <c r="BO128">
        <v>0</v>
      </c>
      <c r="BP128">
        <v>0</v>
      </c>
      <c r="BS128">
        <v>0.16</v>
      </c>
      <c r="BT128">
        <v>0</v>
      </c>
      <c r="BU128">
        <v>0</v>
      </c>
      <c r="CE128" t="str">
        <f t="shared" ref="CE128:CE133" si="51">"11:58:07.868"</f>
        <v>11:58:07.868</v>
      </c>
      <c r="CF128">
        <v>868003783</v>
      </c>
      <c r="CS128">
        <v>0</v>
      </c>
      <c r="CT128">
        <v>2</v>
      </c>
      <c r="CU128">
        <v>0</v>
      </c>
      <c r="CV128">
        <v>2</v>
      </c>
      <c r="CW128">
        <v>0</v>
      </c>
      <c r="CX128">
        <v>7</v>
      </c>
      <c r="CY128">
        <v>7</v>
      </c>
      <c r="CZ128" t="s">
        <v>131</v>
      </c>
      <c r="DA128">
        <v>65</v>
      </c>
      <c r="DB128">
        <v>0</v>
      </c>
      <c r="DC128" t="s">
        <v>132</v>
      </c>
      <c r="DD128" t="s">
        <v>133</v>
      </c>
      <c r="DG128">
        <v>3574651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</row>
    <row r="129" spans="1:123" x14ac:dyDescent="0.3">
      <c r="A129" t="str">
        <f>"10/15/2023 11:58:08.131"</f>
        <v>10/15/2023 11:58:08.131</v>
      </c>
      <c r="C129" t="str">
        <f t="shared" si="26"/>
        <v>FFDFD3C0</v>
      </c>
      <c r="D129" t="s">
        <v>123</v>
      </c>
      <c r="E129">
        <v>10</v>
      </c>
      <c r="H129">
        <v>260</v>
      </c>
      <c r="I129" t="s">
        <v>124</v>
      </c>
      <c r="J129" t="s">
        <v>125</v>
      </c>
      <c r="K129">
        <v>0</v>
      </c>
      <c r="L129">
        <v>3</v>
      </c>
      <c r="M129">
        <v>0</v>
      </c>
      <c r="N129">
        <v>2</v>
      </c>
      <c r="O129">
        <v>0</v>
      </c>
      <c r="P129">
        <v>1</v>
      </c>
      <c r="Q129">
        <v>0</v>
      </c>
      <c r="S129" t="str">
        <f t="shared" si="50"/>
        <v>11:58:07.000</v>
      </c>
      <c r="T129" t="str">
        <f t="shared" si="50"/>
        <v>11:58:07.000</v>
      </c>
      <c r="U129" t="str">
        <f t="shared" si="27"/>
        <v>A9A1C3</v>
      </c>
      <c r="V129">
        <v>0</v>
      </c>
      <c r="W129">
        <v>0</v>
      </c>
      <c r="X129">
        <v>2</v>
      </c>
      <c r="Y129">
        <v>0</v>
      </c>
      <c r="AA129">
        <v>1</v>
      </c>
      <c r="AB129">
        <v>8</v>
      </c>
      <c r="AC129">
        <v>3</v>
      </c>
      <c r="AD129">
        <v>0</v>
      </c>
      <c r="AE129">
        <v>9</v>
      </c>
      <c r="AF129" t="s">
        <v>126</v>
      </c>
      <c r="AG129">
        <v>0</v>
      </c>
      <c r="AH129">
        <v>3</v>
      </c>
      <c r="AI129">
        <v>1</v>
      </c>
      <c r="AJ129">
        <v>0</v>
      </c>
      <c r="AK129" t="s">
        <v>186</v>
      </c>
      <c r="AL129">
        <v>33.929836999999999</v>
      </c>
      <c r="AM129" t="s">
        <v>187</v>
      </c>
      <c r="AN129">
        <v>-78.074341000000004</v>
      </c>
      <c r="AO129">
        <v>25</v>
      </c>
      <c r="AP129">
        <v>400</v>
      </c>
      <c r="AQ129" t="s">
        <v>129</v>
      </c>
      <c r="AR129">
        <v>42</v>
      </c>
      <c r="AS129">
        <v>46</v>
      </c>
      <c r="AT129">
        <v>128</v>
      </c>
      <c r="BB129" t="str">
        <f t="shared" si="28"/>
        <v>1200</v>
      </c>
      <c r="BC129">
        <v>1</v>
      </c>
      <c r="BD129" t="str">
        <f t="shared" si="29"/>
        <v xml:space="preserve">N72FU   </v>
      </c>
      <c r="BE129">
        <v>1</v>
      </c>
      <c r="BG129">
        <v>0</v>
      </c>
      <c r="BH129">
        <v>0</v>
      </c>
      <c r="BI129">
        <v>0</v>
      </c>
      <c r="BJ129">
        <v>-50</v>
      </c>
      <c r="BK129">
        <v>-450</v>
      </c>
      <c r="BL129" t="s">
        <v>139</v>
      </c>
      <c r="BM129">
        <v>1</v>
      </c>
      <c r="BN129">
        <v>1</v>
      </c>
      <c r="BO129">
        <v>0</v>
      </c>
      <c r="BP129">
        <v>0</v>
      </c>
      <c r="BS129">
        <v>0.16</v>
      </c>
      <c r="BT129">
        <v>0</v>
      </c>
      <c r="BU129">
        <v>0</v>
      </c>
      <c r="CE129" t="str">
        <f t="shared" si="51"/>
        <v>11:58:07.868</v>
      </c>
      <c r="CF129">
        <v>868003783</v>
      </c>
      <c r="CS129">
        <v>0</v>
      </c>
      <c r="CT129">
        <v>2</v>
      </c>
      <c r="CU129">
        <v>0</v>
      </c>
      <c r="CV129">
        <v>2</v>
      </c>
      <c r="CW129">
        <v>0</v>
      </c>
      <c r="CX129">
        <v>7</v>
      </c>
      <c r="CY129">
        <v>7</v>
      </c>
      <c r="CZ129" t="s">
        <v>131</v>
      </c>
      <c r="DA129">
        <v>65</v>
      </c>
      <c r="DB129">
        <v>0</v>
      </c>
      <c r="DC129" t="s">
        <v>132</v>
      </c>
      <c r="DD129" t="s">
        <v>133</v>
      </c>
      <c r="DG129">
        <v>3574651</v>
      </c>
      <c r="DI129">
        <v>0</v>
      </c>
      <c r="DJ129">
        <v>0</v>
      </c>
      <c r="DK129">
        <v>1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</row>
    <row r="130" spans="1:123" x14ac:dyDescent="0.3">
      <c r="A130" t="str">
        <f>"10/15/2023 11:58:08.147"</f>
        <v>10/15/2023 11:58:08.147</v>
      </c>
      <c r="C130" t="str">
        <f t="shared" ref="C130:C193" si="52">"FFDFD3C0"</f>
        <v>FFDFD3C0</v>
      </c>
      <c r="D130" t="s">
        <v>141</v>
      </c>
      <c r="E130">
        <v>42</v>
      </c>
      <c r="H130">
        <v>129</v>
      </c>
      <c r="I130" t="s">
        <v>142</v>
      </c>
      <c r="J130" t="s">
        <v>125</v>
      </c>
      <c r="K130">
        <v>0</v>
      </c>
      <c r="L130">
        <v>3</v>
      </c>
      <c r="M130">
        <v>0</v>
      </c>
      <c r="N130">
        <v>2</v>
      </c>
      <c r="O130">
        <v>0</v>
      </c>
      <c r="P130">
        <v>1</v>
      </c>
      <c r="Q130">
        <v>0</v>
      </c>
      <c r="S130" t="str">
        <f t="shared" si="50"/>
        <v>11:58:07.000</v>
      </c>
      <c r="T130" t="str">
        <f t="shared" si="50"/>
        <v>11:58:07.000</v>
      </c>
      <c r="U130" t="str">
        <f t="shared" ref="U130:U193" si="53">"A9A1C3"</f>
        <v>A9A1C3</v>
      </c>
      <c r="V130">
        <v>0</v>
      </c>
      <c r="W130">
        <v>0</v>
      </c>
      <c r="X130">
        <v>2</v>
      </c>
      <c r="Y130">
        <v>0</v>
      </c>
      <c r="AA130">
        <v>1</v>
      </c>
      <c r="AB130">
        <v>8</v>
      </c>
      <c r="AC130">
        <v>3</v>
      </c>
      <c r="AD130">
        <v>0</v>
      </c>
      <c r="AE130">
        <v>9</v>
      </c>
      <c r="AF130" t="s">
        <v>126</v>
      </c>
      <c r="AG130">
        <v>0</v>
      </c>
      <c r="AH130">
        <v>3</v>
      </c>
      <c r="AI130">
        <v>1</v>
      </c>
      <c r="AJ130">
        <v>0</v>
      </c>
      <c r="AK130" t="s">
        <v>186</v>
      </c>
      <c r="AL130">
        <v>33.929836999999999</v>
      </c>
      <c r="AM130" t="s">
        <v>187</v>
      </c>
      <c r="AN130">
        <v>-78.074341000000004</v>
      </c>
      <c r="AO130">
        <v>25</v>
      </c>
      <c r="AP130">
        <v>400</v>
      </c>
      <c r="AQ130" t="s">
        <v>129</v>
      </c>
      <c r="AR130">
        <v>42</v>
      </c>
      <c r="AS130">
        <v>46</v>
      </c>
      <c r="AT130">
        <v>128</v>
      </c>
      <c r="BB130" t="str">
        <f t="shared" ref="BB130:BB193" si="54">"1200"</f>
        <v>1200</v>
      </c>
      <c r="BC130">
        <v>1</v>
      </c>
      <c r="BD130" t="str">
        <f t="shared" ref="BD130:BD193" si="55">"N72FU   "</f>
        <v xml:space="preserve">N72FU   </v>
      </c>
      <c r="BE130">
        <v>1</v>
      </c>
      <c r="BG130">
        <v>0</v>
      </c>
      <c r="BH130">
        <v>0</v>
      </c>
      <c r="BI130">
        <v>0</v>
      </c>
      <c r="BJ130">
        <v>-50</v>
      </c>
      <c r="BK130">
        <v>-450</v>
      </c>
      <c r="BL130" t="s">
        <v>139</v>
      </c>
      <c r="BM130">
        <v>1</v>
      </c>
      <c r="BN130">
        <v>1</v>
      </c>
      <c r="BO130">
        <v>0</v>
      </c>
      <c r="BP130">
        <v>0</v>
      </c>
      <c r="BS130">
        <v>0.16</v>
      </c>
      <c r="BT130">
        <v>0</v>
      </c>
      <c r="BU130">
        <v>0</v>
      </c>
      <c r="CE130" t="str">
        <f t="shared" si="51"/>
        <v>11:58:07.868</v>
      </c>
      <c r="CF130">
        <v>868003783</v>
      </c>
      <c r="CS130">
        <v>0</v>
      </c>
      <c r="CT130">
        <v>2</v>
      </c>
      <c r="CU130">
        <v>0</v>
      </c>
      <c r="CV130">
        <v>2</v>
      </c>
      <c r="CW130">
        <v>0</v>
      </c>
      <c r="CX130">
        <v>7</v>
      </c>
      <c r="CY130">
        <v>7</v>
      </c>
      <c r="CZ130" t="s">
        <v>131</v>
      </c>
      <c r="DA130">
        <v>65</v>
      </c>
      <c r="DB130">
        <v>0</v>
      </c>
      <c r="DC130" t="s">
        <v>132</v>
      </c>
      <c r="DD130" t="s">
        <v>133</v>
      </c>
      <c r="DG130">
        <v>3574651</v>
      </c>
      <c r="DI130">
        <v>0</v>
      </c>
      <c r="DJ130">
        <v>0</v>
      </c>
      <c r="DK130">
        <v>1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</row>
    <row r="131" spans="1:123" x14ac:dyDescent="0.3">
      <c r="A131" t="str">
        <f>"10/15/2023 11:58:08.162"</f>
        <v>10/15/2023 11:58:08.162</v>
      </c>
      <c r="C131" t="str">
        <f t="shared" si="52"/>
        <v>FFDFD3C0</v>
      </c>
      <c r="D131" t="s">
        <v>143</v>
      </c>
      <c r="E131">
        <v>6</v>
      </c>
      <c r="F131">
        <v>3006</v>
      </c>
      <c r="G131" t="s">
        <v>144</v>
      </c>
      <c r="J131" t="s">
        <v>145</v>
      </c>
      <c r="K131">
        <v>0</v>
      </c>
      <c r="L131">
        <v>3</v>
      </c>
      <c r="M131">
        <v>0</v>
      </c>
      <c r="N131">
        <v>2</v>
      </c>
      <c r="O131">
        <v>0</v>
      </c>
      <c r="P131">
        <v>1</v>
      </c>
      <c r="Q131">
        <v>0</v>
      </c>
      <c r="S131" t="str">
        <f t="shared" si="50"/>
        <v>11:58:07.000</v>
      </c>
      <c r="T131" t="str">
        <f t="shared" si="50"/>
        <v>11:58:07.000</v>
      </c>
      <c r="U131" t="str">
        <f t="shared" si="53"/>
        <v>A9A1C3</v>
      </c>
      <c r="V131">
        <v>0</v>
      </c>
      <c r="W131">
        <v>0</v>
      </c>
      <c r="X131">
        <v>2</v>
      </c>
      <c r="Y131">
        <v>0</v>
      </c>
      <c r="AA131">
        <v>1</v>
      </c>
      <c r="AB131">
        <v>8</v>
      </c>
      <c r="AC131">
        <v>3</v>
      </c>
      <c r="AD131">
        <v>0</v>
      </c>
      <c r="AE131">
        <v>9</v>
      </c>
      <c r="AF131" t="s">
        <v>126</v>
      </c>
      <c r="AG131">
        <v>0</v>
      </c>
      <c r="AH131">
        <v>3</v>
      </c>
      <c r="AI131">
        <v>1</v>
      </c>
      <c r="AJ131">
        <v>0</v>
      </c>
      <c r="AK131" t="s">
        <v>186</v>
      </c>
      <c r="AL131">
        <v>33.929836999999999</v>
      </c>
      <c r="AM131" t="s">
        <v>187</v>
      </c>
      <c r="AN131">
        <v>-78.074341000000004</v>
      </c>
      <c r="AO131">
        <v>25</v>
      </c>
      <c r="AP131">
        <v>400</v>
      </c>
      <c r="AQ131" t="s">
        <v>129</v>
      </c>
      <c r="AR131">
        <v>42</v>
      </c>
      <c r="AS131">
        <v>46</v>
      </c>
      <c r="AT131">
        <v>128</v>
      </c>
      <c r="BB131" t="str">
        <f t="shared" si="54"/>
        <v>1200</v>
      </c>
      <c r="BC131">
        <v>1</v>
      </c>
      <c r="BD131" t="str">
        <f t="shared" si="55"/>
        <v xml:space="preserve">N72FU   </v>
      </c>
      <c r="BE131">
        <v>1</v>
      </c>
      <c r="BG131">
        <v>0</v>
      </c>
      <c r="BH131">
        <v>0</v>
      </c>
      <c r="BI131">
        <v>0</v>
      </c>
      <c r="BJ131">
        <v>-50</v>
      </c>
      <c r="BK131">
        <v>-450</v>
      </c>
      <c r="BL131" t="s">
        <v>139</v>
      </c>
      <c r="BM131">
        <v>1</v>
      </c>
      <c r="BN131">
        <v>1</v>
      </c>
      <c r="BO131">
        <v>0</v>
      </c>
      <c r="BP131">
        <v>0</v>
      </c>
      <c r="BS131">
        <v>0.16</v>
      </c>
      <c r="BT131">
        <v>0</v>
      </c>
      <c r="BU131">
        <v>0</v>
      </c>
      <c r="CE131" t="str">
        <f t="shared" si="51"/>
        <v>11:58:07.868</v>
      </c>
      <c r="CF131">
        <v>868003783</v>
      </c>
      <c r="CS131">
        <v>0</v>
      </c>
      <c r="CT131">
        <v>2</v>
      </c>
      <c r="CU131">
        <v>0</v>
      </c>
      <c r="CV131">
        <v>2</v>
      </c>
      <c r="CW131">
        <v>0</v>
      </c>
      <c r="CX131">
        <v>7</v>
      </c>
      <c r="CY131">
        <v>7</v>
      </c>
      <c r="CZ131" t="s">
        <v>131</v>
      </c>
      <c r="DA131">
        <v>65</v>
      </c>
      <c r="DB131">
        <v>0</v>
      </c>
      <c r="DC131" t="s">
        <v>132</v>
      </c>
      <c r="DD131" t="s">
        <v>133</v>
      </c>
      <c r="DG131">
        <v>3574651</v>
      </c>
      <c r="DI131">
        <v>0</v>
      </c>
      <c r="DJ131">
        <v>0</v>
      </c>
      <c r="DK131">
        <v>1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</row>
    <row r="132" spans="1:123" x14ac:dyDescent="0.3">
      <c r="A132" t="str">
        <f>"10/15/2023 11:58:08.162"</f>
        <v>10/15/2023 11:58:08.162</v>
      </c>
      <c r="C132" t="str">
        <f t="shared" si="52"/>
        <v>FFDFD3C0</v>
      </c>
      <c r="D132" t="s">
        <v>134</v>
      </c>
      <c r="E132">
        <v>2</v>
      </c>
      <c r="H132">
        <v>158</v>
      </c>
      <c r="I132" t="s">
        <v>140</v>
      </c>
      <c r="J132" t="s">
        <v>136</v>
      </c>
      <c r="K132">
        <v>0</v>
      </c>
      <c r="L132">
        <v>3</v>
      </c>
      <c r="M132">
        <v>0</v>
      </c>
      <c r="N132">
        <v>2</v>
      </c>
      <c r="O132">
        <v>0</v>
      </c>
      <c r="P132">
        <v>1</v>
      </c>
      <c r="Q132">
        <v>0</v>
      </c>
      <c r="S132" t="str">
        <f t="shared" si="50"/>
        <v>11:58:07.000</v>
      </c>
      <c r="T132" t="str">
        <f t="shared" si="50"/>
        <v>11:58:07.000</v>
      </c>
      <c r="U132" t="str">
        <f t="shared" si="53"/>
        <v>A9A1C3</v>
      </c>
      <c r="V132">
        <v>0</v>
      </c>
      <c r="W132">
        <v>0</v>
      </c>
      <c r="X132">
        <v>2</v>
      </c>
      <c r="Y132">
        <v>0</v>
      </c>
      <c r="AA132">
        <v>1</v>
      </c>
      <c r="AB132">
        <v>8</v>
      </c>
      <c r="AC132">
        <v>3</v>
      </c>
      <c r="AD132">
        <v>0</v>
      </c>
      <c r="AE132">
        <v>9</v>
      </c>
      <c r="AF132" t="s">
        <v>126</v>
      </c>
      <c r="AG132">
        <v>0</v>
      </c>
      <c r="AH132">
        <v>3</v>
      </c>
      <c r="AI132">
        <v>1</v>
      </c>
      <c r="AJ132">
        <v>0</v>
      </c>
      <c r="AK132" t="s">
        <v>186</v>
      </c>
      <c r="AL132">
        <v>33.929836999999999</v>
      </c>
      <c r="AM132" t="s">
        <v>187</v>
      </c>
      <c r="AN132">
        <v>-78.074341000000004</v>
      </c>
      <c r="AO132">
        <v>25</v>
      </c>
      <c r="AP132">
        <v>400</v>
      </c>
      <c r="AQ132" t="s">
        <v>129</v>
      </c>
      <c r="AR132">
        <v>42</v>
      </c>
      <c r="AS132">
        <v>46</v>
      </c>
      <c r="AT132">
        <v>128</v>
      </c>
      <c r="BB132" t="str">
        <f t="shared" si="54"/>
        <v>1200</v>
      </c>
      <c r="BC132">
        <v>1</v>
      </c>
      <c r="BD132" t="str">
        <f t="shared" si="55"/>
        <v xml:space="preserve">N72FU   </v>
      </c>
      <c r="BE132">
        <v>1</v>
      </c>
      <c r="BG132">
        <v>0</v>
      </c>
      <c r="BH132">
        <v>0</v>
      </c>
      <c r="BI132">
        <v>0</v>
      </c>
      <c r="BJ132">
        <v>-50</v>
      </c>
      <c r="BK132">
        <v>-450</v>
      </c>
      <c r="BL132" t="s">
        <v>139</v>
      </c>
      <c r="BM132">
        <v>1</v>
      </c>
      <c r="BN132">
        <v>1</v>
      </c>
      <c r="BO132">
        <v>0</v>
      </c>
      <c r="BP132">
        <v>0</v>
      </c>
      <c r="BS132">
        <v>0.16</v>
      </c>
      <c r="BT132">
        <v>0</v>
      </c>
      <c r="BU132">
        <v>0</v>
      </c>
      <c r="CE132" t="str">
        <f t="shared" si="51"/>
        <v>11:58:07.868</v>
      </c>
      <c r="CF132">
        <v>868003783</v>
      </c>
      <c r="CS132">
        <v>0</v>
      </c>
      <c r="CT132">
        <v>2</v>
      </c>
      <c r="CU132">
        <v>0</v>
      </c>
      <c r="CV132">
        <v>2</v>
      </c>
      <c r="CW132">
        <v>0</v>
      </c>
      <c r="CX132">
        <v>7</v>
      </c>
      <c r="CY132">
        <v>7</v>
      </c>
      <c r="CZ132" t="s">
        <v>131</v>
      </c>
      <c r="DA132">
        <v>65</v>
      </c>
      <c r="DB132">
        <v>0</v>
      </c>
      <c r="DC132" t="s">
        <v>132</v>
      </c>
      <c r="DD132" t="s">
        <v>133</v>
      </c>
      <c r="DG132">
        <v>3574651</v>
      </c>
      <c r="DI132">
        <v>0</v>
      </c>
      <c r="DJ132">
        <v>0</v>
      </c>
      <c r="DK132">
        <v>1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</row>
    <row r="133" spans="1:123" x14ac:dyDescent="0.3">
      <c r="A133" t="str">
        <f>"10/15/2023 11:58:08.178"</f>
        <v>10/15/2023 11:58:08.178</v>
      </c>
      <c r="C133" t="str">
        <f t="shared" si="52"/>
        <v>FFDFD3C0</v>
      </c>
      <c r="D133" t="s">
        <v>137</v>
      </c>
      <c r="E133">
        <v>6</v>
      </c>
      <c r="F133">
        <v>1006</v>
      </c>
      <c r="G133" t="s">
        <v>135</v>
      </c>
      <c r="J133" t="s">
        <v>138</v>
      </c>
      <c r="K133">
        <v>0</v>
      </c>
      <c r="L133">
        <v>3</v>
      </c>
      <c r="M133">
        <v>0</v>
      </c>
      <c r="N133">
        <v>2</v>
      </c>
      <c r="O133">
        <v>0</v>
      </c>
      <c r="P133">
        <v>1</v>
      </c>
      <c r="Q133">
        <v>0</v>
      </c>
      <c r="S133" t="str">
        <f t="shared" si="50"/>
        <v>11:58:07.000</v>
      </c>
      <c r="T133" t="str">
        <f t="shared" si="50"/>
        <v>11:58:07.000</v>
      </c>
      <c r="U133" t="str">
        <f t="shared" si="53"/>
        <v>A9A1C3</v>
      </c>
      <c r="V133">
        <v>0</v>
      </c>
      <c r="W133">
        <v>0</v>
      </c>
      <c r="X133">
        <v>2</v>
      </c>
      <c r="Y133">
        <v>0</v>
      </c>
      <c r="AA133">
        <v>1</v>
      </c>
      <c r="AB133">
        <v>8</v>
      </c>
      <c r="AC133">
        <v>3</v>
      </c>
      <c r="AD133">
        <v>0</v>
      </c>
      <c r="AE133">
        <v>9</v>
      </c>
      <c r="AF133" t="s">
        <v>126</v>
      </c>
      <c r="AG133">
        <v>0</v>
      </c>
      <c r="AH133">
        <v>3</v>
      </c>
      <c r="AI133">
        <v>1</v>
      </c>
      <c r="AJ133">
        <v>0</v>
      </c>
      <c r="AK133" t="s">
        <v>186</v>
      </c>
      <c r="AL133">
        <v>33.929836999999999</v>
      </c>
      <c r="AM133" t="s">
        <v>187</v>
      </c>
      <c r="AN133">
        <v>-78.074341000000004</v>
      </c>
      <c r="AO133">
        <v>25</v>
      </c>
      <c r="AP133">
        <v>400</v>
      </c>
      <c r="AQ133" t="s">
        <v>129</v>
      </c>
      <c r="AR133">
        <v>42</v>
      </c>
      <c r="AS133">
        <v>46</v>
      </c>
      <c r="AT133">
        <v>128</v>
      </c>
      <c r="BB133" t="str">
        <f t="shared" si="54"/>
        <v>1200</v>
      </c>
      <c r="BC133">
        <v>1</v>
      </c>
      <c r="BD133" t="str">
        <f t="shared" si="55"/>
        <v xml:space="preserve">N72FU   </v>
      </c>
      <c r="BE133">
        <v>1</v>
      </c>
      <c r="BG133">
        <v>0</v>
      </c>
      <c r="BH133">
        <v>0</v>
      </c>
      <c r="BI133">
        <v>0</v>
      </c>
      <c r="BJ133">
        <v>-50</v>
      </c>
      <c r="BK133">
        <v>-450</v>
      </c>
      <c r="BL133" t="s">
        <v>139</v>
      </c>
      <c r="BM133">
        <v>1</v>
      </c>
      <c r="BN133">
        <v>1</v>
      </c>
      <c r="BO133">
        <v>0</v>
      </c>
      <c r="BP133">
        <v>0</v>
      </c>
      <c r="BS133">
        <v>0.16</v>
      </c>
      <c r="BT133">
        <v>0</v>
      </c>
      <c r="BU133">
        <v>0</v>
      </c>
      <c r="CE133" t="str">
        <f t="shared" si="51"/>
        <v>11:58:07.868</v>
      </c>
      <c r="CF133">
        <v>868003783</v>
      </c>
      <c r="CS133">
        <v>0</v>
      </c>
      <c r="CT133">
        <v>2</v>
      </c>
      <c r="CU133">
        <v>0</v>
      </c>
      <c r="CV133">
        <v>2</v>
      </c>
      <c r="CW133">
        <v>0</v>
      </c>
      <c r="CX133">
        <v>7</v>
      </c>
      <c r="CY133">
        <v>7</v>
      </c>
      <c r="CZ133" t="s">
        <v>131</v>
      </c>
      <c r="DA133">
        <v>65</v>
      </c>
      <c r="DB133">
        <v>0</v>
      </c>
      <c r="DC133" t="s">
        <v>132</v>
      </c>
      <c r="DD133" t="s">
        <v>133</v>
      </c>
      <c r="DG133">
        <v>3574651</v>
      </c>
      <c r="DI133">
        <v>0</v>
      </c>
      <c r="DJ133">
        <v>0</v>
      </c>
      <c r="DK133">
        <v>1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</row>
    <row r="134" spans="1:123" x14ac:dyDescent="0.3">
      <c r="A134" t="str">
        <f>"10/15/2023 11:58:09.006"</f>
        <v>10/15/2023 11:58:09.006</v>
      </c>
      <c r="C134" t="str">
        <f t="shared" si="52"/>
        <v>FFDFD3C0</v>
      </c>
      <c r="D134" t="s">
        <v>134</v>
      </c>
      <c r="E134">
        <v>2</v>
      </c>
      <c r="H134">
        <v>158</v>
      </c>
      <c r="I134" t="s">
        <v>140</v>
      </c>
      <c r="J134" t="s">
        <v>136</v>
      </c>
      <c r="K134">
        <v>0</v>
      </c>
      <c r="L134">
        <v>3</v>
      </c>
      <c r="M134">
        <v>0</v>
      </c>
      <c r="N134">
        <v>2</v>
      </c>
      <c r="O134">
        <v>0</v>
      </c>
      <c r="P134">
        <v>1</v>
      </c>
      <c r="Q134">
        <v>0</v>
      </c>
      <c r="S134" t="str">
        <f t="shared" ref="S134:T139" si="56">"11:58:08.000"</f>
        <v>11:58:08.000</v>
      </c>
      <c r="T134" t="str">
        <f t="shared" si="56"/>
        <v>11:58:08.000</v>
      </c>
      <c r="U134" t="str">
        <f t="shared" si="53"/>
        <v>A9A1C3</v>
      </c>
      <c r="V134">
        <v>0</v>
      </c>
      <c r="W134">
        <v>0</v>
      </c>
      <c r="X134">
        <v>2</v>
      </c>
      <c r="Y134">
        <v>0</v>
      </c>
      <c r="AA134">
        <v>1</v>
      </c>
      <c r="AB134">
        <v>8</v>
      </c>
      <c r="AC134">
        <v>3</v>
      </c>
      <c r="AD134">
        <v>0</v>
      </c>
      <c r="AE134">
        <v>9</v>
      </c>
      <c r="AF134" t="s">
        <v>126</v>
      </c>
      <c r="AG134">
        <v>0</v>
      </c>
      <c r="AH134">
        <v>3</v>
      </c>
      <c r="AI134">
        <v>1</v>
      </c>
      <c r="AJ134">
        <v>0</v>
      </c>
      <c r="AK134" t="s">
        <v>188</v>
      </c>
      <c r="AL134">
        <v>33.930050999999999</v>
      </c>
      <c r="AM134" t="s">
        <v>189</v>
      </c>
      <c r="AN134">
        <v>-78.074105000000003</v>
      </c>
      <c r="AO134">
        <v>25</v>
      </c>
      <c r="AP134">
        <v>400</v>
      </c>
      <c r="AQ134" t="s">
        <v>129</v>
      </c>
      <c r="AR134">
        <v>43</v>
      </c>
      <c r="AS134">
        <v>47</v>
      </c>
      <c r="AT134">
        <v>256</v>
      </c>
      <c r="BB134" t="str">
        <f t="shared" si="54"/>
        <v>1200</v>
      </c>
      <c r="BC134">
        <v>1</v>
      </c>
      <c r="BD134" t="str">
        <f t="shared" si="55"/>
        <v xml:space="preserve">N72FU   </v>
      </c>
      <c r="BE134">
        <v>1</v>
      </c>
      <c r="BG134">
        <v>0</v>
      </c>
      <c r="BH134">
        <v>0</v>
      </c>
      <c r="BI134">
        <v>0</v>
      </c>
      <c r="BJ134">
        <v>-50</v>
      </c>
      <c r="BK134">
        <v>-450</v>
      </c>
      <c r="BL134" t="s">
        <v>139</v>
      </c>
      <c r="BM134">
        <v>1</v>
      </c>
      <c r="BN134">
        <v>1</v>
      </c>
      <c r="BO134">
        <v>0</v>
      </c>
      <c r="BP134">
        <v>0</v>
      </c>
      <c r="BS134">
        <v>0.32</v>
      </c>
      <c r="BT134">
        <v>0</v>
      </c>
      <c r="BU134">
        <v>0</v>
      </c>
      <c r="CE134" t="str">
        <f t="shared" ref="CE134:CE139" si="57">"11:58:08.775"</f>
        <v>11:58:08.775</v>
      </c>
      <c r="CF134">
        <v>774753361</v>
      </c>
      <c r="CS134">
        <v>0</v>
      </c>
      <c r="CT134">
        <v>2</v>
      </c>
      <c r="CU134">
        <v>0</v>
      </c>
      <c r="CV134">
        <v>2</v>
      </c>
      <c r="CW134">
        <v>0</v>
      </c>
      <c r="CX134">
        <v>7</v>
      </c>
      <c r="CY134">
        <v>7</v>
      </c>
      <c r="CZ134" t="s">
        <v>131</v>
      </c>
      <c r="DA134">
        <v>65</v>
      </c>
      <c r="DB134">
        <v>0</v>
      </c>
      <c r="DC134" t="s">
        <v>132</v>
      </c>
      <c r="DD134" t="s">
        <v>133</v>
      </c>
      <c r="DG134">
        <v>3574654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</row>
    <row r="135" spans="1:123" x14ac:dyDescent="0.3">
      <c r="A135" t="str">
        <f>"10/15/2023 11:58:09.006"</f>
        <v>10/15/2023 11:58:09.006</v>
      </c>
      <c r="C135" t="str">
        <f t="shared" si="52"/>
        <v>FFDFD3C0</v>
      </c>
      <c r="D135" t="s">
        <v>137</v>
      </c>
      <c r="E135">
        <v>6</v>
      </c>
      <c r="F135">
        <v>1006</v>
      </c>
      <c r="G135" t="s">
        <v>135</v>
      </c>
      <c r="J135" t="s">
        <v>138</v>
      </c>
      <c r="K135">
        <v>0</v>
      </c>
      <c r="L135">
        <v>3</v>
      </c>
      <c r="M135">
        <v>0</v>
      </c>
      <c r="N135">
        <v>2</v>
      </c>
      <c r="O135">
        <v>0</v>
      </c>
      <c r="P135">
        <v>1</v>
      </c>
      <c r="Q135">
        <v>0</v>
      </c>
      <c r="S135" t="str">
        <f t="shared" si="56"/>
        <v>11:58:08.000</v>
      </c>
      <c r="T135" t="str">
        <f t="shared" si="56"/>
        <v>11:58:08.000</v>
      </c>
      <c r="U135" t="str">
        <f t="shared" si="53"/>
        <v>A9A1C3</v>
      </c>
      <c r="V135">
        <v>0</v>
      </c>
      <c r="W135">
        <v>0</v>
      </c>
      <c r="X135">
        <v>2</v>
      </c>
      <c r="Y135">
        <v>0</v>
      </c>
      <c r="AA135">
        <v>1</v>
      </c>
      <c r="AB135">
        <v>8</v>
      </c>
      <c r="AC135">
        <v>3</v>
      </c>
      <c r="AD135">
        <v>0</v>
      </c>
      <c r="AE135">
        <v>9</v>
      </c>
      <c r="AF135" t="s">
        <v>126</v>
      </c>
      <c r="AG135">
        <v>0</v>
      </c>
      <c r="AH135">
        <v>3</v>
      </c>
      <c r="AI135">
        <v>1</v>
      </c>
      <c r="AJ135">
        <v>0</v>
      </c>
      <c r="AK135" t="s">
        <v>188</v>
      </c>
      <c r="AL135">
        <v>33.930050999999999</v>
      </c>
      <c r="AM135" t="s">
        <v>189</v>
      </c>
      <c r="AN135">
        <v>-78.074105000000003</v>
      </c>
      <c r="AO135">
        <v>25</v>
      </c>
      <c r="AP135">
        <v>400</v>
      </c>
      <c r="AQ135" t="s">
        <v>129</v>
      </c>
      <c r="AR135">
        <v>43</v>
      </c>
      <c r="AS135">
        <v>47</v>
      </c>
      <c r="AT135">
        <v>256</v>
      </c>
      <c r="BB135" t="str">
        <f t="shared" si="54"/>
        <v>1200</v>
      </c>
      <c r="BC135">
        <v>1</v>
      </c>
      <c r="BD135" t="str">
        <f t="shared" si="55"/>
        <v xml:space="preserve">N72FU   </v>
      </c>
      <c r="BE135">
        <v>1</v>
      </c>
      <c r="BG135">
        <v>0</v>
      </c>
      <c r="BH135">
        <v>0</v>
      </c>
      <c r="BI135">
        <v>0</v>
      </c>
      <c r="BJ135">
        <v>-50</v>
      </c>
      <c r="BK135">
        <v>-450</v>
      </c>
      <c r="BL135" t="s">
        <v>139</v>
      </c>
      <c r="BM135">
        <v>1</v>
      </c>
      <c r="BN135">
        <v>1</v>
      </c>
      <c r="BO135">
        <v>0</v>
      </c>
      <c r="BP135">
        <v>0</v>
      </c>
      <c r="BS135">
        <v>0.32</v>
      </c>
      <c r="BT135">
        <v>0</v>
      </c>
      <c r="BU135">
        <v>0</v>
      </c>
      <c r="CE135" t="str">
        <f t="shared" si="57"/>
        <v>11:58:08.775</v>
      </c>
      <c r="CF135">
        <v>774753361</v>
      </c>
      <c r="CS135">
        <v>0</v>
      </c>
      <c r="CT135">
        <v>2</v>
      </c>
      <c r="CU135">
        <v>0</v>
      </c>
      <c r="CV135">
        <v>2</v>
      </c>
      <c r="CW135">
        <v>0</v>
      </c>
      <c r="CX135">
        <v>7</v>
      </c>
      <c r="CY135">
        <v>7</v>
      </c>
      <c r="CZ135" t="s">
        <v>131</v>
      </c>
      <c r="DA135">
        <v>65</v>
      </c>
      <c r="DB135">
        <v>0</v>
      </c>
      <c r="DC135" t="s">
        <v>132</v>
      </c>
      <c r="DD135" t="s">
        <v>133</v>
      </c>
      <c r="DG135">
        <v>3574654</v>
      </c>
      <c r="DI135">
        <v>0</v>
      </c>
      <c r="DJ135">
        <v>0</v>
      </c>
      <c r="DK135">
        <v>1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</row>
    <row r="136" spans="1:123" x14ac:dyDescent="0.3">
      <c r="A136" t="str">
        <f>"10/15/2023 11:58:09.022"</f>
        <v>10/15/2023 11:58:09.022</v>
      </c>
      <c r="C136" t="str">
        <f t="shared" si="52"/>
        <v>FFDFD3C0</v>
      </c>
      <c r="D136" t="s">
        <v>137</v>
      </c>
      <c r="E136">
        <v>4</v>
      </c>
      <c r="F136">
        <v>1004</v>
      </c>
      <c r="G136" t="s">
        <v>140</v>
      </c>
      <c r="J136" t="s">
        <v>138</v>
      </c>
      <c r="K136">
        <v>0</v>
      </c>
      <c r="L136">
        <v>3</v>
      </c>
      <c r="M136">
        <v>0</v>
      </c>
      <c r="N136">
        <v>2</v>
      </c>
      <c r="O136">
        <v>0</v>
      </c>
      <c r="P136">
        <v>1</v>
      </c>
      <c r="Q136">
        <v>0</v>
      </c>
      <c r="S136" t="str">
        <f t="shared" si="56"/>
        <v>11:58:08.000</v>
      </c>
      <c r="T136" t="str">
        <f t="shared" si="56"/>
        <v>11:58:08.000</v>
      </c>
      <c r="U136" t="str">
        <f t="shared" si="53"/>
        <v>A9A1C3</v>
      </c>
      <c r="V136">
        <v>0</v>
      </c>
      <c r="W136">
        <v>0</v>
      </c>
      <c r="X136">
        <v>2</v>
      </c>
      <c r="Y136">
        <v>0</v>
      </c>
      <c r="AA136">
        <v>1</v>
      </c>
      <c r="AB136">
        <v>8</v>
      </c>
      <c r="AC136">
        <v>3</v>
      </c>
      <c r="AD136">
        <v>0</v>
      </c>
      <c r="AE136">
        <v>9</v>
      </c>
      <c r="AF136" t="s">
        <v>126</v>
      </c>
      <c r="AG136">
        <v>0</v>
      </c>
      <c r="AH136">
        <v>3</v>
      </c>
      <c r="AI136">
        <v>1</v>
      </c>
      <c r="AJ136">
        <v>0</v>
      </c>
      <c r="AK136" t="s">
        <v>188</v>
      </c>
      <c r="AL136">
        <v>33.930050999999999</v>
      </c>
      <c r="AM136" t="s">
        <v>189</v>
      </c>
      <c r="AN136">
        <v>-78.074105000000003</v>
      </c>
      <c r="AO136">
        <v>25</v>
      </c>
      <c r="AP136">
        <v>400</v>
      </c>
      <c r="AQ136" t="s">
        <v>129</v>
      </c>
      <c r="AR136">
        <v>43</v>
      </c>
      <c r="AS136">
        <v>47</v>
      </c>
      <c r="AT136">
        <v>256</v>
      </c>
      <c r="BB136" t="str">
        <f t="shared" si="54"/>
        <v>1200</v>
      </c>
      <c r="BC136">
        <v>1</v>
      </c>
      <c r="BD136" t="str">
        <f t="shared" si="55"/>
        <v xml:space="preserve">N72FU   </v>
      </c>
      <c r="BE136">
        <v>1</v>
      </c>
      <c r="BG136">
        <v>0</v>
      </c>
      <c r="BH136">
        <v>0</v>
      </c>
      <c r="BI136">
        <v>0</v>
      </c>
      <c r="BJ136">
        <v>-50</v>
      </c>
      <c r="BK136">
        <v>-450</v>
      </c>
      <c r="BL136" t="s">
        <v>139</v>
      </c>
      <c r="BM136">
        <v>1</v>
      </c>
      <c r="BN136">
        <v>1</v>
      </c>
      <c r="BO136">
        <v>0</v>
      </c>
      <c r="BP136">
        <v>0</v>
      </c>
      <c r="BS136">
        <v>0.32</v>
      </c>
      <c r="BT136">
        <v>0</v>
      </c>
      <c r="BU136">
        <v>0</v>
      </c>
      <c r="CE136" t="str">
        <f t="shared" si="57"/>
        <v>11:58:08.775</v>
      </c>
      <c r="CF136">
        <v>774753361</v>
      </c>
      <c r="CS136">
        <v>0</v>
      </c>
      <c r="CT136">
        <v>2</v>
      </c>
      <c r="CU136">
        <v>0</v>
      </c>
      <c r="CV136">
        <v>2</v>
      </c>
      <c r="CW136">
        <v>0</v>
      </c>
      <c r="CX136">
        <v>7</v>
      </c>
      <c r="CY136">
        <v>7</v>
      </c>
      <c r="CZ136" t="s">
        <v>131</v>
      </c>
      <c r="DA136">
        <v>65</v>
      </c>
      <c r="DB136">
        <v>0</v>
      </c>
      <c r="DC136" t="s">
        <v>132</v>
      </c>
      <c r="DD136" t="s">
        <v>133</v>
      </c>
      <c r="DG136">
        <v>3574654</v>
      </c>
      <c r="DI136">
        <v>0</v>
      </c>
      <c r="DJ136">
        <v>0</v>
      </c>
      <c r="DK136">
        <v>1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</row>
    <row r="137" spans="1:123" x14ac:dyDescent="0.3">
      <c r="A137" t="str">
        <f>"10/15/2023 11:58:09.037"</f>
        <v>10/15/2023 11:58:09.037</v>
      </c>
      <c r="C137" t="str">
        <f t="shared" si="52"/>
        <v>FFDFD3C0</v>
      </c>
      <c r="D137" t="s">
        <v>123</v>
      </c>
      <c r="E137">
        <v>10</v>
      </c>
      <c r="H137">
        <v>260</v>
      </c>
      <c r="I137" t="s">
        <v>124</v>
      </c>
      <c r="J137" t="s">
        <v>125</v>
      </c>
      <c r="K137">
        <v>0</v>
      </c>
      <c r="L137">
        <v>3</v>
      </c>
      <c r="M137">
        <v>0</v>
      </c>
      <c r="N137">
        <v>2</v>
      </c>
      <c r="O137">
        <v>0</v>
      </c>
      <c r="P137">
        <v>1</v>
      </c>
      <c r="Q137">
        <v>0</v>
      </c>
      <c r="S137" t="str">
        <f t="shared" si="56"/>
        <v>11:58:08.000</v>
      </c>
      <c r="T137" t="str">
        <f t="shared" si="56"/>
        <v>11:58:08.000</v>
      </c>
      <c r="U137" t="str">
        <f t="shared" si="53"/>
        <v>A9A1C3</v>
      </c>
      <c r="V137">
        <v>0</v>
      </c>
      <c r="W137">
        <v>0</v>
      </c>
      <c r="X137">
        <v>2</v>
      </c>
      <c r="Y137">
        <v>0</v>
      </c>
      <c r="AA137">
        <v>1</v>
      </c>
      <c r="AB137">
        <v>8</v>
      </c>
      <c r="AC137">
        <v>3</v>
      </c>
      <c r="AD137">
        <v>0</v>
      </c>
      <c r="AE137">
        <v>9</v>
      </c>
      <c r="AF137" t="s">
        <v>126</v>
      </c>
      <c r="AG137">
        <v>0</v>
      </c>
      <c r="AH137">
        <v>3</v>
      </c>
      <c r="AI137">
        <v>1</v>
      </c>
      <c r="AJ137">
        <v>0</v>
      </c>
      <c r="AK137" t="s">
        <v>188</v>
      </c>
      <c r="AL137">
        <v>33.930050999999999</v>
      </c>
      <c r="AM137" t="s">
        <v>189</v>
      </c>
      <c r="AN137">
        <v>-78.074105000000003</v>
      </c>
      <c r="AO137">
        <v>25</v>
      </c>
      <c r="AP137">
        <v>400</v>
      </c>
      <c r="AQ137" t="s">
        <v>129</v>
      </c>
      <c r="AR137">
        <v>43</v>
      </c>
      <c r="AS137">
        <v>47</v>
      </c>
      <c r="AT137">
        <v>256</v>
      </c>
      <c r="BB137" t="str">
        <f t="shared" si="54"/>
        <v>1200</v>
      </c>
      <c r="BC137">
        <v>1</v>
      </c>
      <c r="BD137" t="str">
        <f t="shared" si="55"/>
        <v xml:space="preserve">N72FU   </v>
      </c>
      <c r="BE137">
        <v>1</v>
      </c>
      <c r="BG137">
        <v>0</v>
      </c>
      <c r="BH137">
        <v>0</v>
      </c>
      <c r="BI137">
        <v>0</v>
      </c>
      <c r="BJ137">
        <v>-50</v>
      </c>
      <c r="BK137">
        <v>-450</v>
      </c>
      <c r="BL137" t="s">
        <v>139</v>
      </c>
      <c r="BM137">
        <v>1</v>
      </c>
      <c r="BN137">
        <v>1</v>
      </c>
      <c r="BO137">
        <v>0</v>
      </c>
      <c r="BP137">
        <v>0</v>
      </c>
      <c r="BS137">
        <v>0.32</v>
      </c>
      <c r="BT137">
        <v>0</v>
      </c>
      <c r="BU137">
        <v>0</v>
      </c>
      <c r="CE137" t="str">
        <f t="shared" si="57"/>
        <v>11:58:08.775</v>
      </c>
      <c r="CF137">
        <v>774753361</v>
      </c>
      <c r="CS137">
        <v>0</v>
      </c>
      <c r="CT137">
        <v>2</v>
      </c>
      <c r="CU137">
        <v>0</v>
      </c>
      <c r="CV137">
        <v>2</v>
      </c>
      <c r="CW137">
        <v>0</v>
      </c>
      <c r="CX137">
        <v>7</v>
      </c>
      <c r="CY137">
        <v>7</v>
      </c>
      <c r="CZ137" t="s">
        <v>131</v>
      </c>
      <c r="DA137">
        <v>65</v>
      </c>
      <c r="DB137">
        <v>0</v>
      </c>
      <c r="DC137" t="s">
        <v>132</v>
      </c>
      <c r="DD137" t="s">
        <v>133</v>
      </c>
      <c r="DG137">
        <v>3574654</v>
      </c>
      <c r="DI137">
        <v>0</v>
      </c>
      <c r="DJ137">
        <v>0</v>
      </c>
      <c r="DK137">
        <v>1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</row>
    <row r="138" spans="1:123" x14ac:dyDescent="0.3">
      <c r="A138" t="str">
        <f>"10/15/2023 11:58:09.037"</f>
        <v>10/15/2023 11:58:09.037</v>
      </c>
      <c r="C138" t="str">
        <f t="shared" si="52"/>
        <v>FFDFD3C0</v>
      </c>
      <c r="D138" t="s">
        <v>141</v>
      </c>
      <c r="E138">
        <v>42</v>
      </c>
      <c r="H138">
        <v>129</v>
      </c>
      <c r="I138" t="s">
        <v>142</v>
      </c>
      <c r="J138" t="s">
        <v>125</v>
      </c>
      <c r="K138">
        <v>0</v>
      </c>
      <c r="L138">
        <v>3</v>
      </c>
      <c r="M138">
        <v>0</v>
      </c>
      <c r="N138">
        <v>2</v>
      </c>
      <c r="O138">
        <v>0</v>
      </c>
      <c r="P138">
        <v>1</v>
      </c>
      <c r="Q138">
        <v>0</v>
      </c>
      <c r="S138" t="str">
        <f t="shared" si="56"/>
        <v>11:58:08.000</v>
      </c>
      <c r="T138" t="str">
        <f t="shared" si="56"/>
        <v>11:58:08.000</v>
      </c>
      <c r="U138" t="str">
        <f t="shared" si="53"/>
        <v>A9A1C3</v>
      </c>
      <c r="V138">
        <v>0</v>
      </c>
      <c r="W138">
        <v>0</v>
      </c>
      <c r="X138">
        <v>2</v>
      </c>
      <c r="Y138">
        <v>0</v>
      </c>
      <c r="AA138">
        <v>1</v>
      </c>
      <c r="AB138">
        <v>8</v>
      </c>
      <c r="AC138">
        <v>3</v>
      </c>
      <c r="AD138">
        <v>0</v>
      </c>
      <c r="AE138">
        <v>9</v>
      </c>
      <c r="AF138" t="s">
        <v>126</v>
      </c>
      <c r="AG138">
        <v>0</v>
      </c>
      <c r="AH138">
        <v>3</v>
      </c>
      <c r="AI138">
        <v>1</v>
      </c>
      <c r="AJ138">
        <v>0</v>
      </c>
      <c r="AK138" t="s">
        <v>188</v>
      </c>
      <c r="AL138">
        <v>33.930050999999999</v>
      </c>
      <c r="AM138" t="s">
        <v>189</v>
      </c>
      <c r="AN138">
        <v>-78.074105000000003</v>
      </c>
      <c r="AO138">
        <v>25</v>
      </c>
      <c r="AP138">
        <v>400</v>
      </c>
      <c r="AQ138" t="s">
        <v>129</v>
      </c>
      <c r="AR138">
        <v>43</v>
      </c>
      <c r="AS138">
        <v>47</v>
      </c>
      <c r="AT138">
        <v>256</v>
      </c>
      <c r="BB138" t="str">
        <f t="shared" si="54"/>
        <v>1200</v>
      </c>
      <c r="BC138">
        <v>1</v>
      </c>
      <c r="BD138" t="str">
        <f t="shared" si="55"/>
        <v xml:space="preserve">N72FU   </v>
      </c>
      <c r="BE138">
        <v>1</v>
      </c>
      <c r="BG138">
        <v>0</v>
      </c>
      <c r="BH138">
        <v>0</v>
      </c>
      <c r="BI138">
        <v>0</v>
      </c>
      <c r="BJ138">
        <v>-50</v>
      </c>
      <c r="BK138">
        <v>-450</v>
      </c>
      <c r="BL138" t="s">
        <v>139</v>
      </c>
      <c r="BM138">
        <v>1</v>
      </c>
      <c r="BN138">
        <v>1</v>
      </c>
      <c r="BO138">
        <v>0</v>
      </c>
      <c r="BP138">
        <v>0</v>
      </c>
      <c r="BS138">
        <v>0.32</v>
      </c>
      <c r="BT138">
        <v>0</v>
      </c>
      <c r="BU138">
        <v>0</v>
      </c>
      <c r="CE138" t="str">
        <f t="shared" si="57"/>
        <v>11:58:08.775</v>
      </c>
      <c r="CF138">
        <v>774753361</v>
      </c>
      <c r="CS138">
        <v>0</v>
      </c>
      <c r="CT138">
        <v>2</v>
      </c>
      <c r="CU138">
        <v>0</v>
      </c>
      <c r="CV138">
        <v>2</v>
      </c>
      <c r="CW138">
        <v>0</v>
      </c>
      <c r="CX138">
        <v>7</v>
      </c>
      <c r="CY138">
        <v>7</v>
      </c>
      <c r="CZ138" t="s">
        <v>131</v>
      </c>
      <c r="DA138">
        <v>65</v>
      </c>
      <c r="DB138">
        <v>0</v>
      </c>
      <c r="DC138" t="s">
        <v>132</v>
      </c>
      <c r="DD138" t="s">
        <v>133</v>
      </c>
      <c r="DG138">
        <v>3574654</v>
      </c>
      <c r="DI138">
        <v>0</v>
      </c>
      <c r="DJ138">
        <v>0</v>
      </c>
      <c r="DK138">
        <v>1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</row>
    <row r="139" spans="1:123" x14ac:dyDescent="0.3">
      <c r="A139" t="str">
        <f>"10/15/2023 11:58:09.053"</f>
        <v>10/15/2023 11:58:09.053</v>
      </c>
      <c r="C139" t="str">
        <f t="shared" si="52"/>
        <v>FFDFD3C0</v>
      </c>
      <c r="D139" t="s">
        <v>143</v>
      </c>
      <c r="E139">
        <v>6</v>
      </c>
      <c r="F139">
        <v>3006</v>
      </c>
      <c r="G139" t="s">
        <v>144</v>
      </c>
      <c r="J139" t="s">
        <v>145</v>
      </c>
      <c r="K139">
        <v>0</v>
      </c>
      <c r="L139">
        <v>3</v>
      </c>
      <c r="M139">
        <v>0</v>
      </c>
      <c r="N139">
        <v>2</v>
      </c>
      <c r="O139">
        <v>0</v>
      </c>
      <c r="P139">
        <v>1</v>
      </c>
      <c r="Q139">
        <v>0</v>
      </c>
      <c r="S139" t="str">
        <f t="shared" si="56"/>
        <v>11:58:08.000</v>
      </c>
      <c r="T139" t="str">
        <f t="shared" si="56"/>
        <v>11:58:08.000</v>
      </c>
      <c r="U139" t="str">
        <f t="shared" si="53"/>
        <v>A9A1C3</v>
      </c>
      <c r="V139">
        <v>0</v>
      </c>
      <c r="W139">
        <v>0</v>
      </c>
      <c r="X139">
        <v>2</v>
      </c>
      <c r="Y139">
        <v>0</v>
      </c>
      <c r="AA139">
        <v>1</v>
      </c>
      <c r="AB139">
        <v>8</v>
      </c>
      <c r="AC139">
        <v>3</v>
      </c>
      <c r="AD139">
        <v>0</v>
      </c>
      <c r="AE139">
        <v>9</v>
      </c>
      <c r="AF139" t="s">
        <v>126</v>
      </c>
      <c r="AG139">
        <v>0</v>
      </c>
      <c r="AH139">
        <v>3</v>
      </c>
      <c r="AI139">
        <v>1</v>
      </c>
      <c r="AJ139">
        <v>0</v>
      </c>
      <c r="AK139" t="s">
        <v>188</v>
      </c>
      <c r="AL139">
        <v>33.930050999999999</v>
      </c>
      <c r="AM139" t="s">
        <v>189</v>
      </c>
      <c r="AN139">
        <v>-78.074105000000003</v>
      </c>
      <c r="AO139">
        <v>25</v>
      </c>
      <c r="AP139">
        <v>400</v>
      </c>
      <c r="AQ139" t="s">
        <v>129</v>
      </c>
      <c r="AR139">
        <v>43</v>
      </c>
      <c r="AS139">
        <v>47</v>
      </c>
      <c r="AT139">
        <v>256</v>
      </c>
      <c r="BB139" t="str">
        <f t="shared" si="54"/>
        <v>1200</v>
      </c>
      <c r="BC139">
        <v>1</v>
      </c>
      <c r="BD139" t="str">
        <f t="shared" si="55"/>
        <v xml:space="preserve">N72FU   </v>
      </c>
      <c r="BE139">
        <v>1</v>
      </c>
      <c r="BG139">
        <v>0</v>
      </c>
      <c r="BH139">
        <v>0</v>
      </c>
      <c r="BI139">
        <v>0</v>
      </c>
      <c r="BJ139">
        <v>-50</v>
      </c>
      <c r="BK139">
        <v>-450</v>
      </c>
      <c r="BL139" t="s">
        <v>139</v>
      </c>
      <c r="BM139">
        <v>1</v>
      </c>
      <c r="BN139">
        <v>1</v>
      </c>
      <c r="BO139">
        <v>0</v>
      </c>
      <c r="BP139">
        <v>0</v>
      </c>
      <c r="BS139">
        <v>0.32</v>
      </c>
      <c r="BT139">
        <v>0</v>
      </c>
      <c r="BU139">
        <v>0</v>
      </c>
      <c r="CE139" t="str">
        <f t="shared" si="57"/>
        <v>11:58:08.775</v>
      </c>
      <c r="CF139">
        <v>774753361</v>
      </c>
      <c r="CS139">
        <v>0</v>
      </c>
      <c r="CT139">
        <v>2</v>
      </c>
      <c r="CU139">
        <v>0</v>
      </c>
      <c r="CV139">
        <v>2</v>
      </c>
      <c r="CW139">
        <v>0</v>
      </c>
      <c r="CX139">
        <v>7</v>
      </c>
      <c r="CY139">
        <v>7</v>
      </c>
      <c r="CZ139" t="s">
        <v>131</v>
      </c>
      <c r="DA139">
        <v>65</v>
      </c>
      <c r="DB139">
        <v>0</v>
      </c>
      <c r="DC139" t="s">
        <v>132</v>
      </c>
      <c r="DD139" t="s">
        <v>133</v>
      </c>
      <c r="DG139">
        <v>3574654</v>
      </c>
      <c r="DI139">
        <v>0</v>
      </c>
      <c r="DJ139">
        <v>0</v>
      </c>
      <c r="DK139">
        <v>1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</row>
    <row r="140" spans="1:123" x14ac:dyDescent="0.3">
      <c r="A140" t="str">
        <f>"10/15/2023 11:58:09.850"</f>
        <v>10/15/2023 11:58:09.850</v>
      </c>
      <c r="C140" t="str">
        <f t="shared" si="52"/>
        <v>FFDFD3C0</v>
      </c>
      <c r="D140" t="s">
        <v>134</v>
      </c>
      <c r="E140">
        <v>2</v>
      </c>
      <c r="H140">
        <v>158</v>
      </c>
      <c r="I140" t="s">
        <v>140</v>
      </c>
      <c r="J140" t="s">
        <v>136</v>
      </c>
      <c r="K140">
        <v>0</v>
      </c>
      <c r="L140">
        <v>3</v>
      </c>
      <c r="M140">
        <v>0</v>
      </c>
      <c r="N140">
        <v>2</v>
      </c>
      <c r="O140">
        <v>0</v>
      </c>
      <c r="P140">
        <v>1</v>
      </c>
      <c r="Q140">
        <v>0</v>
      </c>
      <c r="S140" t="str">
        <f t="shared" ref="S140:T145" si="58">"11:58:09.000"</f>
        <v>11:58:09.000</v>
      </c>
      <c r="T140" t="str">
        <f t="shared" si="58"/>
        <v>11:58:09.000</v>
      </c>
      <c r="U140" t="str">
        <f t="shared" si="53"/>
        <v>A9A1C3</v>
      </c>
      <c r="V140">
        <v>0</v>
      </c>
      <c r="W140">
        <v>0</v>
      </c>
      <c r="X140">
        <v>2</v>
      </c>
      <c r="Y140">
        <v>0</v>
      </c>
      <c r="AA140">
        <v>1</v>
      </c>
      <c r="AB140">
        <v>8</v>
      </c>
      <c r="AC140">
        <v>3</v>
      </c>
      <c r="AD140">
        <v>0</v>
      </c>
      <c r="AE140">
        <v>9</v>
      </c>
      <c r="AF140" t="s">
        <v>126</v>
      </c>
      <c r="AG140">
        <v>0</v>
      </c>
      <c r="AH140">
        <v>3</v>
      </c>
      <c r="AI140">
        <v>1</v>
      </c>
      <c r="AJ140">
        <v>0</v>
      </c>
      <c r="AK140" t="s">
        <v>190</v>
      </c>
      <c r="AL140">
        <v>33.930266000000003</v>
      </c>
      <c r="AM140" t="s">
        <v>191</v>
      </c>
      <c r="AN140">
        <v>-78.073869000000002</v>
      </c>
      <c r="AO140">
        <v>25</v>
      </c>
      <c r="AP140">
        <v>400</v>
      </c>
      <c r="AQ140" t="s">
        <v>129</v>
      </c>
      <c r="AR140">
        <v>43</v>
      </c>
      <c r="AS140">
        <v>45</v>
      </c>
      <c r="AT140">
        <v>320</v>
      </c>
      <c r="BB140" t="str">
        <f t="shared" si="54"/>
        <v>1200</v>
      </c>
      <c r="BC140">
        <v>1</v>
      </c>
      <c r="BD140" t="str">
        <f t="shared" si="55"/>
        <v xml:space="preserve">N72FU   </v>
      </c>
      <c r="BE140">
        <v>1</v>
      </c>
      <c r="BG140">
        <v>0</v>
      </c>
      <c r="BH140">
        <v>0</v>
      </c>
      <c r="BI140">
        <v>0</v>
      </c>
      <c r="BJ140">
        <v>-50</v>
      </c>
      <c r="BK140">
        <v>-450</v>
      </c>
      <c r="BL140" t="s">
        <v>139</v>
      </c>
      <c r="BM140">
        <v>1</v>
      </c>
      <c r="BN140">
        <v>1</v>
      </c>
      <c r="BO140">
        <v>0</v>
      </c>
      <c r="BP140">
        <v>0</v>
      </c>
      <c r="BS140">
        <v>0.32</v>
      </c>
      <c r="BT140">
        <v>0</v>
      </c>
      <c r="BU140">
        <v>0</v>
      </c>
      <c r="CE140" t="str">
        <f t="shared" ref="CE140:CE145" si="59">"11:58:09.627"</f>
        <v>11:58:09.627</v>
      </c>
      <c r="CF140">
        <v>627002726</v>
      </c>
      <c r="CS140">
        <v>0</v>
      </c>
      <c r="CT140">
        <v>2</v>
      </c>
      <c r="CU140">
        <v>0</v>
      </c>
      <c r="CV140">
        <v>2</v>
      </c>
      <c r="CW140">
        <v>0</v>
      </c>
      <c r="CX140">
        <v>7</v>
      </c>
      <c r="CY140">
        <v>7</v>
      </c>
      <c r="CZ140" t="s">
        <v>131</v>
      </c>
      <c r="DA140">
        <v>65</v>
      </c>
      <c r="DB140">
        <v>0</v>
      </c>
      <c r="DC140" t="s">
        <v>132</v>
      </c>
      <c r="DD140" t="s">
        <v>133</v>
      </c>
      <c r="DG140">
        <v>3574661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</row>
    <row r="141" spans="1:123" x14ac:dyDescent="0.3">
      <c r="A141" t="str">
        <f>"10/15/2023 11:58:09.865"</f>
        <v>10/15/2023 11:58:09.865</v>
      </c>
      <c r="C141" t="str">
        <f t="shared" si="52"/>
        <v>FFDFD3C0</v>
      </c>
      <c r="D141" t="s">
        <v>137</v>
      </c>
      <c r="E141">
        <v>4</v>
      </c>
      <c r="F141">
        <v>1004</v>
      </c>
      <c r="G141" t="s">
        <v>140</v>
      </c>
      <c r="J141" t="s">
        <v>138</v>
      </c>
      <c r="K141">
        <v>0</v>
      </c>
      <c r="L141">
        <v>3</v>
      </c>
      <c r="M141">
        <v>0</v>
      </c>
      <c r="N141">
        <v>2</v>
      </c>
      <c r="O141">
        <v>0</v>
      </c>
      <c r="P141">
        <v>1</v>
      </c>
      <c r="Q141">
        <v>0</v>
      </c>
      <c r="S141" t="str">
        <f t="shared" si="58"/>
        <v>11:58:09.000</v>
      </c>
      <c r="T141" t="str">
        <f t="shared" si="58"/>
        <v>11:58:09.000</v>
      </c>
      <c r="U141" t="str">
        <f t="shared" si="53"/>
        <v>A9A1C3</v>
      </c>
      <c r="V141">
        <v>0</v>
      </c>
      <c r="W141">
        <v>0</v>
      </c>
      <c r="X141">
        <v>2</v>
      </c>
      <c r="Y141">
        <v>0</v>
      </c>
      <c r="AA141">
        <v>1</v>
      </c>
      <c r="AB141">
        <v>8</v>
      </c>
      <c r="AC141">
        <v>3</v>
      </c>
      <c r="AD141">
        <v>0</v>
      </c>
      <c r="AE141">
        <v>9</v>
      </c>
      <c r="AF141" t="s">
        <v>126</v>
      </c>
      <c r="AG141">
        <v>0</v>
      </c>
      <c r="AH141">
        <v>3</v>
      </c>
      <c r="AI141">
        <v>1</v>
      </c>
      <c r="AJ141">
        <v>0</v>
      </c>
      <c r="AK141" t="s">
        <v>190</v>
      </c>
      <c r="AL141">
        <v>33.930266000000003</v>
      </c>
      <c r="AM141" t="s">
        <v>191</v>
      </c>
      <c r="AN141">
        <v>-78.073869000000002</v>
      </c>
      <c r="AO141">
        <v>25</v>
      </c>
      <c r="AP141">
        <v>400</v>
      </c>
      <c r="AQ141" t="s">
        <v>129</v>
      </c>
      <c r="AR141">
        <v>43</v>
      </c>
      <c r="AS141">
        <v>45</v>
      </c>
      <c r="AT141">
        <v>320</v>
      </c>
      <c r="BB141" t="str">
        <f t="shared" si="54"/>
        <v>1200</v>
      </c>
      <c r="BC141">
        <v>1</v>
      </c>
      <c r="BD141" t="str">
        <f t="shared" si="55"/>
        <v xml:space="preserve">N72FU   </v>
      </c>
      <c r="BE141">
        <v>1</v>
      </c>
      <c r="BG141">
        <v>0</v>
      </c>
      <c r="BH141">
        <v>0</v>
      </c>
      <c r="BI141">
        <v>0</v>
      </c>
      <c r="BJ141">
        <v>-50</v>
      </c>
      <c r="BK141">
        <v>-450</v>
      </c>
      <c r="BL141" t="s">
        <v>139</v>
      </c>
      <c r="BM141">
        <v>1</v>
      </c>
      <c r="BN141">
        <v>1</v>
      </c>
      <c r="BO141">
        <v>0</v>
      </c>
      <c r="BP141">
        <v>0</v>
      </c>
      <c r="BS141">
        <v>0.32</v>
      </c>
      <c r="BT141">
        <v>0</v>
      </c>
      <c r="BU141">
        <v>0</v>
      </c>
      <c r="CE141" t="str">
        <f t="shared" si="59"/>
        <v>11:58:09.627</v>
      </c>
      <c r="CF141">
        <v>627002726</v>
      </c>
      <c r="CS141">
        <v>0</v>
      </c>
      <c r="CT141">
        <v>2</v>
      </c>
      <c r="CU141">
        <v>0</v>
      </c>
      <c r="CV141">
        <v>2</v>
      </c>
      <c r="CW141">
        <v>0</v>
      </c>
      <c r="CX141">
        <v>7</v>
      </c>
      <c r="CY141">
        <v>7</v>
      </c>
      <c r="CZ141" t="s">
        <v>131</v>
      </c>
      <c r="DA141">
        <v>65</v>
      </c>
      <c r="DB141">
        <v>0</v>
      </c>
      <c r="DC141" t="s">
        <v>132</v>
      </c>
      <c r="DD141" t="s">
        <v>133</v>
      </c>
      <c r="DG141">
        <v>3574661</v>
      </c>
      <c r="DI141">
        <v>0</v>
      </c>
      <c r="DJ141">
        <v>0</v>
      </c>
      <c r="DK141">
        <v>1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</row>
    <row r="142" spans="1:123" x14ac:dyDescent="0.3">
      <c r="A142" t="str">
        <f>"10/15/2023 11:58:09.897"</f>
        <v>10/15/2023 11:58:09.897</v>
      </c>
      <c r="C142" t="str">
        <f t="shared" si="52"/>
        <v>FFDFD3C0</v>
      </c>
      <c r="D142" t="s">
        <v>123</v>
      </c>
      <c r="E142">
        <v>10</v>
      </c>
      <c r="H142">
        <v>260</v>
      </c>
      <c r="I142" t="s">
        <v>124</v>
      </c>
      <c r="J142" t="s">
        <v>125</v>
      </c>
      <c r="K142">
        <v>0</v>
      </c>
      <c r="L142">
        <v>3</v>
      </c>
      <c r="M142">
        <v>0</v>
      </c>
      <c r="N142">
        <v>2</v>
      </c>
      <c r="O142">
        <v>0</v>
      </c>
      <c r="P142">
        <v>1</v>
      </c>
      <c r="Q142">
        <v>0</v>
      </c>
      <c r="S142" t="str">
        <f t="shared" si="58"/>
        <v>11:58:09.000</v>
      </c>
      <c r="T142" t="str">
        <f t="shared" si="58"/>
        <v>11:58:09.000</v>
      </c>
      <c r="U142" t="str">
        <f t="shared" si="53"/>
        <v>A9A1C3</v>
      </c>
      <c r="V142">
        <v>0</v>
      </c>
      <c r="W142">
        <v>0</v>
      </c>
      <c r="X142">
        <v>2</v>
      </c>
      <c r="Y142">
        <v>0</v>
      </c>
      <c r="AA142">
        <v>1</v>
      </c>
      <c r="AB142">
        <v>8</v>
      </c>
      <c r="AC142">
        <v>3</v>
      </c>
      <c r="AD142">
        <v>0</v>
      </c>
      <c r="AE142">
        <v>9</v>
      </c>
      <c r="AF142" t="s">
        <v>126</v>
      </c>
      <c r="AG142">
        <v>0</v>
      </c>
      <c r="AH142">
        <v>3</v>
      </c>
      <c r="AI142">
        <v>1</v>
      </c>
      <c r="AJ142">
        <v>0</v>
      </c>
      <c r="AK142" t="s">
        <v>190</v>
      </c>
      <c r="AL142">
        <v>33.930266000000003</v>
      </c>
      <c r="AM142" t="s">
        <v>191</v>
      </c>
      <c r="AN142">
        <v>-78.073869000000002</v>
      </c>
      <c r="AO142">
        <v>25</v>
      </c>
      <c r="AP142">
        <v>400</v>
      </c>
      <c r="AQ142" t="s">
        <v>129</v>
      </c>
      <c r="AR142">
        <v>43</v>
      </c>
      <c r="AS142">
        <v>45</v>
      </c>
      <c r="AT142">
        <v>320</v>
      </c>
      <c r="BB142" t="str">
        <f t="shared" si="54"/>
        <v>1200</v>
      </c>
      <c r="BC142">
        <v>1</v>
      </c>
      <c r="BD142" t="str">
        <f t="shared" si="55"/>
        <v xml:space="preserve">N72FU   </v>
      </c>
      <c r="BE142">
        <v>1</v>
      </c>
      <c r="BG142">
        <v>0</v>
      </c>
      <c r="BH142">
        <v>0</v>
      </c>
      <c r="BI142">
        <v>0</v>
      </c>
      <c r="BJ142">
        <v>-50</v>
      </c>
      <c r="BK142">
        <v>-450</v>
      </c>
      <c r="BL142" t="s">
        <v>139</v>
      </c>
      <c r="BM142">
        <v>1</v>
      </c>
      <c r="BN142">
        <v>1</v>
      </c>
      <c r="BO142">
        <v>0</v>
      </c>
      <c r="BP142">
        <v>0</v>
      </c>
      <c r="BS142">
        <v>0.32</v>
      </c>
      <c r="BT142">
        <v>0</v>
      </c>
      <c r="BU142">
        <v>0</v>
      </c>
      <c r="CE142" t="str">
        <f t="shared" si="59"/>
        <v>11:58:09.627</v>
      </c>
      <c r="CF142">
        <v>627002726</v>
      </c>
      <c r="CS142">
        <v>0</v>
      </c>
      <c r="CT142">
        <v>2</v>
      </c>
      <c r="CU142">
        <v>0</v>
      </c>
      <c r="CV142">
        <v>2</v>
      </c>
      <c r="CW142">
        <v>0</v>
      </c>
      <c r="CX142">
        <v>7</v>
      </c>
      <c r="CY142">
        <v>7</v>
      </c>
      <c r="CZ142" t="s">
        <v>131</v>
      </c>
      <c r="DA142">
        <v>65</v>
      </c>
      <c r="DB142">
        <v>0</v>
      </c>
      <c r="DC142" t="s">
        <v>132</v>
      </c>
      <c r="DD142" t="s">
        <v>133</v>
      </c>
      <c r="DG142">
        <v>3574661</v>
      </c>
      <c r="DI142">
        <v>0</v>
      </c>
      <c r="DJ142">
        <v>0</v>
      </c>
      <c r="DK142">
        <v>1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</row>
    <row r="143" spans="1:123" x14ac:dyDescent="0.3">
      <c r="A143" t="str">
        <f>"10/15/2023 11:58:09.897"</f>
        <v>10/15/2023 11:58:09.897</v>
      </c>
      <c r="C143" t="str">
        <f t="shared" si="52"/>
        <v>FFDFD3C0</v>
      </c>
      <c r="D143" t="s">
        <v>141</v>
      </c>
      <c r="E143">
        <v>42</v>
      </c>
      <c r="H143">
        <v>129</v>
      </c>
      <c r="I143" t="s">
        <v>142</v>
      </c>
      <c r="J143" t="s">
        <v>125</v>
      </c>
      <c r="K143">
        <v>0</v>
      </c>
      <c r="L143">
        <v>3</v>
      </c>
      <c r="M143">
        <v>0</v>
      </c>
      <c r="N143">
        <v>2</v>
      </c>
      <c r="O143">
        <v>0</v>
      </c>
      <c r="P143">
        <v>1</v>
      </c>
      <c r="Q143">
        <v>0</v>
      </c>
      <c r="S143" t="str">
        <f t="shared" si="58"/>
        <v>11:58:09.000</v>
      </c>
      <c r="T143" t="str">
        <f t="shared" si="58"/>
        <v>11:58:09.000</v>
      </c>
      <c r="U143" t="str">
        <f t="shared" si="53"/>
        <v>A9A1C3</v>
      </c>
      <c r="V143">
        <v>0</v>
      </c>
      <c r="W143">
        <v>0</v>
      </c>
      <c r="X143">
        <v>2</v>
      </c>
      <c r="Y143">
        <v>0</v>
      </c>
      <c r="AA143">
        <v>1</v>
      </c>
      <c r="AB143">
        <v>8</v>
      </c>
      <c r="AC143">
        <v>3</v>
      </c>
      <c r="AD143">
        <v>0</v>
      </c>
      <c r="AE143">
        <v>9</v>
      </c>
      <c r="AF143" t="s">
        <v>126</v>
      </c>
      <c r="AG143">
        <v>0</v>
      </c>
      <c r="AH143">
        <v>3</v>
      </c>
      <c r="AI143">
        <v>1</v>
      </c>
      <c r="AJ143">
        <v>0</v>
      </c>
      <c r="AK143" t="s">
        <v>190</v>
      </c>
      <c r="AL143">
        <v>33.930266000000003</v>
      </c>
      <c r="AM143" t="s">
        <v>191</v>
      </c>
      <c r="AN143">
        <v>-78.073869000000002</v>
      </c>
      <c r="AO143">
        <v>25</v>
      </c>
      <c r="AP143">
        <v>400</v>
      </c>
      <c r="AQ143" t="s">
        <v>129</v>
      </c>
      <c r="AR143">
        <v>43</v>
      </c>
      <c r="AS143">
        <v>45</v>
      </c>
      <c r="AT143">
        <v>320</v>
      </c>
      <c r="BB143" t="str">
        <f t="shared" si="54"/>
        <v>1200</v>
      </c>
      <c r="BC143">
        <v>1</v>
      </c>
      <c r="BD143" t="str">
        <f t="shared" si="55"/>
        <v xml:space="preserve">N72FU   </v>
      </c>
      <c r="BE143">
        <v>1</v>
      </c>
      <c r="BG143">
        <v>0</v>
      </c>
      <c r="BH143">
        <v>0</v>
      </c>
      <c r="BI143">
        <v>0</v>
      </c>
      <c r="BJ143">
        <v>-50</v>
      </c>
      <c r="BK143">
        <v>-450</v>
      </c>
      <c r="BL143" t="s">
        <v>139</v>
      </c>
      <c r="BM143">
        <v>1</v>
      </c>
      <c r="BN143">
        <v>1</v>
      </c>
      <c r="BO143">
        <v>0</v>
      </c>
      <c r="BP143">
        <v>0</v>
      </c>
      <c r="BS143">
        <v>0.32</v>
      </c>
      <c r="BT143">
        <v>0</v>
      </c>
      <c r="BU143">
        <v>0</v>
      </c>
      <c r="CE143" t="str">
        <f t="shared" si="59"/>
        <v>11:58:09.627</v>
      </c>
      <c r="CF143">
        <v>627002726</v>
      </c>
      <c r="CS143">
        <v>0</v>
      </c>
      <c r="CT143">
        <v>2</v>
      </c>
      <c r="CU143">
        <v>0</v>
      </c>
      <c r="CV143">
        <v>2</v>
      </c>
      <c r="CW143">
        <v>0</v>
      </c>
      <c r="CX143">
        <v>7</v>
      </c>
      <c r="CY143">
        <v>7</v>
      </c>
      <c r="CZ143" t="s">
        <v>131</v>
      </c>
      <c r="DA143">
        <v>65</v>
      </c>
      <c r="DB143">
        <v>0</v>
      </c>
      <c r="DC143" t="s">
        <v>132</v>
      </c>
      <c r="DD143" t="s">
        <v>133</v>
      </c>
      <c r="DG143">
        <v>3574661</v>
      </c>
      <c r="DI143">
        <v>0</v>
      </c>
      <c r="DJ143">
        <v>0</v>
      </c>
      <c r="DK143">
        <v>1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</row>
    <row r="144" spans="1:123" x14ac:dyDescent="0.3">
      <c r="A144" t="str">
        <f>"10/15/2023 11:58:09.897"</f>
        <v>10/15/2023 11:58:09.897</v>
      </c>
      <c r="C144" t="str">
        <f t="shared" si="52"/>
        <v>FFDFD3C0</v>
      </c>
      <c r="D144" t="s">
        <v>143</v>
      </c>
      <c r="E144">
        <v>6</v>
      </c>
      <c r="F144">
        <v>3006</v>
      </c>
      <c r="G144" t="s">
        <v>144</v>
      </c>
      <c r="J144" t="s">
        <v>145</v>
      </c>
      <c r="K144">
        <v>0</v>
      </c>
      <c r="L144">
        <v>3</v>
      </c>
      <c r="M144">
        <v>0</v>
      </c>
      <c r="N144">
        <v>2</v>
      </c>
      <c r="O144">
        <v>0</v>
      </c>
      <c r="P144">
        <v>1</v>
      </c>
      <c r="Q144">
        <v>0</v>
      </c>
      <c r="S144" t="str">
        <f t="shared" si="58"/>
        <v>11:58:09.000</v>
      </c>
      <c r="T144" t="str">
        <f t="shared" si="58"/>
        <v>11:58:09.000</v>
      </c>
      <c r="U144" t="str">
        <f t="shared" si="53"/>
        <v>A9A1C3</v>
      </c>
      <c r="V144">
        <v>0</v>
      </c>
      <c r="W144">
        <v>0</v>
      </c>
      <c r="X144">
        <v>2</v>
      </c>
      <c r="Y144">
        <v>0</v>
      </c>
      <c r="AA144">
        <v>1</v>
      </c>
      <c r="AB144">
        <v>8</v>
      </c>
      <c r="AC144">
        <v>3</v>
      </c>
      <c r="AD144">
        <v>0</v>
      </c>
      <c r="AE144">
        <v>9</v>
      </c>
      <c r="AF144" t="s">
        <v>126</v>
      </c>
      <c r="AG144">
        <v>0</v>
      </c>
      <c r="AH144">
        <v>3</v>
      </c>
      <c r="AI144">
        <v>1</v>
      </c>
      <c r="AJ144">
        <v>0</v>
      </c>
      <c r="AK144" t="s">
        <v>190</v>
      </c>
      <c r="AL144">
        <v>33.930266000000003</v>
      </c>
      <c r="AM144" t="s">
        <v>191</v>
      </c>
      <c r="AN144">
        <v>-78.073869000000002</v>
      </c>
      <c r="AO144">
        <v>25</v>
      </c>
      <c r="AP144">
        <v>400</v>
      </c>
      <c r="AQ144" t="s">
        <v>129</v>
      </c>
      <c r="AR144">
        <v>43</v>
      </c>
      <c r="AS144">
        <v>45</v>
      </c>
      <c r="AT144">
        <v>320</v>
      </c>
      <c r="BB144" t="str">
        <f t="shared" si="54"/>
        <v>1200</v>
      </c>
      <c r="BC144">
        <v>1</v>
      </c>
      <c r="BD144" t="str">
        <f t="shared" si="55"/>
        <v xml:space="preserve">N72FU   </v>
      </c>
      <c r="BE144">
        <v>1</v>
      </c>
      <c r="BG144">
        <v>0</v>
      </c>
      <c r="BH144">
        <v>0</v>
      </c>
      <c r="BI144">
        <v>0</v>
      </c>
      <c r="BJ144">
        <v>-50</v>
      </c>
      <c r="BK144">
        <v>-450</v>
      </c>
      <c r="BL144" t="s">
        <v>139</v>
      </c>
      <c r="BM144">
        <v>1</v>
      </c>
      <c r="BN144">
        <v>1</v>
      </c>
      <c r="BO144">
        <v>0</v>
      </c>
      <c r="BP144">
        <v>0</v>
      </c>
      <c r="BS144">
        <v>0.32</v>
      </c>
      <c r="BT144">
        <v>0</v>
      </c>
      <c r="BU144">
        <v>0</v>
      </c>
      <c r="CE144" t="str">
        <f t="shared" si="59"/>
        <v>11:58:09.627</v>
      </c>
      <c r="CF144">
        <v>627002726</v>
      </c>
      <c r="CS144">
        <v>0</v>
      </c>
      <c r="CT144">
        <v>2</v>
      </c>
      <c r="CU144">
        <v>0</v>
      </c>
      <c r="CV144">
        <v>2</v>
      </c>
      <c r="CW144">
        <v>0</v>
      </c>
      <c r="CX144">
        <v>7</v>
      </c>
      <c r="CY144">
        <v>7</v>
      </c>
      <c r="CZ144" t="s">
        <v>131</v>
      </c>
      <c r="DA144">
        <v>65</v>
      </c>
      <c r="DB144">
        <v>0</v>
      </c>
      <c r="DC144" t="s">
        <v>132</v>
      </c>
      <c r="DD144" t="s">
        <v>133</v>
      </c>
      <c r="DG144">
        <v>3574661</v>
      </c>
      <c r="DI144">
        <v>0</v>
      </c>
      <c r="DJ144">
        <v>0</v>
      </c>
      <c r="DK144">
        <v>1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</row>
    <row r="145" spans="1:123" x14ac:dyDescent="0.3">
      <c r="A145" t="str">
        <f>"10/15/2023 11:58:09.912"</f>
        <v>10/15/2023 11:58:09.912</v>
      </c>
      <c r="C145" t="str">
        <f t="shared" si="52"/>
        <v>FFDFD3C0</v>
      </c>
      <c r="D145" t="s">
        <v>137</v>
      </c>
      <c r="E145">
        <v>6</v>
      </c>
      <c r="F145">
        <v>1006</v>
      </c>
      <c r="G145" t="s">
        <v>135</v>
      </c>
      <c r="J145" t="s">
        <v>138</v>
      </c>
      <c r="K145">
        <v>0</v>
      </c>
      <c r="L145">
        <v>3</v>
      </c>
      <c r="M145">
        <v>0</v>
      </c>
      <c r="N145">
        <v>2</v>
      </c>
      <c r="O145">
        <v>0</v>
      </c>
      <c r="P145">
        <v>1</v>
      </c>
      <c r="Q145">
        <v>0</v>
      </c>
      <c r="S145" t="str">
        <f t="shared" si="58"/>
        <v>11:58:09.000</v>
      </c>
      <c r="T145" t="str">
        <f t="shared" si="58"/>
        <v>11:58:09.000</v>
      </c>
      <c r="U145" t="str">
        <f t="shared" si="53"/>
        <v>A9A1C3</v>
      </c>
      <c r="V145">
        <v>0</v>
      </c>
      <c r="W145">
        <v>0</v>
      </c>
      <c r="X145">
        <v>2</v>
      </c>
      <c r="Y145">
        <v>0</v>
      </c>
      <c r="AA145">
        <v>1</v>
      </c>
      <c r="AB145">
        <v>8</v>
      </c>
      <c r="AC145">
        <v>3</v>
      </c>
      <c r="AD145">
        <v>0</v>
      </c>
      <c r="AE145">
        <v>9</v>
      </c>
      <c r="AF145" t="s">
        <v>126</v>
      </c>
      <c r="AG145">
        <v>0</v>
      </c>
      <c r="AH145">
        <v>3</v>
      </c>
      <c r="AI145">
        <v>1</v>
      </c>
      <c r="AJ145">
        <v>0</v>
      </c>
      <c r="AK145" t="s">
        <v>190</v>
      </c>
      <c r="AL145">
        <v>33.930266000000003</v>
      </c>
      <c r="AM145" t="s">
        <v>191</v>
      </c>
      <c r="AN145">
        <v>-78.073869000000002</v>
      </c>
      <c r="AO145">
        <v>25</v>
      </c>
      <c r="AP145">
        <v>400</v>
      </c>
      <c r="AQ145" t="s">
        <v>129</v>
      </c>
      <c r="AR145">
        <v>43</v>
      </c>
      <c r="AS145">
        <v>45</v>
      </c>
      <c r="AT145">
        <v>320</v>
      </c>
      <c r="BB145" t="str">
        <f t="shared" si="54"/>
        <v>1200</v>
      </c>
      <c r="BC145">
        <v>1</v>
      </c>
      <c r="BD145" t="str">
        <f t="shared" si="55"/>
        <v xml:space="preserve">N72FU   </v>
      </c>
      <c r="BE145">
        <v>1</v>
      </c>
      <c r="BG145">
        <v>0</v>
      </c>
      <c r="BH145">
        <v>0</v>
      </c>
      <c r="BI145">
        <v>0</v>
      </c>
      <c r="BJ145">
        <v>-50</v>
      </c>
      <c r="BK145">
        <v>-450</v>
      </c>
      <c r="BL145" t="s">
        <v>139</v>
      </c>
      <c r="BM145">
        <v>1</v>
      </c>
      <c r="BN145">
        <v>1</v>
      </c>
      <c r="BO145">
        <v>0</v>
      </c>
      <c r="BP145">
        <v>0</v>
      </c>
      <c r="BS145">
        <v>0.32</v>
      </c>
      <c r="BT145">
        <v>0</v>
      </c>
      <c r="BU145">
        <v>0</v>
      </c>
      <c r="CE145" t="str">
        <f t="shared" si="59"/>
        <v>11:58:09.627</v>
      </c>
      <c r="CF145">
        <v>627002726</v>
      </c>
      <c r="CS145">
        <v>0</v>
      </c>
      <c r="CT145">
        <v>2</v>
      </c>
      <c r="CU145">
        <v>0</v>
      </c>
      <c r="CV145">
        <v>2</v>
      </c>
      <c r="CW145">
        <v>0</v>
      </c>
      <c r="CX145">
        <v>7</v>
      </c>
      <c r="CY145">
        <v>7</v>
      </c>
      <c r="CZ145" t="s">
        <v>131</v>
      </c>
      <c r="DA145">
        <v>65</v>
      </c>
      <c r="DB145">
        <v>0</v>
      </c>
      <c r="DC145" t="s">
        <v>132</v>
      </c>
      <c r="DD145" t="s">
        <v>133</v>
      </c>
      <c r="DG145">
        <v>3574661</v>
      </c>
      <c r="DI145">
        <v>0</v>
      </c>
      <c r="DJ145">
        <v>0</v>
      </c>
      <c r="DK145">
        <v>1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</row>
    <row r="146" spans="1:123" x14ac:dyDescent="0.3">
      <c r="A146" t="str">
        <f>"10/15/2023 11:58:10.756"</f>
        <v>10/15/2023 11:58:10.756</v>
      </c>
      <c r="C146" t="str">
        <f t="shared" si="52"/>
        <v>FFDFD3C0</v>
      </c>
      <c r="D146" t="s">
        <v>123</v>
      </c>
      <c r="E146">
        <v>10</v>
      </c>
      <c r="H146">
        <v>260</v>
      </c>
      <c r="I146" t="s">
        <v>124</v>
      </c>
      <c r="J146" t="s">
        <v>125</v>
      </c>
      <c r="K146">
        <v>0</v>
      </c>
      <c r="L146">
        <v>3</v>
      </c>
      <c r="M146">
        <v>0</v>
      </c>
      <c r="N146">
        <v>2</v>
      </c>
      <c r="O146">
        <v>0</v>
      </c>
      <c r="P146">
        <v>1</v>
      </c>
      <c r="Q146">
        <v>0</v>
      </c>
      <c r="S146" t="str">
        <f t="shared" ref="S146:T151" si="60">"11:58:10.000"</f>
        <v>11:58:10.000</v>
      </c>
      <c r="T146" t="str">
        <f t="shared" si="60"/>
        <v>11:58:10.000</v>
      </c>
      <c r="U146" t="str">
        <f t="shared" si="53"/>
        <v>A9A1C3</v>
      </c>
      <c r="V146">
        <v>0</v>
      </c>
      <c r="W146">
        <v>0</v>
      </c>
      <c r="X146">
        <v>2</v>
      </c>
      <c r="Y146">
        <v>0</v>
      </c>
      <c r="AA146">
        <v>1</v>
      </c>
      <c r="AB146">
        <v>8</v>
      </c>
      <c r="AC146">
        <v>3</v>
      </c>
      <c r="AD146">
        <v>0</v>
      </c>
      <c r="AE146">
        <v>9</v>
      </c>
      <c r="AF146" t="s">
        <v>126</v>
      </c>
      <c r="AG146">
        <v>0</v>
      </c>
      <c r="AH146">
        <v>3</v>
      </c>
      <c r="AI146">
        <v>1</v>
      </c>
      <c r="AJ146">
        <v>0</v>
      </c>
      <c r="AK146" t="s">
        <v>192</v>
      </c>
      <c r="AL146">
        <v>33.930480000000003</v>
      </c>
      <c r="AM146" t="s">
        <v>193</v>
      </c>
      <c r="AN146">
        <v>-78.073611</v>
      </c>
      <c r="AO146">
        <v>25</v>
      </c>
      <c r="AP146">
        <v>400</v>
      </c>
      <c r="AQ146" t="s">
        <v>129</v>
      </c>
      <c r="AR146">
        <v>42</v>
      </c>
      <c r="AS146">
        <v>46</v>
      </c>
      <c r="AT146">
        <v>320</v>
      </c>
      <c r="BB146" t="str">
        <f t="shared" si="54"/>
        <v>1200</v>
      </c>
      <c r="BC146">
        <v>1</v>
      </c>
      <c r="BD146" t="str">
        <f t="shared" si="55"/>
        <v xml:space="preserve">N72FU   </v>
      </c>
      <c r="BE146">
        <v>1</v>
      </c>
      <c r="BG146">
        <v>0</v>
      </c>
      <c r="BH146">
        <v>0</v>
      </c>
      <c r="BI146">
        <v>0</v>
      </c>
      <c r="BJ146">
        <v>-50</v>
      </c>
      <c r="BK146">
        <v>-450</v>
      </c>
      <c r="BL146" t="s">
        <v>139</v>
      </c>
      <c r="BM146">
        <v>1</v>
      </c>
      <c r="BN146">
        <v>1</v>
      </c>
      <c r="BO146">
        <v>0</v>
      </c>
      <c r="BP146">
        <v>0</v>
      </c>
      <c r="BS146">
        <v>0.32</v>
      </c>
      <c r="BT146">
        <v>0</v>
      </c>
      <c r="BU146">
        <v>0</v>
      </c>
      <c r="CE146" t="str">
        <f t="shared" ref="CE146:CE151" si="61">"11:58:10.540"</f>
        <v>11:58:10.540</v>
      </c>
      <c r="CF146">
        <v>539502560</v>
      </c>
      <c r="CS146">
        <v>0</v>
      </c>
      <c r="CT146">
        <v>2</v>
      </c>
      <c r="CU146">
        <v>0</v>
      </c>
      <c r="CV146">
        <v>2</v>
      </c>
      <c r="CW146">
        <v>0</v>
      </c>
      <c r="CX146">
        <v>7</v>
      </c>
      <c r="CY146">
        <v>7</v>
      </c>
      <c r="CZ146" t="s">
        <v>131</v>
      </c>
      <c r="DA146">
        <v>65</v>
      </c>
      <c r="DB146">
        <v>0</v>
      </c>
      <c r="DC146" t="s">
        <v>132</v>
      </c>
      <c r="DD146" t="s">
        <v>133</v>
      </c>
      <c r="DG146">
        <v>3574665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</row>
    <row r="147" spans="1:123" x14ac:dyDescent="0.3">
      <c r="A147" t="str">
        <f>"10/15/2023 11:58:10.756"</f>
        <v>10/15/2023 11:58:10.756</v>
      </c>
      <c r="C147" t="str">
        <f t="shared" si="52"/>
        <v>FFDFD3C0</v>
      </c>
      <c r="D147" t="s">
        <v>141</v>
      </c>
      <c r="E147">
        <v>42</v>
      </c>
      <c r="H147">
        <v>129</v>
      </c>
      <c r="I147" t="s">
        <v>142</v>
      </c>
      <c r="J147" t="s">
        <v>125</v>
      </c>
      <c r="K147">
        <v>0</v>
      </c>
      <c r="L147">
        <v>3</v>
      </c>
      <c r="M147">
        <v>0</v>
      </c>
      <c r="N147">
        <v>2</v>
      </c>
      <c r="O147">
        <v>0</v>
      </c>
      <c r="P147">
        <v>1</v>
      </c>
      <c r="Q147">
        <v>0</v>
      </c>
      <c r="S147" t="str">
        <f t="shared" si="60"/>
        <v>11:58:10.000</v>
      </c>
      <c r="T147" t="str">
        <f t="shared" si="60"/>
        <v>11:58:10.000</v>
      </c>
      <c r="U147" t="str">
        <f t="shared" si="53"/>
        <v>A9A1C3</v>
      </c>
      <c r="V147">
        <v>0</v>
      </c>
      <c r="W147">
        <v>0</v>
      </c>
      <c r="X147">
        <v>2</v>
      </c>
      <c r="Y147">
        <v>0</v>
      </c>
      <c r="AA147">
        <v>1</v>
      </c>
      <c r="AB147">
        <v>8</v>
      </c>
      <c r="AC147">
        <v>3</v>
      </c>
      <c r="AD147">
        <v>0</v>
      </c>
      <c r="AE147">
        <v>9</v>
      </c>
      <c r="AF147" t="s">
        <v>126</v>
      </c>
      <c r="AG147">
        <v>0</v>
      </c>
      <c r="AH147">
        <v>3</v>
      </c>
      <c r="AI147">
        <v>1</v>
      </c>
      <c r="AJ147">
        <v>0</v>
      </c>
      <c r="AK147" t="s">
        <v>192</v>
      </c>
      <c r="AL147">
        <v>33.930480000000003</v>
      </c>
      <c r="AM147" t="s">
        <v>193</v>
      </c>
      <c r="AN147">
        <v>-78.073611</v>
      </c>
      <c r="AO147">
        <v>25</v>
      </c>
      <c r="AP147">
        <v>400</v>
      </c>
      <c r="AQ147" t="s">
        <v>129</v>
      </c>
      <c r="AR147">
        <v>42</v>
      </c>
      <c r="AS147">
        <v>46</v>
      </c>
      <c r="AT147">
        <v>320</v>
      </c>
      <c r="BB147" t="str">
        <f t="shared" si="54"/>
        <v>1200</v>
      </c>
      <c r="BC147">
        <v>1</v>
      </c>
      <c r="BD147" t="str">
        <f t="shared" si="55"/>
        <v xml:space="preserve">N72FU   </v>
      </c>
      <c r="BE147">
        <v>1</v>
      </c>
      <c r="BG147">
        <v>0</v>
      </c>
      <c r="BH147">
        <v>0</v>
      </c>
      <c r="BI147">
        <v>0</v>
      </c>
      <c r="BJ147">
        <v>-50</v>
      </c>
      <c r="BK147">
        <v>-450</v>
      </c>
      <c r="BL147" t="s">
        <v>139</v>
      </c>
      <c r="BM147">
        <v>1</v>
      </c>
      <c r="BN147">
        <v>1</v>
      </c>
      <c r="BO147">
        <v>0</v>
      </c>
      <c r="BP147">
        <v>0</v>
      </c>
      <c r="BS147">
        <v>0.32</v>
      </c>
      <c r="BT147">
        <v>0</v>
      </c>
      <c r="BU147">
        <v>0</v>
      </c>
      <c r="CE147" t="str">
        <f t="shared" si="61"/>
        <v>11:58:10.540</v>
      </c>
      <c r="CF147">
        <v>539502560</v>
      </c>
      <c r="CS147">
        <v>0</v>
      </c>
      <c r="CT147">
        <v>2</v>
      </c>
      <c r="CU147">
        <v>0</v>
      </c>
      <c r="CV147">
        <v>2</v>
      </c>
      <c r="CW147">
        <v>0</v>
      </c>
      <c r="CX147">
        <v>7</v>
      </c>
      <c r="CY147">
        <v>7</v>
      </c>
      <c r="CZ147" t="s">
        <v>131</v>
      </c>
      <c r="DA147">
        <v>65</v>
      </c>
      <c r="DB147">
        <v>0</v>
      </c>
      <c r="DC147" t="s">
        <v>132</v>
      </c>
      <c r="DD147" t="s">
        <v>133</v>
      </c>
      <c r="DG147">
        <v>3574665</v>
      </c>
      <c r="DI147">
        <v>0</v>
      </c>
      <c r="DJ147">
        <v>0</v>
      </c>
      <c r="DK147">
        <v>1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</row>
    <row r="148" spans="1:123" x14ac:dyDescent="0.3">
      <c r="A148" t="str">
        <f>"10/15/2023 11:58:10.756"</f>
        <v>10/15/2023 11:58:10.756</v>
      </c>
      <c r="C148" t="str">
        <f t="shared" si="52"/>
        <v>FFDFD3C0</v>
      </c>
      <c r="D148" t="s">
        <v>143</v>
      </c>
      <c r="E148">
        <v>6</v>
      </c>
      <c r="F148">
        <v>3006</v>
      </c>
      <c r="G148" t="s">
        <v>144</v>
      </c>
      <c r="J148" t="s">
        <v>145</v>
      </c>
      <c r="K148">
        <v>0</v>
      </c>
      <c r="L148">
        <v>3</v>
      </c>
      <c r="M148">
        <v>0</v>
      </c>
      <c r="N148">
        <v>2</v>
      </c>
      <c r="O148">
        <v>0</v>
      </c>
      <c r="P148">
        <v>1</v>
      </c>
      <c r="Q148">
        <v>0</v>
      </c>
      <c r="S148" t="str">
        <f t="shared" si="60"/>
        <v>11:58:10.000</v>
      </c>
      <c r="T148" t="str">
        <f t="shared" si="60"/>
        <v>11:58:10.000</v>
      </c>
      <c r="U148" t="str">
        <f t="shared" si="53"/>
        <v>A9A1C3</v>
      </c>
      <c r="V148">
        <v>0</v>
      </c>
      <c r="W148">
        <v>0</v>
      </c>
      <c r="X148">
        <v>2</v>
      </c>
      <c r="Y148">
        <v>0</v>
      </c>
      <c r="AA148">
        <v>1</v>
      </c>
      <c r="AB148">
        <v>8</v>
      </c>
      <c r="AC148">
        <v>3</v>
      </c>
      <c r="AD148">
        <v>0</v>
      </c>
      <c r="AE148">
        <v>9</v>
      </c>
      <c r="AF148" t="s">
        <v>126</v>
      </c>
      <c r="AG148">
        <v>0</v>
      </c>
      <c r="AH148">
        <v>3</v>
      </c>
      <c r="AI148">
        <v>1</v>
      </c>
      <c r="AJ148">
        <v>0</v>
      </c>
      <c r="AK148" t="s">
        <v>192</v>
      </c>
      <c r="AL148">
        <v>33.930480000000003</v>
      </c>
      <c r="AM148" t="s">
        <v>193</v>
      </c>
      <c r="AN148">
        <v>-78.073611</v>
      </c>
      <c r="AO148">
        <v>25</v>
      </c>
      <c r="AP148">
        <v>400</v>
      </c>
      <c r="AQ148" t="s">
        <v>129</v>
      </c>
      <c r="AR148">
        <v>42</v>
      </c>
      <c r="AS148">
        <v>46</v>
      </c>
      <c r="AT148">
        <v>320</v>
      </c>
      <c r="BB148" t="str">
        <f t="shared" si="54"/>
        <v>1200</v>
      </c>
      <c r="BC148">
        <v>1</v>
      </c>
      <c r="BD148" t="str">
        <f t="shared" si="55"/>
        <v xml:space="preserve">N72FU   </v>
      </c>
      <c r="BE148">
        <v>1</v>
      </c>
      <c r="BG148">
        <v>0</v>
      </c>
      <c r="BH148">
        <v>0</v>
      </c>
      <c r="BI148">
        <v>0</v>
      </c>
      <c r="BJ148">
        <v>-50</v>
      </c>
      <c r="BK148">
        <v>-450</v>
      </c>
      <c r="BL148" t="s">
        <v>139</v>
      </c>
      <c r="BM148">
        <v>1</v>
      </c>
      <c r="BN148">
        <v>1</v>
      </c>
      <c r="BO148">
        <v>0</v>
      </c>
      <c r="BP148">
        <v>0</v>
      </c>
      <c r="BS148">
        <v>0.32</v>
      </c>
      <c r="BT148">
        <v>0</v>
      </c>
      <c r="BU148">
        <v>0</v>
      </c>
      <c r="CE148" t="str">
        <f t="shared" si="61"/>
        <v>11:58:10.540</v>
      </c>
      <c r="CF148">
        <v>539502560</v>
      </c>
      <c r="CS148">
        <v>0</v>
      </c>
      <c r="CT148">
        <v>2</v>
      </c>
      <c r="CU148">
        <v>0</v>
      </c>
      <c r="CV148">
        <v>2</v>
      </c>
      <c r="CW148">
        <v>0</v>
      </c>
      <c r="CX148">
        <v>7</v>
      </c>
      <c r="CY148">
        <v>7</v>
      </c>
      <c r="CZ148" t="s">
        <v>131</v>
      </c>
      <c r="DA148">
        <v>65</v>
      </c>
      <c r="DB148">
        <v>0</v>
      </c>
      <c r="DC148" t="s">
        <v>132</v>
      </c>
      <c r="DD148" t="s">
        <v>133</v>
      </c>
      <c r="DG148">
        <v>3574665</v>
      </c>
      <c r="DI148">
        <v>0</v>
      </c>
      <c r="DJ148">
        <v>0</v>
      </c>
      <c r="DK148">
        <v>1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</row>
    <row r="149" spans="1:123" x14ac:dyDescent="0.3">
      <c r="A149" t="str">
        <f>"10/15/2023 11:58:10.756"</f>
        <v>10/15/2023 11:58:10.756</v>
      </c>
      <c r="C149" t="str">
        <f t="shared" si="52"/>
        <v>FFDFD3C0</v>
      </c>
      <c r="D149" t="s">
        <v>134</v>
      </c>
      <c r="E149">
        <v>2</v>
      </c>
      <c r="H149">
        <v>158</v>
      </c>
      <c r="I149" t="s">
        <v>140</v>
      </c>
      <c r="J149" t="s">
        <v>136</v>
      </c>
      <c r="K149">
        <v>0</v>
      </c>
      <c r="L149">
        <v>3</v>
      </c>
      <c r="M149">
        <v>0</v>
      </c>
      <c r="N149">
        <v>2</v>
      </c>
      <c r="O149">
        <v>0</v>
      </c>
      <c r="P149">
        <v>1</v>
      </c>
      <c r="Q149">
        <v>0</v>
      </c>
      <c r="S149" t="str">
        <f t="shared" si="60"/>
        <v>11:58:10.000</v>
      </c>
      <c r="T149" t="str">
        <f t="shared" si="60"/>
        <v>11:58:10.000</v>
      </c>
      <c r="U149" t="str">
        <f t="shared" si="53"/>
        <v>A9A1C3</v>
      </c>
      <c r="V149">
        <v>0</v>
      </c>
      <c r="W149">
        <v>0</v>
      </c>
      <c r="X149">
        <v>2</v>
      </c>
      <c r="Y149">
        <v>0</v>
      </c>
      <c r="AA149">
        <v>1</v>
      </c>
      <c r="AB149">
        <v>8</v>
      </c>
      <c r="AC149">
        <v>3</v>
      </c>
      <c r="AD149">
        <v>0</v>
      </c>
      <c r="AE149">
        <v>9</v>
      </c>
      <c r="AF149" t="s">
        <v>126</v>
      </c>
      <c r="AG149">
        <v>0</v>
      </c>
      <c r="AH149">
        <v>3</v>
      </c>
      <c r="AI149">
        <v>1</v>
      </c>
      <c r="AJ149">
        <v>0</v>
      </c>
      <c r="AK149" t="s">
        <v>192</v>
      </c>
      <c r="AL149">
        <v>33.930480000000003</v>
      </c>
      <c r="AM149" t="s">
        <v>193</v>
      </c>
      <c r="AN149">
        <v>-78.073611</v>
      </c>
      <c r="AO149">
        <v>25</v>
      </c>
      <c r="AP149">
        <v>400</v>
      </c>
      <c r="AQ149" t="s">
        <v>129</v>
      </c>
      <c r="AR149">
        <v>42</v>
      </c>
      <c r="AS149">
        <v>46</v>
      </c>
      <c r="AT149">
        <v>320</v>
      </c>
      <c r="BB149" t="str">
        <f t="shared" si="54"/>
        <v>1200</v>
      </c>
      <c r="BC149">
        <v>1</v>
      </c>
      <c r="BD149" t="str">
        <f t="shared" si="55"/>
        <v xml:space="preserve">N72FU   </v>
      </c>
      <c r="BE149">
        <v>1</v>
      </c>
      <c r="BG149">
        <v>0</v>
      </c>
      <c r="BH149">
        <v>0</v>
      </c>
      <c r="BI149">
        <v>0</v>
      </c>
      <c r="BJ149">
        <v>-50</v>
      </c>
      <c r="BK149">
        <v>-450</v>
      </c>
      <c r="BL149" t="s">
        <v>139</v>
      </c>
      <c r="BM149">
        <v>1</v>
      </c>
      <c r="BN149">
        <v>1</v>
      </c>
      <c r="BO149">
        <v>0</v>
      </c>
      <c r="BP149">
        <v>0</v>
      </c>
      <c r="BS149">
        <v>0.32</v>
      </c>
      <c r="BT149">
        <v>0</v>
      </c>
      <c r="BU149">
        <v>0</v>
      </c>
      <c r="CE149" t="str">
        <f t="shared" si="61"/>
        <v>11:58:10.540</v>
      </c>
      <c r="CF149">
        <v>539502560</v>
      </c>
      <c r="CS149">
        <v>0</v>
      </c>
      <c r="CT149">
        <v>2</v>
      </c>
      <c r="CU149">
        <v>0</v>
      </c>
      <c r="CV149">
        <v>2</v>
      </c>
      <c r="CW149">
        <v>0</v>
      </c>
      <c r="CX149">
        <v>7</v>
      </c>
      <c r="CY149">
        <v>7</v>
      </c>
      <c r="CZ149" t="s">
        <v>131</v>
      </c>
      <c r="DA149">
        <v>65</v>
      </c>
      <c r="DB149">
        <v>0</v>
      </c>
      <c r="DC149" t="s">
        <v>132</v>
      </c>
      <c r="DD149" t="s">
        <v>133</v>
      </c>
      <c r="DG149">
        <v>3574665</v>
      </c>
      <c r="DI149">
        <v>0</v>
      </c>
      <c r="DJ149">
        <v>0</v>
      </c>
      <c r="DK149">
        <v>1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</row>
    <row r="150" spans="1:123" x14ac:dyDescent="0.3">
      <c r="A150" t="str">
        <f>"10/15/2023 11:58:10.772"</f>
        <v>10/15/2023 11:58:10.772</v>
      </c>
      <c r="C150" t="str">
        <f t="shared" si="52"/>
        <v>FFDFD3C0</v>
      </c>
      <c r="D150" t="s">
        <v>137</v>
      </c>
      <c r="E150">
        <v>6</v>
      </c>
      <c r="F150">
        <v>1006</v>
      </c>
      <c r="G150" t="s">
        <v>135</v>
      </c>
      <c r="J150" t="s">
        <v>138</v>
      </c>
      <c r="K150">
        <v>0</v>
      </c>
      <c r="L150">
        <v>3</v>
      </c>
      <c r="M150">
        <v>0</v>
      </c>
      <c r="N150">
        <v>2</v>
      </c>
      <c r="O150">
        <v>0</v>
      </c>
      <c r="P150">
        <v>1</v>
      </c>
      <c r="Q150">
        <v>0</v>
      </c>
      <c r="S150" t="str">
        <f t="shared" si="60"/>
        <v>11:58:10.000</v>
      </c>
      <c r="T150" t="str">
        <f t="shared" si="60"/>
        <v>11:58:10.000</v>
      </c>
      <c r="U150" t="str">
        <f t="shared" si="53"/>
        <v>A9A1C3</v>
      </c>
      <c r="V150">
        <v>0</v>
      </c>
      <c r="W150">
        <v>0</v>
      </c>
      <c r="X150">
        <v>2</v>
      </c>
      <c r="Y150">
        <v>0</v>
      </c>
      <c r="AA150">
        <v>1</v>
      </c>
      <c r="AB150">
        <v>8</v>
      </c>
      <c r="AC150">
        <v>3</v>
      </c>
      <c r="AD150">
        <v>0</v>
      </c>
      <c r="AE150">
        <v>9</v>
      </c>
      <c r="AF150" t="s">
        <v>126</v>
      </c>
      <c r="AG150">
        <v>0</v>
      </c>
      <c r="AH150">
        <v>3</v>
      </c>
      <c r="AI150">
        <v>1</v>
      </c>
      <c r="AJ150">
        <v>0</v>
      </c>
      <c r="AK150" t="s">
        <v>192</v>
      </c>
      <c r="AL150">
        <v>33.930480000000003</v>
      </c>
      <c r="AM150" t="s">
        <v>193</v>
      </c>
      <c r="AN150">
        <v>-78.073611</v>
      </c>
      <c r="AO150">
        <v>25</v>
      </c>
      <c r="AP150">
        <v>400</v>
      </c>
      <c r="AQ150" t="s">
        <v>129</v>
      </c>
      <c r="AR150">
        <v>42</v>
      </c>
      <c r="AS150">
        <v>46</v>
      </c>
      <c r="AT150">
        <v>320</v>
      </c>
      <c r="BB150" t="str">
        <f t="shared" si="54"/>
        <v>1200</v>
      </c>
      <c r="BC150">
        <v>1</v>
      </c>
      <c r="BD150" t="str">
        <f t="shared" si="55"/>
        <v xml:space="preserve">N72FU   </v>
      </c>
      <c r="BE150">
        <v>1</v>
      </c>
      <c r="BG150">
        <v>0</v>
      </c>
      <c r="BH150">
        <v>0</v>
      </c>
      <c r="BI150">
        <v>0</v>
      </c>
      <c r="BJ150">
        <v>-50</v>
      </c>
      <c r="BK150">
        <v>-450</v>
      </c>
      <c r="BL150" t="s">
        <v>139</v>
      </c>
      <c r="BM150">
        <v>1</v>
      </c>
      <c r="BN150">
        <v>1</v>
      </c>
      <c r="BO150">
        <v>0</v>
      </c>
      <c r="BP150">
        <v>0</v>
      </c>
      <c r="BS150">
        <v>0.32</v>
      </c>
      <c r="BT150">
        <v>0</v>
      </c>
      <c r="BU150">
        <v>0</v>
      </c>
      <c r="CE150" t="str">
        <f t="shared" si="61"/>
        <v>11:58:10.540</v>
      </c>
      <c r="CF150">
        <v>539502560</v>
      </c>
      <c r="CS150">
        <v>0</v>
      </c>
      <c r="CT150">
        <v>2</v>
      </c>
      <c r="CU150">
        <v>0</v>
      </c>
      <c r="CV150">
        <v>2</v>
      </c>
      <c r="CW150">
        <v>0</v>
      </c>
      <c r="CX150">
        <v>7</v>
      </c>
      <c r="CY150">
        <v>7</v>
      </c>
      <c r="CZ150" t="s">
        <v>131</v>
      </c>
      <c r="DA150">
        <v>65</v>
      </c>
      <c r="DB150">
        <v>0</v>
      </c>
      <c r="DC150" t="s">
        <v>132</v>
      </c>
      <c r="DD150" t="s">
        <v>133</v>
      </c>
      <c r="DG150">
        <v>3574665</v>
      </c>
      <c r="DI150">
        <v>0</v>
      </c>
      <c r="DJ150">
        <v>0</v>
      </c>
      <c r="DK150">
        <v>1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</row>
    <row r="151" spans="1:123" x14ac:dyDescent="0.3">
      <c r="A151" t="str">
        <f>"10/15/2023 11:58:10.772"</f>
        <v>10/15/2023 11:58:10.772</v>
      </c>
      <c r="C151" t="str">
        <f t="shared" si="52"/>
        <v>FFDFD3C0</v>
      </c>
      <c r="D151" t="s">
        <v>137</v>
      </c>
      <c r="E151">
        <v>4</v>
      </c>
      <c r="F151">
        <v>1004</v>
      </c>
      <c r="G151" t="s">
        <v>140</v>
      </c>
      <c r="J151" t="s">
        <v>138</v>
      </c>
      <c r="K151">
        <v>0</v>
      </c>
      <c r="L151">
        <v>3</v>
      </c>
      <c r="M151">
        <v>0</v>
      </c>
      <c r="N151">
        <v>2</v>
      </c>
      <c r="O151">
        <v>0</v>
      </c>
      <c r="P151">
        <v>1</v>
      </c>
      <c r="Q151">
        <v>0</v>
      </c>
      <c r="S151" t="str">
        <f t="shared" si="60"/>
        <v>11:58:10.000</v>
      </c>
      <c r="T151" t="str">
        <f t="shared" si="60"/>
        <v>11:58:10.000</v>
      </c>
      <c r="U151" t="str">
        <f t="shared" si="53"/>
        <v>A9A1C3</v>
      </c>
      <c r="V151">
        <v>0</v>
      </c>
      <c r="W151">
        <v>0</v>
      </c>
      <c r="X151">
        <v>2</v>
      </c>
      <c r="Y151">
        <v>0</v>
      </c>
      <c r="AA151">
        <v>1</v>
      </c>
      <c r="AB151">
        <v>8</v>
      </c>
      <c r="AC151">
        <v>3</v>
      </c>
      <c r="AD151">
        <v>0</v>
      </c>
      <c r="AE151">
        <v>9</v>
      </c>
      <c r="AF151" t="s">
        <v>126</v>
      </c>
      <c r="AG151">
        <v>0</v>
      </c>
      <c r="AH151">
        <v>3</v>
      </c>
      <c r="AI151">
        <v>1</v>
      </c>
      <c r="AJ151">
        <v>0</v>
      </c>
      <c r="AK151" t="s">
        <v>192</v>
      </c>
      <c r="AL151">
        <v>33.930480000000003</v>
      </c>
      <c r="AM151" t="s">
        <v>193</v>
      </c>
      <c r="AN151">
        <v>-78.073611</v>
      </c>
      <c r="AO151">
        <v>25</v>
      </c>
      <c r="AP151">
        <v>400</v>
      </c>
      <c r="AQ151" t="s">
        <v>129</v>
      </c>
      <c r="AR151">
        <v>42</v>
      </c>
      <c r="AS151">
        <v>46</v>
      </c>
      <c r="AT151">
        <v>320</v>
      </c>
      <c r="BB151" t="str">
        <f t="shared" si="54"/>
        <v>1200</v>
      </c>
      <c r="BC151">
        <v>1</v>
      </c>
      <c r="BD151" t="str">
        <f t="shared" si="55"/>
        <v xml:space="preserve">N72FU   </v>
      </c>
      <c r="BE151">
        <v>1</v>
      </c>
      <c r="BG151">
        <v>0</v>
      </c>
      <c r="BH151">
        <v>0</v>
      </c>
      <c r="BI151">
        <v>0</v>
      </c>
      <c r="BJ151">
        <v>-50</v>
      </c>
      <c r="BK151">
        <v>-450</v>
      </c>
      <c r="BL151" t="s">
        <v>139</v>
      </c>
      <c r="BM151">
        <v>1</v>
      </c>
      <c r="BN151">
        <v>1</v>
      </c>
      <c r="BO151">
        <v>0</v>
      </c>
      <c r="BP151">
        <v>0</v>
      </c>
      <c r="BS151">
        <v>0.32</v>
      </c>
      <c r="BT151">
        <v>0</v>
      </c>
      <c r="BU151">
        <v>0</v>
      </c>
      <c r="CE151" t="str">
        <f t="shared" si="61"/>
        <v>11:58:10.540</v>
      </c>
      <c r="CF151">
        <v>539502560</v>
      </c>
      <c r="CS151">
        <v>0</v>
      </c>
      <c r="CT151">
        <v>2</v>
      </c>
      <c r="CU151">
        <v>0</v>
      </c>
      <c r="CV151">
        <v>2</v>
      </c>
      <c r="CW151">
        <v>0</v>
      </c>
      <c r="CX151">
        <v>7</v>
      </c>
      <c r="CY151">
        <v>7</v>
      </c>
      <c r="CZ151" t="s">
        <v>131</v>
      </c>
      <c r="DA151">
        <v>65</v>
      </c>
      <c r="DB151">
        <v>0</v>
      </c>
      <c r="DC151" t="s">
        <v>132</v>
      </c>
      <c r="DD151" t="s">
        <v>133</v>
      </c>
      <c r="DG151">
        <v>3574665</v>
      </c>
      <c r="DI151">
        <v>0</v>
      </c>
      <c r="DJ151">
        <v>0</v>
      </c>
      <c r="DK151">
        <v>1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</row>
    <row r="152" spans="1:123" x14ac:dyDescent="0.3">
      <c r="A152" t="str">
        <f>"10/15/2023 11:58:11.412"</f>
        <v>10/15/2023 11:58:11.412</v>
      </c>
      <c r="C152" t="str">
        <f t="shared" si="52"/>
        <v>FFDFD3C0</v>
      </c>
      <c r="D152" t="s">
        <v>134</v>
      </c>
      <c r="E152">
        <v>2</v>
      </c>
      <c r="H152">
        <v>158</v>
      </c>
      <c r="I152" t="s">
        <v>140</v>
      </c>
      <c r="J152" t="s">
        <v>136</v>
      </c>
      <c r="K152">
        <v>0</v>
      </c>
      <c r="L152">
        <v>3</v>
      </c>
      <c r="M152">
        <v>0</v>
      </c>
      <c r="N152">
        <v>2</v>
      </c>
      <c r="O152">
        <v>0</v>
      </c>
      <c r="P152">
        <v>1</v>
      </c>
      <c r="Q152">
        <v>0</v>
      </c>
      <c r="S152" t="str">
        <f t="shared" ref="S152:T157" si="62">"11:58:11.000"</f>
        <v>11:58:11.000</v>
      </c>
      <c r="T152" t="str">
        <f t="shared" si="62"/>
        <v>11:58:11.000</v>
      </c>
      <c r="U152" t="str">
        <f t="shared" si="53"/>
        <v>A9A1C3</v>
      </c>
      <c r="V152">
        <v>0</v>
      </c>
      <c r="W152">
        <v>0</v>
      </c>
      <c r="X152">
        <v>2</v>
      </c>
      <c r="Y152">
        <v>0</v>
      </c>
      <c r="AA152">
        <v>1</v>
      </c>
      <c r="AB152">
        <v>8</v>
      </c>
      <c r="AC152">
        <v>3</v>
      </c>
      <c r="AD152">
        <v>0</v>
      </c>
      <c r="AE152">
        <v>9</v>
      </c>
      <c r="AF152" t="s">
        <v>126</v>
      </c>
      <c r="AG152">
        <v>0</v>
      </c>
      <c r="AH152">
        <v>3</v>
      </c>
      <c r="AI152">
        <v>1</v>
      </c>
      <c r="AJ152">
        <v>0</v>
      </c>
      <c r="AK152" t="s">
        <v>194</v>
      </c>
      <c r="AL152">
        <v>33.930695</v>
      </c>
      <c r="AM152" t="s">
        <v>195</v>
      </c>
      <c r="AN152">
        <v>-78.073374999999999</v>
      </c>
      <c r="AO152">
        <v>25</v>
      </c>
      <c r="AP152">
        <v>400</v>
      </c>
      <c r="AQ152" t="s">
        <v>129</v>
      </c>
      <c r="AR152">
        <v>42</v>
      </c>
      <c r="AS152">
        <v>45</v>
      </c>
      <c r="AT152">
        <v>256</v>
      </c>
      <c r="BB152" t="str">
        <f t="shared" si="54"/>
        <v>1200</v>
      </c>
      <c r="BC152">
        <v>1</v>
      </c>
      <c r="BD152" t="str">
        <f t="shared" si="55"/>
        <v xml:space="preserve">N72FU   </v>
      </c>
      <c r="BE152">
        <v>1</v>
      </c>
      <c r="BG152">
        <v>0</v>
      </c>
      <c r="BH152">
        <v>0</v>
      </c>
      <c r="BI152">
        <v>0</v>
      </c>
      <c r="BJ152">
        <v>-25</v>
      </c>
      <c r="BK152">
        <v>-425</v>
      </c>
      <c r="BL152" t="s">
        <v>139</v>
      </c>
      <c r="BM152">
        <v>1</v>
      </c>
      <c r="BN152">
        <v>1</v>
      </c>
      <c r="BO152">
        <v>0</v>
      </c>
      <c r="BP152">
        <v>0</v>
      </c>
      <c r="BS152">
        <v>0.32</v>
      </c>
      <c r="BT152">
        <v>0</v>
      </c>
      <c r="BU152">
        <v>0</v>
      </c>
      <c r="CE152" t="str">
        <f t="shared" ref="CE152:CE157" si="63">"11:58:11.197"</f>
        <v>11:58:11.197</v>
      </c>
      <c r="CF152">
        <v>196751273</v>
      </c>
      <c r="CS152">
        <v>0</v>
      </c>
      <c r="CT152">
        <v>2</v>
      </c>
      <c r="CU152">
        <v>0</v>
      </c>
      <c r="CV152">
        <v>2</v>
      </c>
      <c r="CW152">
        <v>0</v>
      </c>
      <c r="CX152">
        <v>7</v>
      </c>
      <c r="CY152">
        <v>7</v>
      </c>
      <c r="CZ152" t="s">
        <v>131</v>
      </c>
      <c r="DA152">
        <v>65</v>
      </c>
      <c r="DB152">
        <v>0</v>
      </c>
      <c r="DC152" t="s">
        <v>132</v>
      </c>
      <c r="DD152" t="s">
        <v>133</v>
      </c>
      <c r="DG152">
        <v>3574667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</row>
    <row r="153" spans="1:123" x14ac:dyDescent="0.3">
      <c r="A153" t="str">
        <f>"10/15/2023 11:58:11.412"</f>
        <v>10/15/2023 11:58:11.412</v>
      </c>
      <c r="C153" t="str">
        <f t="shared" si="52"/>
        <v>FFDFD3C0</v>
      </c>
      <c r="D153" t="s">
        <v>137</v>
      </c>
      <c r="E153">
        <v>6</v>
      </c>
      <c r="F153">
        <v>1006</v>
      </c>
      <c r="G153" t="s">
        <v>135</v>
      </c>
      <c r="J153" t="s">
        <v>138</v>
      </c>
      <c r="K153">
        <v>0</v>
      </c>
      <c r="L153">
        <v>3</v>
      </c>
      <c r="M153">
        <v>0</v>
      </c>
      <c r="N153">
        <v>2</v>
      </c>
      <c r="O153">
        <v>0</v>
      </c>
      <c r="P153">
        <v>1</v>
      </c>
      <c r="Q153">
        <v>0</v>
      </c>
      <c r="S153" t="str">
        <f t="shared" si="62"/>
        <v>11:58:11.000</v>
      </c>
      <c r="T153" t="str">
        <f t="shared" si="62"/>
        <v>11:58:11.000</v>
      </c>
      <c r="U153" t="str">
        <f t="shared" si="53"/>
        <v>A9A1C3</v>
      </c>
      <c r="V153">
        <v>0</v>
      </c>
      <c r="W153">
        <v>0</v>
      </c>
      <c r="X153">
        <v>2</v>
      </c>
      <c r="Y153">
        <v>0</v>
      </c>
      <c r="AA153">
        <v>1</v>
      </c>
      <c r="AB153">
        <v>8</v>
      </c>
      <c r="AC153">
        <v>3</v>
      </c>
      <c r="AD153">
        <v>0</v>
      </c>
      <c r="AE153">
        <v>9</v>
      </c>
      <c r="AF153" t="s">
        <v>126</v>
      </c>
      <c r="AG153">
        <v>0</v>
      </c>
      <c r="AH153">
        <v>3</v>
      </c>
      <c r="AI153">
        <v>1</v>
      </c>
      <c r="AJ153">
        <v>0</v>
      </c>
      <c r="AK153" t="s">
        <v>194</v>
      </c>
      <c r="AL153">
        <v>33.930695</v>
      </c>
      <c r="AM153" t="s">
        <v>195</v>
      </c>
      <c r="AN153">
        <v>-78.073374999999999</v>
      </c>
      <c r="AO153">
        <v>25</v>
      </c>
      <c r="AP153">
        <v>400</v>
      </c>
      <c r="AQ153" t="s">
        <v>129</v>
      </c>
      <c r="AR153">
        <v>42</v>
      </c>
      <c r="AS153">
        <v>45</v>
      </c>
      <c r="AT153">
        <v>256</v>
      </c>
      <c r="BB153" t="str">
        <f t="shared" si="54"/>
        <v>1200</v>
      </c>
      <c r="BC153">
        <v>1</v>
      </c>
      <c r="BD153" t="str">
        <f t="shared" si="55"/>
        <v xml:space="preserve">N72FU   </v>
      </c>
      <c r="BE153">
        <v>1</v>
      </c>
      <c r="BG153">
        <v>0</v>
      </c>
      <c r="BH153">
        <v>0</v>
      </c>
      <c r="BI153">
        <v>0</v>
      </c>
      <c r="BJ153">
        <v>-25</v>
      </c>
      <c r="BK153">
        <v>-425</v>
      </c>
      <c r="BL153" t="s">
        <v>139</v>
      </c>
      <c r="BM153">
        <v>1</v>
      </c>
      <c r="BN153">
        <v>1</v>
      </c>
      <c r="BO153">
        <v>0</v>
      </c>
      <c r="BP153">
        <v>0</v>
      </c>
      <c r="BS153">
        <v>0.32</v>
      </c>
      <c r="BT153">
        <v>0</v>
      </c>
      <c r="BU153">
        <v>0</v>
      </c>
      <c r="CE153" t="str">
        <f t="shared" si="63"/>
        <v>11:58:11.197</v>
      </c>
      <c r="CF153">
        <v>196751273</v>
      </c>
      <c r="CS153">
        <v>0</v>
      </c>
      <c r="CT153">
        <v>2</v>
      </c>
      <c r="CU153">
        <v>0</v>
      </c>
      <c r="CV153">
        <v>2</v>
      </c>
      <c r="CW153">
        <v>0</v>
      </c>
      <c r="CX153">
        <v>7</v>
      </c>
      <c r="CY153">
        <v>7</v>
      </c>
      <c r="CZ153" t="s">
        <v>131</v>
      </c>
      <c r="DA153">
        <v>65</v>
      </c>
      <c r="DB153">
        <v>0</v>
      </c>
      <c r="DC153" t="s">
        <v>132</v>
      </c>
      <c r="DD153" t="s">
        <v>133</v>
      </c>
      <c r="DG153">
        <v>3574667</v>
      </c>
      <c r="DI153">
        <v>0</v>
      </c>
      <c r="DJ153">
        <v>0</v>
      </c>
      <c r="DK153">
        <v>1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</row>
    <row r="154" spans="1:123" x14ac:dyDescent="0.3">
      <c r="A154" t="str">
        <f>"10/15/2023 11:58:11.428"</f>
        <v>10/15/2023 11:58:11.428</v>
      </c>
      <c r="C154" t="str">
        <f t="shared" si="52"/>
        <v>FFDFD3C0</v>
      </c>
      <c r="D154" t="s">
        <v>137</v>
      </c>
      <c r="E154">
        <v>4</v>
      </c>
      <c r="F154">
        <v>1004</v>
      </c>
      <c r="G154" t="s">
        <v>140</v>
      </c>
      <c r="J154" t="s">
        <v>138</v>
      </c>
      <c r="K154">
        <v>0</v>
      </c>
      <c r="L154">
        <v>3</v>
      </c>
      <c r="M154">
        <v>0</v>
      </c>
      <c r="N154">
        <v>2</v>
      </c>
      <c r="O154">
        <v>0</v>
      </c>
      <c r="P154">
        <v>1</v>
      </c>
      <c r="Q154">
        <v>0</v>
      </c>
      <c r="S154" t="str">
        <f t="shared" si="62"/>
        <v>11:58:11.000</v>
      </c>
      <c r="T154" t="str">
        <f t="shared" si="62"/>
        <v>11:58:11.000</v>
      </c>
      <c r="U154" t="str">
        <f t="shared" si="53"/>
        <v>A9A1C3</v>
      </c>
      <c r="V154">
        <v>0</v>
      </c>
      <c r="W154">
        <v>0</v>
      </c>
      <c r="X154">
        <v>2</v>
      </c>
      <c r="Y154">
        <v>0</v>
      </c>
      <c r="AA154">
        <v>1</v>
      </c>
      <c r="AB154">
        <v>8</v>
      </c>
      <c r="AC154">
        <v>3</v>
      </c>
      <c r="AD154">
        <v>0</v>
      </c>
      <c r="AE154">
        <v>9</v>
      </c>
      <c r="AF154" t="s">
        <v>126</v>
      </c>
      <c r="AG154">
        <v>0</v>
      </c>
      <c r="AH154">
        <v>3</v>
      </c>
      <c r="AI154">
        <v>1</v>
      </c>
      <c r="AJ154">
        <v>0</v>
      </c>
      <c r="AK154" t="s">
        <v>194</v>
      </c>
      <c r="AL154">
        <v>33.930695</v>
      </c>
      <c r="AM154" t="s">
        <v>195</v>
      </c>
      <c r="AN154">
        <v>-78.073374999999999</v>
      </c>
      <c r="AO154">
        <v>25</v>
      </c>
      <c r="AP154">
        <v>400</v>
      </c>
      <c r="AQ154" t="s">
        <v>129</v>
      </c>
      <c r="AR154">
        <v>42</v>
      </c>
      <c r="AS154">
        <v>45</v>
      </c>
      <c r="AT154">
        <v>256</v>
      </c>
      <c r="BB154" t="str">
        <f t="shared" si="54"/>
        <v>1200</v>
      </c>
      <c r="BC154">
        <v>1</v>
      </c>
      <c r="BD154" t="str">
        <f t="shared" si="55"/>
        <v xml:space="preserve">N72FU   </v>
      </c>
      <c r="BE154">
        <v>1</v>
      </c>
      <c r="BG154">
        <v>0</v>
      </c>
      <c r="BH154">
        <v>0</v>
      </c>
      <c r="BI154">
        <v>0</v>
      </c>
      <c r="BJ154">
        <v>-25</v>
      </c>
      <c r="BK154">
        <v>-425</v>
      </c>
      <c r="BL154" t="s">
        <v>139</v>
      </c>
      <c r="BM154">
        <v>1</v>
      </c>
      <c r="BN154">
        <v>1</v>
      </c>
      <c r="BO154">
        <v>0</v>
      </c>
      <c r="BP154">
        <v>0</v>
      </c>
      <c r="BS154">
        <v>0.32</v>
      </c>
      <c r="BT154">
        <v>0</v>
      </c>
      <c r="BU154">
        <v>0</v>
      </c>
      <c r="CE154" t="str">
        <f t="shared" si="63"/>
        <v>11:58:11.197</v>
      </c>
      <c r="CF154">
        <v>196751273</v>
      </c>
      <c r="CS154">
        <v>0</v>
      </c>
      <c r="CT154">
        <v>2</v>
      </c>
      <c r="CU154">
        <v>0</v>
      </c>
      <c r="CV154">
        <v>2</v>
      </c>
      <c r="CW154">
        <v>0</v>
      </c>
      <c r="CX154">
        <v>7</v>
      </c>
      <c r="CY154">
        <v>7</v>
      </c>
      <c r="CZ154" t="s">
        <v>131</v>
      </c>
      <c r="DA154">
        <v>65</v>
      </c>
      <c r="DB154">
        <v>0</v>
      </c>
      <c r="DC154" t="s">
        <v>132</v>
      </c>
      <c r="DD154" t="s">
        <v>133</v>
      </c>
      <c r="DG154">
        <v>3574667</v>
      </c>
      <c r="DI154">
        <v>0</v>
      </c>
      <c r="DJ154">
        <v>0</v>
      </c>
      <c r="DK154">
        <v>1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</row>
    <row r="155" spans="1:123" x14ac:dyDescent="0.3">
      <c r="A155" t="str">
        <f>"10/15/2023 11:58:11.443"</f>
        <v>10/15/2023 11:58:11.443</v>
      </c>
      <c r="C155" t="str">
        <f t="shared" si="52"/>
        <v>FFDFD3C0</v>
      </c>
      <c r="D155" t="s">
        <v>123</v>
      </c>
      <c r="E155">
        <v>10</v>
      </c>
      <c r="H155">
        <v>260</v>
      </c>
      <c r="I155" t="s">
        <v>124</v>
      </c>
      <c r="J155" t="s">
        <v>125</v>
      </c>
      <c r="K155">
        <v>0</v>
      </c>
      <c r="L155">
        <v>3</v>
      </c>
      <c r="M155">
        <v>0</v>
      </c>
      <c r="N155">
        <v>2</v>
      </c>
      <c r="O155">
        <v>0</v>
      </c>
      <c r="P155">
        <v>1</v>
      </c>
      <c r="Q155">
        <v>0</v>
      </c>
      <c r="S155" t="str">
        <f t="shared" si="62"/>
        <v>11:58:11.000</v>
      </c>
      <c r="T155" t="str">
        <f t="shared" si="62"/>
        <v>11:58:11.000</v>
      </c>
      <c r="U155" t="str">
        <f t="shared" si="53"/>
        <v>A9A1C3</v>
      </c>
      <c r="V155">
        <v>0</v>
      </c>
      <c r="W155">
        <v>0</v>
      </c>
      <c r="X155">
        <v>2</v>
      </c>
      <c r="Y155">
        <v>0</v>
      </c>
      <c r="AA155">
        <v>1</v>
      </c>
      <c r="AB155">
        <v>8</v>
      </c>
      <c r="AC155">
        <v>3</v>
      </c>
      <c r="AD155">
        <v>0</v>
      </c>
      <c r="AE155">
        <v>9</v>
      </c>
      <c r="AF155" t="s">
        <v>126</v>
      </c>
      <c r="AG155">
        <v>0</v>
      </c>
      <c r="AH155">
        <v>3</v>
      </c>
      <c r="AI155">
        <v>1</v>
      </c>
      <c r="AJ155">
        <v>0</v>
      </c>
      <c r="AK155" t="s">
        <v>194</v>
      </c>
      <c r="AL155">
        <v>33.930695</v>
      </c>
      <c r="AM155" t="s">
        <v>195</v>
      </c>
      <c r="AN155">
        <v>-78.073374999999999</v>
      </c>
      <c r="AO155">
        <v>25</v>
      </c>
      <c r="AP155">
        <v>400</v>
      </c>
      <c r="AQ155" t="s">
        <v>129</v>
      </c>
      <c r="AR155">
        <v>42</v>
      </c>
      <c r="AS155">
        <v>45</v>
      </c>
      <c r="AT155">
        <v>256</v>
      </c>
      <c r="BB155" t="str">
        <f t="shared" si="54"/>
        <v>1200</v>
      </c>
      <c r="BC155">
        <v>1</v>
      </c>
      <c r="BD155" t="str">
        <f t="shared" si="55"/>
        <v xml:space="preserve">N72FU   </v>
      </c>
      <c r="BE155">
        <v>1</v>
      </c>
      <c r="BG155">
        <v>0</v>
      </c>
      <c r="BH155">
        <v>0</v>
      </c>
      <c r="BI155">
        <v>0</v>
      </c>
      <c r="BJ155">
        <v>-25</v>
      </c>
      <c r="BK155">
        <v>-425</v>
      </c>
      <c r="BL155" t="s">
        <v>139</v>
      </c>
      <c r="BM155">
        <v>1</v>
      </c>
      <c r="BN155">
        <v>1</v>
      </c>
      <c r="BO155">
        <v>0</v>
      </c>
      <c r="BP155">
        <v>0</v>
      </c>
      <c r="BS155">
        <v>0.32</v>
      </c>
      <c r="BT155">
        <v>0</v>
      </c>
      <c r="BU155">
        <v>0</v>
      </c>
      <c r="CE155" t="str">
        <f t="shared" si="63"/>
        <v>11:58:11.197</v>
      </c>
      <c r="CF155">
        <v>196751273</v>
      </c>
      <c r="CS155">
        <v>0</v>
      </c>
      <c r="CT155">
        <v>2</v>
      </c>
      <c r="CU155">
        <v>0</v>
      </c>
      <c r="CV155">
        <v>2</v>
      </c>
      <c r="CW155">
        <v>0</v>
      </c>
      <c r="CX155">
        <v>7</v>
      </c>
      <c r="CY155">
        <v>7</v>
      </c>
      <c r="CZ155" t="s">
        <v>131</v>
      </c>
      <c r="DA155">
        <v>65</v>
      </c>
      <c r="DB155">
        <v>0</v>
      </c>
      <c r="DC155" t="s">
        <v>132</v>
      </c>
      <c r="DD155" t="s">
        <v>133</v>
      </c>
      <c r="DG155">
        <v>3574667</v>
      </c>
      <c r="DI155">
        <v>0</v>
      </c>
      <c r="DJ155">
        <v>0</v>
      </c>
      <c r="DK155">
        <v>1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</row>
    <row r="156" spans="1:123" x14ac:dyDescent="0.3">
      <c r="A156" t="str">
        <f>"10/15/2023 11:58:11.443"</f>
        <v>10/15/2023 11:58:11.443</v>
      </c>
      <c r="C156" t="str">
        <f t="shared" si="52"/>
        <v>FFDFD3C0</v>
      </c>
      <c r="D156" t="s">
        <v>141</v>
      </c>
      <c r="E156">
        <v>42</v>
      </c>
      <c r="H156">
        <v>129</v>
      </c>
      <c r="I156" t="s">
        <v>142</v>
      </c>
      <c r="J156" t="s">
        <v>125</v>
      </c>
      <c r="K156">
        <v>0</v>
      </c>
      <c r="L156">
        <v>3</v>
      </c>
      <c r="M156">
        <v>0</v>
      </c>
      <c r="N156">
        <v>2</v>
      </c>
      <c r="O156">
        <v>0</v>
      </c>
      <c r="P156">
        <v>1</v>
      </c>
      <c r="Q156">
        <v>0</v>
      </c>
      <c r="S156" t="str">
        <f t="shared" si="62"/>
        <v>11:58:11.000</v>
      </c>
      <c r="T156" t="str">
        <f t="shared" si="62"/>
        <v>11:58:11.000</v>
      </c>
      <c r="U156" t="str">
        <f t="shared" si="53"/>
        <v>A9A1C3</v>
      </c>
      <c r="V156">
        <v>0</v>
      </c>
      <c r="W156">
        <v>0</v>
      </c>
      <c r="X156">
        <v>2</v>
      </c>
      <c r="Y156">
        <v>0</v>
      </c>
      <c r="AA156">
        <v>1</v>
      </c>
      <c r="AB156">
        <v>8</v>
      </c>
      <c r="AC156">
        <v>3</v>
      </c>
      <c r="AD156">
        <v>0</v>
      </c>
      <c r="AE156">
        <v>9</v>
      </c>
      <c r="AF156" t="s">
        <v>126</v>
      </c>
      <c r="AG156">
        <v>0</v>
      </c>
      <c r="AH156">
        <v>3</v>
      </c>
      <c r="AI156">
        <v>1</v>
      </c>
      <c r="AJ156">
        <v>0</v>
      </c>
      <c r="AK156" t="s">
        <v>194</v>
      </c>
      <c r="AL156">
        <v>33.930695</v>
      </c>
      <c r="AM156" t="s">
        <v>195</v>
      </c>
      <c r="AN156">
        <v>-78.073374999999999</v>
      </c>
      <c r="AO156">
        <v>25</v>
      </c>
      <c r="AP156">
        <v>400</v>
      </c>
      <c r="AQ156" t="s">
        <v>129</v>
      </c>
      <c r="AR156">
        <v>42</v>
      </c>
      <c r="AS156">
        <v>45</v>
      </c>
      <c r="AT156">
        <v>256</v>
      </c>
      <c r="BB156" t="str">
        <f t="shared" si="54"/>
        <v>1200</v>
      </c>
      <c r="BC156">
        <v>1</v>
      </c>
      <c r="BD156" t="str">
        <f t="shared" si="55"/>
        <v xml:space="preserve">N72FU   </v>
      </c>
      <c r="BE156">
        <v>1</v>
      </c>
      <c r="BG156">
        <v>0</v>
      </c>
      <c r="BH156">
        <v>0</v>
      </c>
      <c r="BI156">
        <v>0</v>
      </c>
      <c r="BJ156">
        <v>-25</v>
      </c>
      <c r="BK156">
        <v>-425</v>
      </c>
      <c r="BL156" t="s">
        <v>139</v>
      </c>
      <c r="BM156">
        <v>1</v>
      </c>
      <c r="BN156">
        <v>1</v>
      </c>
      <c r="BO156">
        <v>0</v>
      </c>
      <c r="BP156">
        <v>0</v>
      </c>
      <c r="BS156">
        <v>0.32</v>
      </c>
      <c r="BT156">
        <v>0</v>
      </c>
      <c r="BU156">
        <v>0</v>
      </c>
      <c r="CE156" t="str">
        <f t="shared" si="63"/>
        <v>11:58:11.197</v>
      </c>
      <c r="CF156">
        <v>196751273</v>
      </c>
      <c r="CS156">
        <v>0</v>
      </c>
      <c r="CT156">
        <v>2</v>
      </c>
      <c r="CU156">
        <v>0</v>
      </c>
      <c r="CV156">
        <v>2</v>
      </c>
      <c r="CW156">
        <v>0</v>
      </c>
      <c r="CX156">
        <v>7</v>
      </c>
      <c r="CY156">
        <v>7</v>
      </c>
      <c r="CZ156" t="s">
        <v>131</v>
      </c>
      <c r="DA156">
        <v>65</v>
      </c>
      <c r="DB156">
        <v>0</v>
      </c>
      <c r="DC156" t="s">
        <v>132</v>
      </c>
      <c r="DD156" t="s">
        <v>133</v>
      </c>
      <c r="DG156">
        <v>3574667</v>
      </c>
      <c r="DI156">
        <v>0</v>
      </c>
      <c r="DJ156">
        <v>0</v>
      </c>
      <c r="DK156">
        <v>1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</row>
    <row r="157" spans="1:123" x14ac:dyDescent="0.3">
      <c r="A157" t="str">
        <f>"10/15/2023 11:58:11.443"</f>
        <v>10/15/2023 11:58:11.443</v>
      </c>
      <c r="C157" t="str">
        <f t="shared" si="52"/>
        <v>FFDFD3C0</v>
      </c>
      <c r="D157" t="s">
        <v>143</v>
      </c>
      <c r="E157">
        <v>6</v>
      </c>
      <c r="F157">
        <v>3006</v>
      </c>
      <c r="G157" t="s">
        <v>144</v>
      </c>
      <c r="J157" t="s">
        <v>145</v>
      </c>
      <c r="K157">
        <v>0</v>
      </c>
      <c r="L157">
        <v>3</v>
      </c>
      <c r="M157">
        <v>0</v>
      </c>
      <c r="N157">
        <v>2</v>
      </c>
      <c r="O157">
        <v>0</v>
      </c>
      <c r="P157">
        <v>1</v>
      </c>
      <c r="Q157">
        <v>0</v>
      </c>
      <c r="S157" t="str">
        <f t="shared" si="62"/>
        <v>11:58:11.000</v>
      </c>
      <c r="T157" t="str">
        <f t="shared" si="62"/>
        <v>11:58:11.000</v>
      </c>
      <c r="U157" t="str">
        <f t="shared" si="53"/>
        <v>A9A1C3</v>
      </c>
      <c r="V157">
        <v>0</v>
      </c>
      <c r="W157">
        <v>0</v>
      </c>
      <c r="X157">
        <v>2</v>
      </c>
      <c r="Y157">
        <v>0</v>
      </c>
      <c r="AA157">
        <v>1</v>
      </c>
      <c r="AB157">
        <v>8</v>
      </c>
      <c r="AC157">
        <v>3</v>
      </c>
      <c r="AD157">
        <v>0</v>
      </c>
      <c r="AE157">
        <v>9</v>
      </c>
      <c r="AF157" t="s">
        <v>126</v>
      </c>
      <c r="AG157">
        <v>0</v>
      </c>
      <c r="AH157">
        <v>3</v>
      </c>
      <c r="AI157">
        <v>1</v>
      </c>
      <c r="AJ157">
        <v>0</v>
      </c>
      <c r="AK157" t="s">
        <v>194</v>
      </c>
      <c r="AL157">
        <v>33.930695</v>
      </c>
      <c r="AM157" t="s">
        <v>195</v>
      </c>
      <c r="AN157">
        <v>-78.073374999999999</v>
      </c>
      <c r="AO157">
        <v>25</v>
      </c>
      <c r="AP157">
        <v>400</v>
      </c>
      <c r="AQ157" t="s">
        <v>129</v>
      </c>
      <c r="AR157">
        <v>42</v>
      </c>
      <c r="AS157">
        <v>45</v>
      </c>
      <c r="AT157">
        <v>256</v>
      </c>
      <c r="BB157" t="str">
        <f t="shared" si="54"/>
        <v>1200</v>
      </c>
      <c r="BC157">
        <v>1</v>
      </c>
      <c r="BD157" t="str">
        <f t="shared" si="55"/>
        <v xml:space="preserve">N72FU   </v>
      </c>
      <c r="BE157">
        <v>1</v>
      </c>
      <c r="BG157">
        <v>0</v>
      </c>
      <c r="BH157">
        <v>0</v>
      </c>
      <c r="BI157">
        <v>0</v>
      </c>
      <c r="BJ157">
        <v>-25</v>
      </c>
      <c r="BK157">
        <v>-425</v>
      </c>
      <c r="BL157" t="s">
        <v>139</v>
      </c>
      <c r="BM157">
        <v>1</v>
      </c>
      <c r="BN157">
        <v>1</v>
      </c>
      <c r="BO157">
        <v>0</v>
      </c>
      <c r="BP157">
        <v>0</v>
      </c>
      <c r="BS157">
        <v>0.32</v>
      </c>
      <c r="BT157">
        <v>0</v>
      </c>
      <c r="BU157">
        <v>0</v>
      </c>
      <c r="CE157" t="str">
        <f t="shared" si="63"/>
        <v>11:58:11.197</v>
      </c>
      <c r="CF157">
        <v>196751273</v>
      </c>
      <c r="CS157">
        <v>0</v>
      </c>
      <c r="CT157">
        <v>2</v>
      </c>
      <c r="CU157">
        <v>0</v>
      </c>
      <c r="CV157">
        <v>2</v>
      </c>
      <c r="CW157">
        <v>0</v>
      </c>
      <c r="CX157">
        <v>7</v>
      </c>
      <c r="CY157">
        <v>7</v>
      </c>
      <c r="CZ157" t="s">
        <v>131</v>
      </c>
      <c r="DA157">
        <v>65</v>
      </c>
      <c r="DB157">
        <v>0</v>
      </c>
      <c r="DC157" t="s">
        <v>132</v>
      </c>
      <c r="DD157" t="s">
        <v>133</v>
      </c>
      <c r="DG157">
        <v>3574667</v>
      </c>
      <c r="DI157">
        <v>0</v>
      </c>
      <c r="DJ157">
        <v>0</v>
      </c>
      <c r="DK157">
        <v>1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</row>
    <row r="158" spans="1:123" x14ac:dyDescent="0.3">
      <c r="A158" t="str">
        <f>"10/15/2023 11:58:12.943"</f>
        <v>10/15/2023 11:58:12.943</v>
      </c>
      <c r="C158" t="str">
        <f t="shared" si="52"/>
        <v>FFDFD3C0</v>
      </c>
      <c r="D158" t="s">
        <v>123</v>
      </c>
      <c r="E158">
        <v>10</v>
      </c>
      <c r="H158">
        <v>260</v>
      </c>
      <c r="I158" t="s">
        <v>124</v>
      </c>
      <c r="J158" t="s">
        <v>125</v>
      </c>
      <c r="K158">
        <v>0</v>
      </c>
      <c r="L158">
        <v>3</v>
      </c>
      <c r="M158">
        <v>0</v>
      </c>
      <c r="N158">
        <v>2</v>
      </c>
      <c r="O158">
        <v>0</v>
      </c>
      <c r="P158">
        <v>1</v>
      </c>
      <c r="Q158">
        <v>0</v>
      </c>
      <c r="S158" t="str">
        <f t="shared" ref="S158:T163" si="64">"11:58:12.000"</f>
        <v>11:58:12.000</v>
      </c>
      <c r="T158" t="str">
        <f t="shared" si="64"/>
        <v>11:58:12.000</v>
      </c>
      <c r="U158" t="str">
        <f t="shared" si="53"/>
        <v>A9A1C3</v>
      </c>
      <c r="V158">
        <v>0</v>
      </c>
      <c r="W158">
        <v>0</v>
      </c>
      <c r="X158">
        <v>2</v>
      </c>
      <c r="Y158">
        <v>0</v>
      </c>
      <c r="AA158">
        <v>1</v>
      </c>
      <c r="AB158">
        <v>8</v>
      </c>
      <c r="AC158">
        <v>3</v>
      </c>
      <c r="AD158">
        <v>0</v>
      </c>
      <c r="AE158">
        <v>9</v>
      </c>
      <c r="AF158" t="s">
        <v>126</v>
      </c>
      <c r="AG158">
        <v>0</v>
      </c>
      <c r="AH158">
        <v>3</v>
      </c>
      <c r="AI158">
        <v>1</v>
      </c>
      <c r="AJ158">
        <v>0</v>
      </c>
      <c r="AK158" t="s">
        <v>196</v>
      </c>
      <c r="AL158">
        <v>33.930909999999997</v>
      </c>
      <c r="AM158" t="s">
        <v>197</v>
      </c>
      <c r="AN158">
        <v>-78.073138999999998</v>
      </c>
      <c r="AO158">
        <v>25</v>
      </c>
      <c r="AP158">
        <v>400</v>
      </c>
      <c r="AQ158" t="s">
        <v>129</v>
      </c>
      <c r="AR158">
        <v>42</v>
      </c>
      <c r="AS158">
        <v>47</v>
      </c>
      <c r="AT158">
        <v>256</v>
      </c>
      <c r="BB158" t="str">
        <f t="shared" si="54"/>
        <v>1200</v>
      </c>
      <c r="BC158">
        <v>1</v>
      </c>
      <c r="BD158" t="str">
        <f t="shared" si="55"/>
        <v xml:space="preserve">N72FU   </v>
      </c>
      <c r="BE158">
        <v>1</v>
      </c>
      <c r="BG158">
        <v>0</v>
      </c>
      <c r="BH158">
        <v>0</v>
      </c>
      <c r="BI158">
        <v>0</v>
      </c>
      <c r="BJ158">
        <v>-25</v>
      </c>
      <c r="BK158">
        <v>-425</v>
      </c>
      <c r="BL158" t="s">
        <v>139</v>
      </c>
      <c r="BM158">
        <v>1</v>
      </c>
      <c r="BN158">
        <v>1</v>
      </c>
      <c r="BO158">
        <v>0</v>
      </c>
      <c r="BP158">
        <v>0</v>
      </c>
      <c r="BS158">
        <v>0.32</v>
      </c>
      <c r="BT158">
        <v>0</v>
      </c>
      <c r="BU158">
        <v>0</v>
      </c>
      <c r="CE158" t="str">
        <f t="shared" ref="CE158:CE163" si="65">"11:58:12.715"</f>
        <v>11:58:12.715</v>
      </c>
      <c r="CF158">
        <v>714752882</v>
      </c>
      <c r="CS158">
        <v>0</v>
      </c>
      <c r="CT158">
        <v>2</v>
      </c>
      <c r="CU158">
        <v>0</v>
      </c>
      <c r="CV158">
        <v>2</v>
      </c>
      <c r="CW158">
        <v>0</v>
      </c>
      <c r="CX158">
        <v>7</v>
      </c>
      <c r="CY158">
        <v>7</v>
      </c>
      <c r="CZ158" t="s">
        <v>131</v>
      </c>
      <c r="DA158">
        <v>65</v>
      </c>
      <c r="DB158">
        <v>0</v>
      </c>
      <c r="DC158" t="s">
        <v>132</v>
      </c>
      <c r="DD158" t="s">
        <v>133</v>
      </c>
      <c r="DG158">
        <v>3574675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</row>
    <row r="159" spans="1:123" x14ac:dyDescent="0.3">
      <c r="A159" t="str">
        <f>"10/15/2023 11:58:12.943"</f>
        <v>10/15/2023 11:58:12.943</v>
      </c>
      <c r="C159" t="str">
        <f t="shared" si="52"/>
        <v>FFDFD3C0</v>
      </c>
      <c r="D159" t="s">
        <v>141</v>
      </c>
      <c r="E159">
        <v>42</v>
      </c>
      <c r="H159">
        <v>129</v>
      </c>
      <c r="I159" t="s">
        <v>142</v>
      </c>
      <c r="J159" t="s">
        <v>125</v>
      </c>
      <c r="K159">
        <v>0</v>
      </c>
      <c r="L159">
        <v>3</v>
      </c>
      <c r="M159">
        <v>0</v>
      </c>
      <c r="N159">
        <v>2</v>
      </c>
      <c r="O159">
        <v>0</v>
      </c>
      <c r="P159">
        <v>1</v>
      </c>
      <c r="Q159">
        <v>0</v>
      </c>
      <c r="S159" t="str">
        <f t="shared" si="64"/>
        <v>11:58:12.000</v>
      </c>
      <c r="T159" t="str">
        <f t="shared" si="64"/>
        <v>11:58:12.000</v>
      </c>
      <c r="U159" t="str">
        <f t="shared" si="53"/>
        <v>A9A1C3</v>
      </c>
      <c r="V159">
        <v>0</v>
      </c>
      <c r="W159">
        <v>0</v>
      </c>
      <c r="X159">
        <v>2</v>
      </c>
      <c r="Y159">
        <v>0</v>
      </c>
      <c r="AA159">
        <v>1</v>
      </c>
      <c r="AB159">
        <v>8</v>
      </c>
      <c r="AC159">
        <v>3</v>
      </c>
      <c r="AD159">
        <v>0</v>
      </c>
      <c r="AE159">
        <v>9</v>
      </c>
      <c r="AF159" t="s">
        <v>126</v>
      </c>
      <c r="AG159">
        <v>0</v>
      </c>
      <c r="AH159">
        <v>3</v>
      </c>
      <c r="AI159">
        <v>1</v>
      </c>
      <c r="AJ159">
        <v>0</v>
      </c>
      <c r="AK159" t="s">
        <v>196</v>
      </c>
      <c r="AL159">
        <v>33.930909999999997</v>
      </c>
      <c r="AM159" t="s">
        <v>197</v>
      </c>
      <c r="AN159">
        <v>-78.073138999999998</v>
      </c>
      <c r="AO159">
        <v>25</v>
      </c>
      <c r="AP159">
        <v>400</v>
      </c>
      <c r="AQ159" t="s">
        <v>129</v>
      </c>
      <c r="AR159">
        <v>42</v>
      </c>
      <c r="AS159">
        <v>47</v>
      </c>
      <c r="AT159">
        <v>256</v>
      </c>
      <c r="BB159" t="str">
        <f t="shared" si="54"/>
        <v>1200</v>
      </c>
      <c r="BC159">
        <v>1</v>
      </c>
      <c r="BD159" t="str">
        <f t="shared" si="55"/>
        <v xml:space="preserve">N72FU   </v>
      </c>
      <c r="BE159">
        <v>1</v>
      </c>
      <c r="BG159">
        <v>0</v>
      </c>
      <c r="BH159">
        <v>0</v>
      </c>
      <c r="BI159">
        <v>0</v>
      </c>
      <c r="BJ159">
        <v>-25</v>
      </c>
      <c r="BK159">
        <v>-425</v>
      </c>
      <c r="BL159" t="s">
        <v>139</v>
      </c>
      <c r="BM159">
        <v>1</v>
      </c>
      <c r="BN159">
        <v>1</v>
      </c>
      <c r="BO159">
        <v>0</v>
      </c>
      <c r="BP159">
        <v>0</v>
      </c>
      <c r="BS159">
        <v>0.32</v>
      </c>
      <c r="BT159">
        <v>0</v>
      </c>
      <c r="BU159">
        <v>0</v>
      </c>
      <c r="CE159" t="str">
        <f t="shared" si="65"/>
        <v>11:58:12.715</v>
      </c>
      <c r="CF159">
        <v>714752882</v>
      </c>
      <c r="CS159">
        <v>0</v>
      </c>
      <c r="CT159">
        <v>2</v>
      </c>
      <c r="CU159">
        <v>0</v>
      </c>
      <c r="CV159">
        <v>2</v>
      </c>
      <c r="CW159">
        <v>0</v>
      </c>
      <c r="CX159">
        <v>7</v>
      </c>
      <c r="CY159">
        <v>7</v>
      </c>
      <c r="CZ159" t="s">
        <v>131</v>
      </c>
      <c r="DA159">
        <v>65</v>
      </c>
      <c r="DB159">
        <v>0</v>
      </c>
      <c r="DC159" t="s">
        <v>132</v>
      </c>
      <c r="DD159" t="s">
        <v>133</v>
      </c>
      <c r="DG159">
        <v>3574675</v>
      </c>
      <c r="DI159">
        <v>0</v>
      </c>
      <c r="DJ159">
        <v>0</v>
      </c>
      <c r="DK159">
        <v>1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</row>
    <row r="160" spans="1:123" x14ac:dyDescent="0.3">
      <c r="A160" t="str">
        <f>"10/15/2023 11:58:12.959"</f>
        <v>10/15/2023 11:58:12.959</v>
      </c>
      <c r="C160" t="str">
        <f t="shared" si="52"/>
        <v>FFDFD3C0</v>
      </c>
      <c r="D160" t="s">
        <v>143</v>
      </c>
      <c r="E160">
        <v>6</v>
      </c>
      <c r="F160">
        <v>3006</v>
      </c>
      <c r="G160" t="s">
        <v>144</v>
      </c>
      <c r="J160" t="s">
        <v>145</v>
      </c>
      <c r="K160">
        <v>0</v>
      </c>
      <c r="L160">
        <v>3</v>
      </c>
      <c r="M160">
        <v>0</v>
      </c>
      <c r="N160">
        <v>2</v>
      </c>
      <c r="O160">
        <v>0</v>
      </c>
      <c r="P160">
        <v>1</v>
      </c>
      <c r="Q160">
        <v>0</v>
      </c>
      <c r="S160" t="str">
        <f t="shared" si="64"/>
        <v>11:58:12.000</v>
      </c>
      <c r="T160" t="str">
        <f t="shared" si="64"/>
        <v>11:58:12.000</v>
      </c>
      <c r="U160" t="str">
        <f t="shared" si="53"/>
        <v>A9A1C3</v>
      </c>
      <c r="V160">
        <v>0</v>
      </c>
      <c r="W160">
        <v>0</v>
      </c>
      <c r="X160">
        <v>2</v>
      </c>
      <c r="Y160">
        <v>0</v>
      </c>
      <c r="AA160">
        <v>1</v>
      </c>
      <c r="AB160">
        <v>8</v>
      </c>
      <c r="AC160">
        <v>3</v>
      </c>
      <c r="AD160">
        <v>0</v>
      </c>
      <c r="AE160">
        <v>9</v>
      </c>
      <c r="AF160" t="s">
        <v>126</v>
      </c>
      <c r="AG160">
        <v>0</v>
      </c>
      <c r="AH160">
        <v>3</v>
      </c>
      <c r="AI160">
        <v>1</v>
      </c>
      <c r="AJ160">
        <v>0</v>
      </c>
      <c r="AK160" t="s">
        <v>196</v>
      </c>
      <c r="AL160">
        <v>33.930909999999997</v>
      </c>
      <c r="AM160" t="s">
        <v>197</v>
      </c>
      <c r="AN160">
        <v>-78.073138999999998</v>
      </c>
      <c r="AO160">
        <v>25</v>
      </c>
      <c r="AP160">
        <v>400</v>
      </c>
      <c r="AQ160" t="s">
        <v>129</v>
      </c>
      <c r="AR160">
        <v>42</v>
      </c>
      <c r="AS160">
        <v>47</v>
      </c>
      <c r="AT160">
        <v>256</v>
      </c>
      <c r="BB160" t="str">
        <f t="shared" si="54"/>
        <v>1200</v>
      </c>
      <c r="BC160">
        <v>1</v>
      </c>
      <c r="BD160" t="str">
        <f t="shared" si="55"/>
        <v xml:space="preserve">N72FU   </v>
      </c>
      <c r="BE160">
        <v>1</v>
      </c>
      <c r="BG160">
        <v>0</v>
      </c>
      <c r="BH160">
        <v>0</v>
      </c>
      <c r="BI160">
        <v>0</v>
      </c>
      <c r="BJ160">
        <v>-25</v>
      </c>
      <c r="BK160">
        <v>-425</v>
      </c>
      <c r="BL160" t="s">
        <v>139</v>
      </c>
      <c r="BM160">
        <v>1</v>
      </c>
      <c r="BN160">
        <v>1</v>
      </c>
      <c r="BO160">
        <v>0</v>
      </c>
      <c r="BP160">
        <v>0</v>
      </c>
      <c r="BS160">
        <v>0.32</v>
      </c>
      <c r="BT160">
        <v>0</v>
      </c>
      <c r="BU160">
        <v>0</v>
      </c>
      <c r="CE160" t="str">
        <f t="shared" si="65"/>
        <v>11:58:12.715</v>
      </c>
      <c r="CF160">
        <v>714752882</v>
      </c>
      <c r="CS160">
        <v>0</v>
      </c>
      <c r="CT160">
        <v>2</v>
      </c>
      <c r="CU160">
        <v>0</v>
      </c>
      <c r="CV160">
        <v>2</v>
      </c>
      <c r="CW160">
        <v>0</v>
      </c>
      <c r="CX160">
        <v>7</v>
      </c>
      <c r="CY160">
        <v>7</v>
      </c>
      <c r="CZ160" t="s">
        <v>131</v>
      </c>
      <c r="DA160">
        <v>65</v>
      </c>
      <c r="DB160">
        <v>0</v>
      </c>
      <c r="DC160" t="s">
        <v>132</v>
      </c>
      <c r="DD160" t="s">
        <v>133</v>
      </c>
      <c r="DG160">
        <v>3574675</v>
      </c>
      <c r="DI160">
        <v>0</v>
      </c>
      <c r="DJ160">
        <v>0</v>
      </c>
      <c r="DK160">
        <v>1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</row>
    <row r="161" spans="1:123" x14ac:dyDescent="0.3">
      <c r="A161" t="str">
        <f>"10/15/2023 11:58:12.959"</f>
        <v>10/15/2023 11:58:12.959</v>
      </c>
      <c r="C161" t="str">
        <f t="shared" si="52"/>
        <v>FFDFD3C0</v>
      </c>
      <c r="D161" t="s">
        <v>134</v>
      </c>
      <c r="E161">
        <v>2</v>
      </c>
      <c r="H161">
        <v>158</v>
      </c>
      <c r="I161" t="s">
        <v>140</v>
      </c>
      <c r="J161" t="s">
        <v>136</v>
      </c>
      <c r="K161">
        <v>0</v>
      </c>
      <c r="L161">
        <v>3</v>
      </c>
      <c r="M161">
        <v>0</v>
      </c>
      <c r="N161">
        <v>2</v>
      </c>
      <c r="O161">
        <v>0</v>
      </c>
      <c r="P161">
        <v>1</v>
      </c>
      <c r="Q161">
        <v>0</v>
      </c>
      <c r="S161" t="str">
        <f t="shared" si="64"/>
        <v>11:58:12.000</v>
      </c>
      <c r="T161" t="str">
        <f t="shared" si="64"/>
        <v>11:58:12.000</v>
      </c>
      <c r="U161" t="str">
        <f t="shared" si="53"/>
        <v>A9A1C3</v>
      </c>
      <c r="V161">
        <v>0</v>
      </c>
      <c r="W161">
        <v>0</v>
      </c>
      <c r="X161">
        <v>2</v>
      </c>
      <c r="Y161">
        <v>0</v>
      </c>
      <c r="AA161">
        <v>1</v>
      </c>
      <c r="AB161">
        <v>8</v>
      </c>
      <c r="AC161">
        <v>3</v>
      </c>
      <c r="AD161">
        <v>0</v>
      </c>
      <c r="AE161">
        <v>9</v>
      </c>
      <c r="AF161" t="s">
        <v>126</v>
      </c>
      <c r="AG161">
        <v>0</v>
      </c>
      <c r="AH161">
        <v>3</v>
      </c>
      <c r="AI161">
        <v>1</v>
      </c>
      <c r="AJ161">
        <v>0</v>
      </c>
      <c r="AK161" t="s">
        <v>196</v>
      </c>
      <c r="AL161">
        <v>33.930909999999997</v>
      </c>
      <c r="AM161" t="s">
        <v>197</v>
      </c>
      <c r="AN161">
        <v>-78.073138999999998</v>
      </c>
      <c r="AO161">
        <v>25</v>
      </c>
      <c r="AP161">
        <v>400</v>
      </c>
      <c r="AQ161" t="s">
        <v>129</v>
      </c>
      <c r="AR161">
        <v>42</v>
      </c>
      <c r="AS161">
        <v>47</v>
      </c>
      <c r="AT161">
        <v>256</v>
      </c>
      <c r="BB161" t="str">
        <f t="shared" si="54"/>
        <v>1200</v>
      </c>
      <c r="BC161">
        <v>1</v>
      </c>
      <c r="BD161" t="str">
        <f t="shared" si="55"/>
        <v xml:space="preserve">N72FU   </v>
      </c>
      <c r="BE161">
        <v>1</v>
      </c>
      <c r="BG161">
        <v>0</v>
      </c>
      <c r="BH161">
        <v>0</v>
      </c>
      <c r="BI161">
        <v>0</v>
      </c>
      <c r="BJ161">
        <v>-25</v>
      </c>
      <c r="BK161">
        <v>-425</v>
      </c>
      <c r="BL161" t="s">
        <v>139</v>
      </c>
      <c r="BM161">
        <v>1</v>
      </c>
      <c r="BN161">
        <v>1</v>
      </c>
      <c r="BO161">
        <v>0</v>
      </c>
      <c r="BP161">
        <v>0</v>
      </c>
      <c r="BS161">
        <v>0.32</v>
      </c>
      <c r="BT161">
        <v>0</v>
      </c>
      <c r="BU161">
        <v>0</v>
      </c>
      <c r="CE161" t="str">
        <f t="shared" si="65"/>
        <v>11:58:12.715</v>
      </c>
      <c r="CF161">
        <v>714752882</v>
      </c>
      <c r="CS161">
        <v>0</v>
      </c>
      <c r="CT161">
        <v>2</v>
      </c>
      <c r="CU161">
        <v>0</v>
      </c>
      <c r="CV161">
        <v>2</v>
      </c>
      <c r="CW161">
        <v>0</v>
      </c>
      <c r="CX161">
        <v>7</v>
      </c>
      <c r="CY161">
        <v>7</v>
      </c>
      <c r="CZ161" t="s">
        <v>131</v>
      </c>
      <c r="DA161">
        <v>65</v>
      </c>
      <c r="DB161">
        <v>0</v>
      </c>
      <c r="DC161" t="s">
        <v>132</v>
      </c>
      <c r="DD161" t="s">
        <v>133</v>
      </c>
      <c r="DG161">
        <v>3574675</v>
      </c>
      <c r="DI161">
        <v>0</v>
      </c>
      <c r="DJ161">
        <v>0</v>
      </c>
      <c r="DK161">
        <v>1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</row>
    <row r="162" spans="1:123" x14ac:dyDescent="0.3">
      <c r="A162" t="str">
        <f>"10/15/2023 11:58:12.975"</f>
        <v>10/15/2023 11:58:12.975</v>
      </c>
      <c r="C162" t="str">
        <f t="shared" si="52"/>
        <v>FFDFD3C0</v>
      </c>
      <c r="D162" t="s">
        <v>137</v>
      </c>
      <c r="E162">
        <v>6</v>
      </c>
      <c r="F162">
        <v>1006</v>
      </c>
      <c r="G162" t="s">
        <v>135</v>
      </c>
      <c r="J162" t="s">
        <v>138</v>
      </c>
      <c r="K162">
        <v>0</v>
      </c>
      <c r="L162">
        <v>3</v>
      </c>
      <c r="M162">
        <v>0</v>
      </c>
      <c r="N162">
        <v>2</v>
      </c>
      <c r="O162">
        <v>0</v>
      </c>
      <c r="P162">
        <v>1</v>
      </c>
      <c r="Q162">
        <v>0</v>
      </c>
      <c r="S162" t="str">
        <f t="shared" si="64"/>
        <v>11:58:12.000</v>
      </c>
      <c r="T162" t="str">
        <f t="shared" si="64"/>
        <v>11:58:12.000</v>
      </c>
      <c r="U162" t="str">
        <f t="shared" si="53"/>
        <v>A9A1C3</v>
      </c>
      <c r="V162">
        <v>0</v>
      </c>
      <c r="W162">
        <v>0</v>
      </c>
      <c r="X162">
        <v>2</v>
      </c>
      <c r="Y162">
        <v>0</v>
      </c>
      <c r="AA162">
        <v>1</v>
      </c>
      <c r="AB162">
        <v>8</v>
      </c>
      <c r="AC162">
        <v>3</v>
      </c>
      <c r="AD162">
        <v>0</v>
      </c>
      <c r="AE162">
        <v>9</v>
      </c>
      <c r="AF162" t="s">
        <v>126</v>
      </c>
      <c r="AG162">
        <v>0</v>
      </c>
      <c r="AH162">
        <v>3</v>
      </c>
      <c r="AI162">
        <v>1</v>
      </c>
      <c r="AJ162">
        <v>0</v>
      </c>
      <c r="AK162" t="s">
        <v>196</v>
      </c>
      <c r="AL162">
        <v>33.930909999999997</v>
      </c>
      <c r="AM162" t="s">
        <v>197</v>
      </c>
      <c r="AN162">
        <v>-78.073138999999998</v>
      </c>
      <c r="AO162">
        <v>25</v>
      </c>
      <c r="AP162">
        <v>400</v>
      </c>
      <c r="AQ162" t="s">
        <v>129</v>
      </c>
      <c r="AR162">
        <v>42</v>
      </c>
      <c r="AS162">
        <v>47</v>
      </c>
      <c r="AT162">
        <v>256</v>
      </c>
      <c r="BB162" t="str">
        <f t="shared" si="54"/>
        <v>1200</v>
      </c>
      <c r="BC162">
        <v>1</v>
      </c>
      <c r="BD162" t="str">
        <f t="shared" si="55"/>
        <v xml:space="preserve">N72FU   </v>
      </c>
      <c r="BE162">
        <v>1</v>
      </c>
      <c r="BG162">
        <v>0</v>
      </c>
      <c r="BH162">
        <v>0</v>
      </c>
      <c r="BI162">
        <v>0</v>
      </c>
      <c r="BJ162">
        <v>-25</v>
      </c>
      <c r="BK162">
        <v>-425</v>
      </c>
      <c r="BL162" t="s">
        <v>139</v>
      </c>
      <c r="BM162">
        <v>1</v>
      </c>
      <c r="BN162">
        <v>1</v>
      </c>
      <c r="BO162">
        <v>0</v>
      </c>
      <c r="BP162">
        <v>0</v>
      </c>
      <c r="BS162">
        <v>0.32</v>
      </c>
      <c r="BT162">
        <v>0</v>
      </c>
      <c r="BU162">
        <v>0</v>
      </c>
      <c r="CE162" t="str">
        <f t="shared" si="65"/>
        <v>11:58:12.715</v>
      </c>
      <c r="CF162">
        <v>714752882</v>
      </c>
      <c r="CS162">
        <v>0</v>
      </c>
      <c r="CT162">
        <v>2</v>
      </c>
      <c r="CU162">
        <v>0</v>
      </c>
      <c r="CV162">
        <v>2</v>
      </c>
      <c r="CW162">
        <v>0</v>
      </c>
      <c r="CX162">
        <v>7</v>
      </c>
      <c r="CY162">
        <v>7</v>
      </c>
      <c r="CZ162" t="s">
        <v>131</v>
      </c>
      <c r="DA162">
        <v>65</v>
      </c>
      <c r="DB162">
        <v>0</v>
      </c>
      <c r="DC162" t="s">
        <v>132</v>
      </c>
      <c r="DD162" t="s">
        <v>133</v>
      </c>
      <c r="DG162">
        <v>3574675</v>
      </c>
      <c r="DI162">
        <v>0</v>
      </c>
      <c r="DJ162">
        <v>0</v>
      </c>
      <c r="DK162">
        <v>1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</row>
    <row r="163" spans="1:123" x14ac:dyDescent="0.3">
      <c r="A163" t="str">
        <f>"10/15/2023 11:58:12.975"</f>
        <v>10/15/2023 11:58:12.975</v>
      </c>
      <c r="C163" t="str">
        <f t="shared" si="52"/>
        <v>FFDFD3C0</v>
      </c>
      <c r="D163" t="s">
        <v>137</v>
      </c>
      <c r="E163">
        <v>4</v>
      </c>
      <c r="F163">
        <v>1004</v>
      </c>
      <c r="G163" t="s">
        <v>140</v>
      </c>
      <c r="J163" t="s">
        <v>138</v>
      </c>
      <c r="K163">
        <v>0</v>
      </c>
      <c r="L163">
        <v>3</v>
      </c>
      <c r="M163">
        <v>0</v>
      </c>
      <c r="N163">
        <v>2</v>
      </c>
      <c r="O163">
        <v>0</v>
      </c>
      <c r="P163">
        <v>1</v>
      </c>
      <c r="Q163">
        <v>0</v>
      </c>
      <c r="S163" t="str">
        <f t="shared" si="64"/>
        <v>11:58:12.000</v>
      </c>
      <c r="T163" t="str">
        <f t="shared" si="64"/>
        <v>11:58:12.000</v>
      </c>
      <c r="U163" t="str">
        <f t="shared" si="53"/>
        <v>A9A1C3</v>
      </c>
      <c r="V163">
        <v>0</v>
      </c>
      <c r="W163">
        <v>0</v>
      </c>
      <c r="X163">
        <v>2</v>
      </c>
      <c r="Y163">
        <v>0</v>
      </c>
      <c r="AA163">
        <v>1</v>
      </c>
      <c r="AB163">
        <v>8</v>
      </c>
      <c r="AC163">
        <v>3</v>
      </c>
      <c r="AD163">
        <v>0</v>
      </c>
      <c r="AE163">
        <v>9</v>
      </c>
      <c r="AF163" t="s">
        <v>126</v>
      </c>
      <c r="AG163">
        <v>0</v>
      </c>
      <c r="AH163">
        <v>3</v>
      </c>
      <c r="AI163">
        <v>1</v>
      </c>
      <c r="AJ163">
        <v>0</v>
      </c>
      <c r="AK163" t="s">
        <v>196</v>
      </c>
      <c r="AL163">
        <v>33.930909999999997</v>
      </c>
      <c r="AM163" t="s">
        <v>197</v>
      </c>
      <c r="AN163">
        <v>-78.073138999999998</v>
      </c>
      <c r="AO163">
        <v>25</v>
      </c>
      <c r="AP163">
        <v>400</v>
      </c>
      <c r="AQ163" t="s">
        <v>129</v>
      </c>
      <c r="AR163">
        <v>42</v>
      </c>
      <c r="AS163">
        <v>47</v>
      </c>
      <c r="AT163">
        <v>256</v>
      </c>
      <c r="BB163" t="str">
        <f t="shared" si="54"/>
        <v>1200</v>
      </c>
      <c r="BC163">
        <v>1</v>
      </c>
      <c r="BD163" t="str">
        <f t="shared" si="55"/>
        <v xml:space="preserve">N72FU   </v>
      </c>
      <c r="BE163">
        <v>1</v>
      </c>
      <c r="BG163">
        <v>0</v>
      </c>
      <c r="BH163">
        <v>0</v>
      </c>
      <c r="BI163">
        <v>0</v>
      </c>
      <c r="BJ163">
        <v>-25</v>
      </c>
      <c r="BK163">
        <v>-425</v>
      </c>
      <c r="BL163" t="s">
        <v>139</v>
      </c>
      <c r="BM163">
        <v>1</v>
      </c>
      <c r="BN163">
        <v>1</v>
      </c>
      <c r="BO163">
        <v>0</v>
      </c>
      <c r="BP163">
        <v>0</v>
      </c>
      <c r="BS163">
        <v>0.32</v>
      </c>
      <c r="BT163">
        <v>0</v>
      </c>
      <c r="BU163">
        <v>0</v>
      </c>
      <c r="CE163" t="str">
        <f t="shared" si="65"/>
        <v>11:58:12.715</v>
      </c>
      <c r="CF163">
        <v>714752882</v>
      </c>
      <c r="CS163">
        <v>0</v>
      </c>
      <c r="CT163">
        <v>2</v>
      </c>
      <c r="CU163">
        <v>0</v>
      </c>
      <c r="CV163">
        <v>2</v>
      </c>
      <c r="CW163">
        <v>0</v>
      </c>
      <c r="CX163">
        <v>7</v>
      </c>
      <c r="CY163">
        <v>7</v>
      </c>
      <c r="CZ163" t="s">
        <v>131</v>
      </c>
      <c r="DA163">
        <v>65</v>
      </c>
      <c r="DB163">
        <v>0</v>
      </c>
      <c r="DC163" t="s">
        <v>132</v>
      </c>
      <c r="DD163" t="s">
        <v>133</v>
      </c>
      <c r="DG163">
        <v>3574675</v>
      </c>
      <c r="DI163">
        <v>0</v>
      </c>
      <c r="DJ163">
        <v>0</v>
      </c>
      <c r="DK163">
        <v>1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</row>
    <row r="164" spans="1:123" x14ac:dyDescent="0.3">
      <c r="A164" t="str">
        <f>"10/15/2023 11:58:13.756"</f>
        <v>10/15/2023 11:58:13.756</v>
      </c>
      <c r="C164" t="str">
        <f t="shared" si="52"/>
        <v>FFDFD3C0</v>
      </c>
      <c r="D164" t="s">
        <v>134</v>
      </c>
      <c r="E164">
        <v>2</v>
      </c>
      <c r="H164">
        <v>158</v>
      </c>
      <c r="I164" t="s">
        <v>140</v>
      </c>
      <c r="J164" t="s">
        <v>136</v>
      </c>
      <c r="K164">
        <v>0</v>
      </c>
      <c r="L164">
        <v>3</v>
      </c>
      <c r="M164">
        <v>0</v>
      </c>
      <c r="N164">
        <v>2</v>
      </c>
      <c r="O164">
        <v>0</v>
      </c>
      <c r="P164">
        <v>1</v>
      </c>
      <c r="Q164">
        <v>0</v>
      </c>
      <c r="S164" t="str">
        <f t="shared" ref="S164:T169" si="66">"11:58:13.000"</f>
        <v>11:58:13.000</v>
      </c>
      <c r="T164" t="str">
        <f t="shared" si="66"/>
        <v>11:58:13.000</v>
      </c>
      <c r="U164" t="str">
        <f t="shared" si="53"/>
        <v>A9A1C3</v>
      </c>
      <c r="V164">
        <v>0</v>
      </c>
      <c r="W164">
        <v>0</v>
      </c>
      <c r="X164">
        <v>2</v>
      </c>
      <c r="Y164">
        <v>0</v>
      </c>
      <c r="AA164">
        <v>1</v>
      </c>
      <c r="AB164">
        <v>8</v>
      </c>
      <c r="AC164">
        <v>3</v>
      </c>
      <c r="AD164">
        <v>0</v>
      </c>
      <c r="AE164">
        <v>9</v>
      </c>
      <c r="AF164" t="s">
        <v>126</v>
      </c>
      <c r="AG164">
        <v>0</v>
      </c>
      <c r="AH164">
        <v>3</v>
      </c>
      <c r="AI164">
        <v>1</v>
      </c>
      <c r="AJ164">
        <v>0</v>
      </c>
      <c r="AK164" t="s">
        <v>198</v>
      </c>
      <c r="AL164">
        <v>33.931123999999997</v>
      </c>
      <c r="AM164" t="s">
        <v>199</v>
      </c>
      <c r="AN164">
        <v>-78.072902999999997</v>
      </c>
      <c r="AO164">
        <v>25</v>
      </c>
      <c r="AP164">
        <v>400</v>
      </c>
      <c r="AQ164" t="s">
        <v>129</v>
      </c>
      <c r="AR164">
        <v>42</v>
      </c>
      <c r="AS164">
        <v>46</v>
      </c>
      <c r="AT164">
        <v>256</v>
      </c>
      <c r="BB164" t="str">
        <f t="shared" si="54"/>
        <v>1200</v>
      </c>
      <c r="BC164">
        <v>1</v>
      </c>
      <c r="BD164" t="str">
        <f t="shared" si="55"/>
        <v xml:space="preserve">N72FU   </v>
      </c>
      <c r="BE164">
        <v>1</v>
      </c>
      <c r="BG164">
        <v>0</v>
      </c>
      <c r="BH164">
        <v>0</v>
      </c>
      <c r="BI164">
        <v>0</v>
      </c>
      <c r="BJ164">
        <v>-25</v>
      </c>
      <c r="BK164">
        <v>-425</v>
      </c>
      <c r="BL164" t="s">
        <v>139</v>
      </c>
      <c r="BM164">
        <v>1</v>
      </c>
      <c r="BN164">
        <v>1</v>
      </c>
      <c r="BO164">
        <v>0</v>
      </c>
      <c r="BP164">
        <v>0</v>
      </c>
      <c r="BS164">
        <v>0.32</v>
      </c>
      <c r="BT164">
        <v>0</v>
      </c>
      <c r="BU164">
        <v>0</v>
      </c>
      <c r="CE164" t="str">
        <f t="shared" ref="CE164:CE169" si="67">"11:58:13.577"</f>
        <v>11:58:13.577</v>
      </c>
      <c r="CF164">
        <v>577002312</v>
      </c>
      <c r="CS164">
        <v>0</v>
      </c>
      <c r="CT164">
        <v>2</v>
      </c>
      <c r="CU164">
        <v>0</v>
      </c>
      <c r="CV164">
        <v>2</v>
      </c>
      <c r="CW164">
        <v>0</v>
      </c>
      <c r="CX164">
        <v>7</v>
      </c>
      <c r="CY164">
        <v>7</v>
      </c>
      <c r="CZ164" t="s">
        <v>131</v>
      </c>
      <c r="DA164">
        <v>65</v>
      </c>
      <c r="DB164">
        <v>0</v>
      </c>
      <c r="DC164" t="s">
        <v>132</v>
      </c>
      <c r="DD164" t="s">
        <v>133</v>
      </c>
      <c r="DG164">
        <v>3574682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</row>
    <row r="165" spans="1:123" x14ac:dyDescent="0.3">
      <c r="A165" t="str">
        <f>"10/15/2023 11:58:13.772"</f>
        <v>10/15/2023 11:58:13.772</v>
      </c>
      <c r="C165" t="str">
        <f t="shared" si="52"/>
        <v>FFDFD3C0</v>
      </c>
      <c r="D165" t="s">
        <v>137</v>
      </c>
      <c r="E165">
        <v>4</v>
      </c>
      <c r="F165">
        <v>1004</v>
      </c>
      <c r="G165" t="s">
        <v>140</v>
      </c>
      <c r="J165" t="s">
        <v>138</v>
      </c>
      <c r="K165">
        <v>0</v>
      </c>
      <c r="L165">
        <v>3</v>
      </c>
      <c r="M165">
        <v>0</v>
      </c>
      <c r="N165">
        <v>2</v>
      </c>
      <c r="O165">
        <v>0</v>
      </c>
      <c r="P165">
        <v>1</v>
      </c>
      <c r="Q165">
        <v>0</v>
      </c>
      <c r="S165" t="str">
        <f t="shared" si="66"/>
        <v>11:58:13.000</v>
      </c>
      <c r="T165" t="str">
        <f t="shared" si="66"/>
        <v>11:58:13.000</v>
      </c>
      <c r="U165" t="str">
        <f t="shared" si="53"/>
        <v>A9A1C3</v>
      </c>
      <c r="V165">
        <v>0</v>
      </c>
      <c r="W165">
        <v>0</v>
      </c>
      <c r="X165">
        <v>2</v>
      </c>
      <c r="Y165">
        <v>0</v>
      </c>
      <c r="AA165">
        <v>1</v>
      </c>
      <c r="AB165">
        <v>8</v>
      </c>
      <c r="AC165">
        <v>3</v>
      </c>
      <c r="AD165">
        <v>0</v>
      </c>
      <c r="AE165">
        <v>9</v>
      </c>
      <c r="AF165" t="s">
        <v>126</v>
      </c>
      <c r="AG165">
        <v>0</v>
      </c>
      <c r="AH165">
        <v>3</v>
      </c>
      <c r="AI165">
        <v>1</v>
      </c>
      <c r="AJ165">
        <v>0</v>
      </c>
      <c r="AK165" t="s">
        <v>198</v>
      </c>
      <c r="AL165">
        <v>33.931123999999997</v>
      </c>
      <c r="AM165" t="s">
        <v>199</v>
      </c>
      <c r="AN165">
        <v>-78.072902999999997</v>
      </c>
      <c r="AO165">
        <v>25</v>
      </c>
      <c r="AP165">
        <v>400</v>
      </c>
      <c r="AQ165" t="s">
        <v>129</v>
      </c>
      <c r="AR165">
        <v>42</v>
      </c>
      <c r="AS165">
        <v>46</v>
      </c>
      <c r="AT165">
        <v>256</v>
      </c>
      <c r="BB165" t="str">
        <f t="shared" si="54"/>
        <v>1200</v>
      </c>
      <c r="BC165">
        <v>1</v>
      </c>
      <c r="BD165" t="str">
        <f t="shared" si="55"/>
        <v xml:space="preserve">N72FU   </v>
      </c>
      <c r="BE165">
        <v>1</v>
      </c>
      <c r="BG165">
        <v>0</v>
      </c>
      <c r="BH165">
        <v>0</v>
      </c>
      <c r="BI165">
        <v>0</v>
      </c>
      <c r="BJ165">
        <v>-25</v>
      </c>
      <c r="BK165">
        <v>-425</v>
      </c>
      <c r="BL165" t="s">
        <v>139</v>
      </c>
      <c r="BM165">
        <v>1</v>
      </c>
      <c r="BN165">
        <v>1</v>
      </c>
      <c r="BO165">
        <v>0</v>
      </c>
      <c r="BP165">
        <v>0</v>
      </c>
      <c r="BS165">
        <v>0.32</v>
      </c>
      <c r="BT165">
        <v>0</v>
      </c>
      <c r="BU165">
        <v>0</v>
      </c>
      <c r="CE165" t="str">
        <f t="shared" si="67"/>
        <v>11:58:13.577</v>
      </c>
      <c r="CF165">
        <v>577002312</v>
      </c>
      <c r="CS165">
        <v>0</v>
      </c>
      <c r="CT165">
        <v>2</v>
      </c>
      <c r="CU165">
        <v>0</v>
      </c>
      <c r="CV165">
        <v>2</v>
      </c>
      <c r="CW165">
        <v>0</v>
      </c>
      <c r="CX165">
        <v>7</v>
      </c>
      <c r="CY165">
        <v>7</v>
      </c>
      <c r="CZ165" t="s">
        <v>131</v>
      </c>
      <c r="DA165">
        <v>65</v>
      </c>
      <c r="DB165">
        <v>0</v>
      </c>
      <c r="DC165" t="s">
        <v>132</v>
      </c>
      <c r="DD165" t="s">
        <v>133</v>
      </c>
      <c r="DG165">
        <v>3574682</v>
      </c>
      <c r="DI165">
        <v>0</v>
      </c>
      <c r="DJ165">
        <v>0</v>
      </c>
      <c r="DK165">
        <v>1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</row>
    <row r="166" spans="1:123" x14ac:dyDescent="0.3">
      <c r="A166" t="str">
        <f>"10/15/2023 11:58:13.803"</f>
        <v>10/15/2023 11:58:13.803</v>
      </c>
      <c r="C166" t="str">
        <f t="shared" si="52"/>
        <v>FFDFD3C0</v>
      </c>
      <c r="D166" t="s">
        <v>123</v>
      </c>
      <c r="E166">
        <v>10</v>
      </c>
      <c r="H166">
        <v>260</v>
      </c>
      <c r="I166" t="s">
        <v>124</v>
      </c>
      <c r="J166" t="s">
        <v>125</v>
      </c>
      <c r="K166">
        <v>0</v>
      </c>
      <c r="L166">
        <v>3</v>
      </c>
      <c r="M166">
        <v>0</v>
      </c>
      <c r="N166">
        <v>2</v>
      </c>
      <c r="O166">
        <v>0</v>
      </c>
      <c r="P166">
        <v>1</v>
      </c>
      <c r="Q166">
        <v>0</v>
      </c>
      <c r="S166" t="str">
        <f t="shared" si="66"/>
        <v>11:58:13.000</v>
      </c>
      <c r="T166" t="str">
        <f t="shared" si="66"/>
        <v>11:58:13.000</v>
      </c>
      <c r="U166" t="str">
        <f t="shared" si="53"/>
        <v>A9A1C3</v>
      </c>
      <c r="V166">
        <v>0</v>
      </c>
      <c r="W166">
        <v>0</v>
      </c>
      <c r="X166">
        <v>2</v>
      </c>
      <c r="Y166">
        <v>0</v>
      </c>
      <c r="AA166">
        <v>1</v>
      </c>
      <c r="AB166">
        <v>8</v>
      </c>
      <c r="AC166">
        <v>3</v>
      </c>
      <c r="AD166">
        <v>0</v>
      </c>
      <c r="AE166">
        <v>9</v>
      </c>
      <c r="AF166" t="s">
        <v>126</v>
      </c>
      <c r="AG166">
        <v>0</v>
      </c>
      <c r="AH166">
        <v>3</v>
      </c>
      <c r="AI166">
        <v>1</v>
      </c>
      <c r="AJ166">
        <v>0</v>
      </c>
      <c r="AK166" t="s">
        <v>198</v>
      </c>
      <c r="AL166">
        <v>33.931123999999997</v>
      </c>
      <c r="AM166" t="s">
        <v>199</v>
      </c>
      <c r="AN166">
        <v>-78.072902999999997</v>
      </c>
      <c r="AO166">
        <v>25</v>
      </c>
      <c r="AP166">
        <v>400</v>
      </c>
      <c r="AQ166" t="s">
        <v>129</v>
      </c>
      <c r="AR166">
        <v>42</v>
      </c>
      <c r="AS166">
        <v>46</v>
      </c>
      <c r="AT166">
        <v>256</v>
      </c>
      <c r="BB166" t="str">
        <f t="shared" si="54"/>
        <v>1200</v>
      </c>
      <c r="BC166">
        <v>1</v>
      </c>
      <c r="BD166" t="str">
        <f t="shared" si="55"/>
        <v xml:space="preserve">N72FU   </v>
      </c>
      <c r="BE166">
        <v>1</v>
      </c>
      <c r="BG166">
        <v>0</v>
      </c>
      <c r="BH166">
        <v>0</v>
      </c>
      <c r="BI166">
        <v>0</v>
      </c>
      <c r="BJ166">
        <v>-25</v>
      </c>
      <c r="BK166">
        <v>-425</v>
      </c>
      <c r="BL166" t="s">
        <v>139</v>
      </c>
      <c r="BM166">
        <v>1</v>
      </c>
      <c r="BN166">
        <v>1</v>
      </c>
      <c r="BO166">
        <v>0</v>
      </c>
      <c r="BP166">
        <v>0</v>
      </c>
      <c r="BS166">
        <v>0.32</v>
      </c>
      <c r="BT166">
        <v>0</v>
      </c>
      <c r="BU166">
        <v>0</v>
      </c>
      <c r="CE166" t="str">
        <f t="shared" si="67"/>
        <v>11:58:13.577</v>
      </c>
      <c r="CF166">
        <v>577002312</v>
      </c>
      <c r="CS166">
        <v>0</v>
      </c>
      <c r="CT166">
        <v>2</v>
      </c>
      <c r="CU166">
        <v>0</v>
      </c>
      <c r="CV166">
        <v>2</v>
      </c>
      <c r="CW166">
        <v>0</v>
      </c>
      <c r="CX166">
        <v>7</v>
      </c>
      <c r="CY166">
        <v>7</v>
      </c>
      <c r="CZ166" t="s">
        <v>131</v>
      </c>
      <c r="DA166">
        <v>65</v>
      </c>
      <c r="DB166">
        <v>0</v>
      </c>
      <c r="DC166" t="s">
        <v>132</v>
      </c>
      <c r="DD166" t="s">
        <v>133</v>
      </c>
      <c r="DG166">
        <v>3574682</v>
      </c>
      <c r="DI166">
        <v>0</v>
      </c>
      <c r="DJ166">
        <v>0</v>
      </c>
      <c r="DK166">
        <v>1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</row>
    <row r="167" spans="1:123" x14ac:dyDescent="0.3">
      <c r="A167" t="str">
        <f>"10/15/2023 11:58:13.803"</f>
        <v>10/15/2023 11:58:13.803</v>
      </c>
      <c r="C167" t="str">
        <f t="shared" si="52"/>
        <v>FFDFD3C0</v>
      </c>
      <c r="D167" t="s">
        <v>141</v>
      </c>
      <c r="E167">
        <v>42</v>
      </c>
      <c r="H167">
        <v>129</v>
      </c>
      <c r="I167" t="s">
        <v>142</v>
      </c>
      <c r="J167" t="s">
        <v>125</v>
      </c>
      <c r="K167">
        <v>0</v>
      </c>
      <c r="L167">
        <v>3</v>
      </c>
      <c r="M167">
        <v>0</v>
      </c>
      <c r="N167">
        <v>2</v>
      </c>
      <c r="O167">
        <v>0</v>
      </c>
      <c r="P167">
        <v>1</v>
      </c>
      <c r="Q167">
        <v>0</v>
      </c>
      <c r="S167" t="str">
        <f t="shared" si="66"/>
        <v>11:58:13.000</v>
      </c>
      <c r="T167" t="str">
        <f t="shared" si="66"/>
        <v>11:58:13.000</v>
      </c>
      <c r="U167" t="str">
        <f t="shared" si="53"/>
        <v>A9A1C3</v>
      </c>
      <c r="V167">
        <v>0</v>
      </c>
      <c r="W167">
        <v>0</v>
      </c>
      <c r="X167">
        <v>2</v>
      </c>
      <c r="Y167">
        <v>0</v>
      </c>
      <c r="AA167">
        <v>1</v>
      </c>
      <c r="AB167">
        <v>8</v>
      </c>
      <c r="AC167">
        <v>3</v>
      </c>
      <c r="AD167">
        <v>0</v>
      </c>
      <c r="AE167">
        <v>9</v>
      </c>
      <c r="AF167" t="s">
        <v>126</v>
      </c>
      <c r="AG167">
        <v>0</v>
      </c>
      <c r="AH167">
        <v>3</v>
      </c>
      <c r="AI167">
        <v>1</v>
      </c>
      <c r="AJ167">
        <v>0</v>
      </c>
      <c r="AK167" t="s">
        <v>198</v>
      </c>
      <c r="AL167">
        <v>33.931123999999997</v>
      </c>
      <c r="AM167" t="s">
        <v>199</v>
      </c>
      <c r="AN167">
        <v>-78.072902999999997</v>
      </c>
      <c r="AO167">
        <v>25</v>
      </c>
      <c r="AP167">
        <v>400</v>
      </c>
      <c r="AQ167" t="s">
        <v>129</v>
      </c>
      <c r="AR167">
        <v>42</v>
      </c>
      <c r="AS167">
        <v>46</v>
      </c>
      <c r="AT167">
        <v>256</v>
      </c>
      <c r="BB167" t="str">
        <f t="shared" si="54"/>
        <v>1200</v>
      </c>
      <c r="BC167">
        <v>1</v>
      </c>
      <c r="BD167" t="str">
        <f t="shared" si="55"/>
        <v xml:space="preserve">N72FU   </v>
      </c>
      <c r="BE167">
        <v>1</v>
      </c>
      <c r="BG167">
        <v>0</v>
      </c>
      <c r="BH167">
        <v>0</v>
      </c>
      <c r="BI167">
        <v>0</v>
      </c>
      <c r="BJ167">
        <v>-25</v>
      </c>
      <c r="BK167">
        <v>-425</v>
      </c>
      <c r="BL167" t="s">
        <v>139</v>
      </c>
      <c r="BM167">
        <v>1</v>
      </c>
      <c r="BN167">
        <v>1</v>
      </c>
      <c r="BO167">
        <v>0</v>
      </c>
      <c r="BP167">
        <v>0</v>
      </c>
      <c r="BS167">
        <v>0.32</v>
      </c>
      <c r="BT167">
        <v>0</v>
      </c>
      <c r="BU167">
        <v>0</v>
      </c>
      <c r="CE167" t="str">
        <f t="shared" si="67"/>
        <v>11:58:13.577</v>
      </c>
      <c r="CF167">
        <v>577002312</v>
      </c>
      <c r="CS167">
        <v>0</v>
      </c>
      <c r="CT167">
        <v>2</v>
      </c>
      <c r="CU167">
        <v>0</v>
      </c>
      <c r="CV167">
        <v>2</v>
      </c>
      <c r="CW167">
        <v>0</v>
      </c>
      <c r="CX167">
        <v>7</v>
      </c>
      <c r="CY167">
        <v>7</v>
      </c>
      <c r="CZ167" t="s">
        <v>131</v>
      </c>
      <c r="DA167">
        <v>65</v>
      </c>
      <c r="DB167">
        <v>0</v>
      </c>
      <c r="DC167" t="s">
        <v>132</v>
      </c>
      <c r="DD167" t="s">
        <v>133</v>
      </c>
      <c r="DG167">
        <v>3574682</v>
      </c>
      <c r="DI167">
        <v>0</v>
      </c>
      <c r="DJ167">
        <v>0</v>
      </c>
      <c r="DK167">
        <v>1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</row>
    <row r="168" spans="1:123" x14ac:dyDescent="0.3">
      <c r="A168" t="str">
        <f>"10/15/2023 11:58:13.803"</f>
        <v>10/15/2023 11:58:13.803</v>
      </c>
      <c r="C168" t="str">
        <f t="shared" si="52"/>
        <v>FFDFD3C0</v>
      </c>
      <c r="D168" t="s">
        <v>143</v>
      </c>
      <c r="E168">
        <v>6</v>
      </c>
      <c r="F168">
        <v>3006</v>
      </c>
      <c r="G168" t="s">
        <v>144</v>
      </c>
      <c r="J168" t="s">
        <v>145</v>
      </c>
      <c r="K168">
        <v>0</v>
      </c>
      <c r="L168">
        <v>3</v>
      </c>
      <c r="M168">
        <v>0</v>
      </c>
      <c r="N168">
        <v>2</v>
      </c>
      <c r="O168">
        <v>0</v>
      </c>
      <c r="P168">
        <v>1</v>
      </c>
      <c r="Q168">
        <v>0</v>
      </c>
      <c r="S168" t="str">
        <f t="shared" si="66"/>
        <v>11:58:13.000</v>
      </c>
      <c r="T168" t="str">
        <f t="shared" si="66"/>
        <v>11:58:13.000</v>
      </c>
      <c r="U168" t="str">
        <f t="shared" si="53"/>
        <v>A9A1C3</v>
      </c>
      <c r="V168">
        <v>0</v>
      </c>
      <c r="W168">
        <v>0</v>
      </c>
      <c r="X168">
        <v>2</v>
      </c>
      <c r="Y168">
        <v>0</v>
      </c>
      <c r="AA168">
        <v>1</v>
      </c>
      <c r="AB168">
        <v>8</v>
      </c>
      <c r="AC168">
        <v>3</v>
      </c>
      <c r="AD168">
        <v>0</v>
      </c>
      <c r="AE168">
        <v>9</v>
      </c>
      <c r="AF168" t="s">
        <v>126</v>
      </c>
      <c r="AG168">
        <v>0</v>
      </c>
      <c r="AH168">
        <v>3</v>
      </c>
      <c r="AI168">
        <v>1</v>
      </c>
      <c r="AJ168">
        <v>0</v>
      </c>
      <c r="AK168" t="s">
        <v>198</v>
      </c>
      <c r="AL168">
        <v>33.931123999999997</v>
      </c>
      <c r="AM168" t="s">
        <v>199</v>
      </c>
      <c r="AN168">
        <v>-78.072902999999997</v>
      </c>
      <c r="AO168">
        <v>25</v>
      </c>
      <c r="AP168">
        <v>400</v>
      </c>
      <c r="AQ168" t="s">
        <v>129</v>
      </c>
      <c r="AR168">
        <v>42</v>
      </c>
      <c r="AS168">
        <v>46</v>
      </c>
      <c r="AT168">
        <v>256</v>
      </c>
      <c r="BB168" t="str">
        <f t="shared" si="54"/>
        <v>1200</v>
      </c>
      <c r="BC168">
        <v>1</v>
      </c>
      <c r="BD168" t="str">
        <f t="shared" si="55"/>
        <v xml:space="preserve">N72FU   </v>
      </c>
      <c r="BE168">
        <v>1</v>
      </c>
      <c r="BG168">
        <v>0</v>
      </c>
      <c r="BH168">
        <v>0</v>
      </c>
      <c r="BI168">
        <v>0</v>
      </c>
      <c r="BJ168">
        <v>-25</v>
      </c>
      <c r="BK168">
        <v>-425</v>
      </c>
      <c r="BL168" t="s">
        <v>139</v>
      </c>
      <c r="BM168">
        <v>1</v>
      </c>
      <c r="BN168">
        <v>1</v>
      </c>
      <c r="BO168">
        <v>0</v>
      </c>
      <c r="BP168">
        <v>0</v>
      </c>
      <c r="BS168">
        <v>0.32</v>
      </c>
      <c r="BT168">
        <v>0</v>
      </c>
      <c r="BU168">
        <v>0</v>
      </c>
      <c r="CE168" t="str">
        <f t="shared" si="67"/>
        <v>11:58:13.577</v>
      </c>
      <c r="CF168">
        <v>577002312</v>
      </c>
      <c r="CS168">
        <v>0</v>
      </c>
      <c r="CT168">
        <v>2</v>
      </c>
      <c r="CU168">
        <v>0</v>
      </c>
      <c r="CV168">
        <v>2</v>
      </c>
      <c r="CW168">
        <v>0</v>
      </c>
      <c r="CX168">
        <v>7</v>
      </c>
      <c r="CY168">
        <v>7</v>
      </c>
      <c r="CZ168" t="s">
        <v>131</v>
      </c>
      <c r="DA168">
        <v>65</v>
      </c>
      <c r="DB168">
        <v>0</v>
      </c>
      <c r="DC168" t="s">
        <v>132</v>
      </c>
      <c r="DD168" t="s">
        <v>133</v>
      </c>
      <c r="DG168">
        <v>3574682</v>
      </c>
      <c r="DI168">
        <v>0</v>
      </c>
      <c r="DJ168">
        <v>0</v>
      </c>
      <c r="DK168">
        <v>1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</row>
    <row r="169" spans="1:123" x14ac:dyDescent="0.3">
      <c r="A169" t="str">
        <f>"10/15/2023 11:58:13.818"</f>
        <v>10/15/2023 11:58:13.818</v>
      </c>
      <c r="C169" t="str">
        <f t="shared" si="52"/>
        <v>FFDFD3C0</v>
      </c>
      <c r="D169" t="s">
        <v>137</v>
      </c>
      <c r="E169">
        <v>6</v>
      </c>
      <c r="F169">
        <v>1006</v>
      </c>
      <c r="G169" t="s">
        <v>135</v>
      </c>
      <c r="J169" t="s">
        <v>138</v>
      </c>
      <c r="K169">
        <v>0</v>
      </c>
      <c r="L169">
        <v>3</v>
      </c>
      <c r="M169">
        <v>0</v>
      </c>
      <c r="N169">
        <v>2</v>
      </c>
      <c r="O169">
        <v>0</v>
      </c>
      <c r="P169">
        <v>1</v>
      </c>
      <c r="Q169">
        <v>0</v>
      </c>
      <c r="S169" t="str">
        <f t="shared" si="66"/>
        <v>11:58:13.000</v>
      </c>
      <c r="T169" t="str">
        <f t="shared" si="66"/>
        <v>11:58:13.000</v>
      </c>
      <c r="U169" t="str">
        <f t="shared" si="53"/>
        <v>A9A1C3</v>
      </c>
      <c r="V169">
        <v>0</v>
      </c>
      <c r="W169">
        <v>0</v>
      </c>
      <c r="X169">
        <v>2</v>
      </c>
      <c r="Y169">
        <v>0</v>
      </c>
      <c r="AA169">
        <v>1</v>
      </c>
      <c r="AB169">
        <v>8</v>
      </c>
      <c r="AC169">
        <v>3</v>
      </c>
      <c r="AD169">
        <v>0</v>
      </c>
      <c r="AE169">
        <v>9</v>
      </c>
      <c r="AF169" t="s">
        <v>126</v>
      </c>
      <c r="AG169">
        <v>0</v>
      </c>
      <c r="AH169">
        <v>3</v>
      </c>
      <c r="AI169">
        <v>1</v>
      </c>
      <c r="AJ169">
        <v>0</v>
      </c>
      <c r="AK169" t="s">
        <v>198</v>
      </c>
      <c r="AL169">
        <v>33.931123999999997</v>
      </c>
      <c r="AM169" t="s">
        <v>199</v>
      </c>
      <c r="AN169">
        <v>-78.072902999999997</v>
      </c>
      <c r="AO169">
        <v>25</v>
      </c>
      <c r="AP169">
        <v>400</v>
      </c>
      <c r="AQ169" t="s">
        <v>129</v>
      </c>
      <c r="AR169">
        <v>42</v>
      </c>
      <c r="AS169">
        <v>46</v>
      </c>
      <c r="AT169">
        <v>256</v>
      </c>
      <c r="BB169" t="str">
        <f t="shared" si="54"/>
        <v>1200</v>
      </c>
      <c r="BC169">
        <v>1</v>
      </c>
      <c r="BD169" t="str">
        <f t="shared" si="55"/>
        <v xml:space="preserve">N72FU   </v>
      </c>
      <c r="BE169">
        <v>1</v>
      </c>
      <c r="BG169">
        <v>0</v>
      </c>
      <c r="BH169">
        <v>0</v>
      </c>
      <c r="BI169">
        <v>0</v>
      </c>
      <c r="BJ169">
        <v>-25</v>
      </c>
      <c r="BK169">
        <v>-425</v>
      </c>
      <c r="BL169" t="s">
        <v>139</v>
      </c>
      <c r="BM169">
        <v>1</v>
      </c>
      <c r="BN169">
        <v>1</v>
      </c>
      <c r="BO169">
        <v>0</v>
      </c>
      <c r="BP169">
        <v>0</v>
      </c>
      <c r="BS169">
        <v>0.32</v>
      </c>
      <c r="BT169">
        <v>0</v>
      </c>
      <c r="BU169">
        <v>0</v>
      </c>
      <c r="CE169" t="str">
        <f t="shared" si="67"/>
        <v>11:58:13.577</v>
      </c>
      <c r="CF169">
        <v>577002312</v>
      </c>
      <c r="CS169">
        <v>0</v>
      </c>
      <c r="CT169">
        <v>2</v>
      </c>
      <c r="CU169">
        <v>0</v>
      </c>
      <c r="CV169">
        <v>2</v>
      </c>
      <c r="CW169">
        <v>0</v>
      </c>
      <c r="CX169">
        <v>7</v>
      </c>
      <c r="CY169">
        <v>7</v>
      </c>
      <c r="CZ169" t="s">
        <v>131</v>
      </c>
      <c r="DA169">
        <v>65</v>
      </c>
      <c r="DB169">
        <v>0</v>
      </c>
      <c r="DC169" t="s">
        <v>132</v>
      </c>
      <c r="DD169" t="s">
        <v>133</v>
      </c>
      <c r="DG169">
        <v>3574682</v>
      </c>
      <c r="DI169">
        <v>0</v>
      </c>
      <c r="DJ169">
        <v>0</v>
      </c>
      <c r="DK169">
        <v>1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</row>
    <row r="170" spans="1:123" x14ac:dyDescent="0.3">
      <c r="A170" t="str">
        <f>"10/15/2023 11:58:14.725"</f>
        <v>10/15/2023 11:58:14.725</v>
      </c>
      <c r="C170" t="str">
        <f t="shared" si="52"/>
        <v>FFDFD3C0</v>
      </c>
      <c r="D170" t="s">
        <v>123</v>
      </c>
      <c r="E170">
        <v>10</v>
      </c>
      <c r="H170">
        <v>260</v>
      </c>
      <c r="I170" t="s">
        <v>124</v>
      </c>
      <c r="J170" t="s">
        <v>125</v>
      </c>
      <c r="K170">
        <v>0</v>
      </c>
      <c r="L170">
        <v>3</v>
      </c>
      <c r="M170">
        <v>0</v>
      </c>
      <c r="N170">
        <v>2</v>
      </c>
      <c r="O170">
        <v>0</v>
      </c>
      <c r="P170">
        <v>1</v>
      </c>
      <c r="Q170">
        <v>0</v>
      </c>
      <c r="S170" t="str">
        <f t="shared" ref="S170:T175" si="68">"11:58:14.000"</f>
        <v>11:58:14.000</v>
      </c>
      <c r="T170" t="str">
        <f t="shared" si="68"/>
        <v>11:58:14.000</v>
      </c>
      <c r="U170" t="str">
        <f t="shared" si="53"/>
        <v>A9A1C3</v>
      </c>
      <c r="V170">
        <v>0</v>
      </c>
      <c r="W170">
        <v>0</v>
      </c>
      <c r="X170">
        <v>2</v>
      </c>
      <c r="Y170">
        <v>0</v>
      </c>
      <c r="AA170">
        <v>1</v>
      </c>
      <c r="AB170">
        <v>8</v>
      </c>
      <c r="AC170">
        <v>3</v>
      </c>
      <c r="AD170">
        <v>0</v>
      </c>
      <c r="AE170">
        <v>9</v>
      </c>
      <c r="AF170" t="s">
        <v>126</v>
      </c>
      <c r="AG170">
        <v>0</v>
      </c>
      <c r="AH170">
        <v>3</v>
      </c>
      <c r="AI170">
        <v>1</v>
      </c>
      <c r="AJ170">
        <v>0</v>
      </c>
      <c r="AK170" t="s">
        <v>200</v>
      </c>
      <c r="AL170">
        <v>33.931339000000001</v>
      </c>
      <c r="AM170" t="s">
        <v>201</v>
      </c>
      <c r="AN170">
        <v>-78.072666999999996</v>
      </c>
      <c r="AO170">
        <v>25</v>
      </c>
      <c r="AP170">
        <v>400</v>
      </c>
      <c r="AQ170" t="s">
        <v>129</v>
      </c>
      <c r="AR170">
        <v>42</v>
      </c>
      <c r="AS170">
        <v>45</v>
      </c>
      <c r="AT170">
        <v>128</v>
      </c>
      <c r="BB170" t="str">
        <f t="shared" si="54"/>
        <v>1200</v>
      </c>
      <c r="BC170">
        <v>1</v>
      </c>
      <c r="BD170" t="str">
        <f t="shared" si="55"/>
        <v xml:space="preserve">N72FU   </v>
      </c>
      <c r="BE170">
        <v>1</v>
      </c>
      <c r="BG170">
        <v>0</v>
      </c>
      <c r="BH170">
        <v>0</v>
      </c>
      <c r="BI170">
        <v>0</v>
      </c>
      <c r="BJ170">
        <v>-25</v>
      </c>
      <c r="BK170">
        <v>-425</v>
      </c>
      <c r="BL170" t="s">
        <v>139</v>
      </c>
      <c r="BM170">
        <v>1</v>
      </c>
      <c r="BN170">
        <v>1</v>
      </c>
      <c r="BO170">
        <v>0</v>
      </c>
      <c r="BP170">
        <v>0</v>
      </c>
      <c r="BS170">
        <v>0.24</v>
      </c>
      <c r="BT170">
        <v>0</v>
      </c>
      <c r="BU170">
        <v>0</v>
      </c>
      <c r="CE170" t="str">
        <f t="shared" ref="CE170:CE175" si="69">"11:58:14.501"</f>
        <v>11:58:14.501</v>
      </c>
      <c r="CF170">
        <v>500501910</v>
      </c>
      <c r="CS170">
        <v>0</v>
      </c>
      <c r="CT170">
        <v>2</v>
      </c>
      <c r="CU170">
        <v>0</v>
      </c>
      <c r="CV170">
        <v>2</v>
      </c>
      <c r="CW170">
        <v>0</v>
      </c>
      <c r="CX170">
        <v>7</v>
      </c>
      <c r="CY170">
        <v>7</v>
      </c>
      <c r="CZ170" t="s">
        <v>131</v>
      </c>
      <c r="DA170">
        <v>65</v>
      </c>
      <c r="DB170">
        <v>0</v>
      </c>
      <c r="DC170" t="s">
        <v>132</v>
      </c>
      <c r="DD170" t="s">
        <v>133</v>
      </c>
      <c r="DG170">
        <v>3574690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</row>
    <row r="171" spans="1:123" x14ac:dyDescent="0.3">
      <c r="A171" t="str">
        <f>"10/15/2023 11:58:14.725"</f>
        <v>10/15/2023 11:58:14.725</v>
      </c>
      <c r="C171" t="str">
        <f t="shared" si="52"/>
        <v>FFDFD3C0</v>
      </c>
      <c r="D171" t="s">
        <v>134</v>
      </c>
      <c r="E171">
        <v>2</v>
      </c>
      <c r="H171">
        <v>158</v>
      </c>
      <c r="I171" t="s">
        <v>140</v>
      </c>
      <c r="J171" t="s">
        <v>136</v>
      </c>
      <c r="K171">
        <v>0</v>
      </c>
      <c r="L171">
        <v>3</v>
      </c>
      <c r="M171">
        <v>0</v>
      </c>
      <c r="N171">
        <v>2</v>
      </c>
      <c r="O171">
        <v>0</v>
      </c>
      <c r="P171">
        <v>1</v>
      </c>
      <c r="Q171">
        <v>0</v>
      </c>
      <c r="S171" t="str">
        <f t="shared" si="68"/>
        <v>11:58:14.000</v>
      </c>
      <c r="T171" t="str">
        <f t="shared" si="68"/>
        <v>11:58:14.000</v>
      </c>
      <c r="U171" t="str">
        <f t="shared" si="53"/>
        <v>A9A1C3</v>
      </c>
      <c r="V171">
        <v>0</v>
      </c>
      <c r="W171">
        <v>0</v>
      </c>
      <c r="X171">
        <v>2</v>
      </c>
      <c r="Y171">
        <v>0</v>
      </c>
      <c r="AA171">
        <v>1</v>
      </c>
      <c r="AB171">
        <v>8</v>
      </c>
      <c r="AC171">
        <v>3</v>
      </c>
      <c r="AD171">
        <v>0</v>
      </c>
      <c r="AE171">
        <v>9</v>
      </c>
      <c r="AF171" t="s">
        <v>126</v>
      </c>
      <c r="AG171">
        <v>0</v>
      </c>
      <c r="AH171">
        <v>3</v>
      </c>
      <c r="AI171">
        <v>1</v>
      </c>
      <c r="AJ171">
        <v>0</v>
      </c>
      <c r="AK171" t="s">
        <v>200</v>
      </c>
      <c r="AL171">
        <v>33.931339000000001</v>
      </c>
      <c r="AM171" t="s">
        <v>201</v>
      </c>
      <c r="AN171">
        <v>-78.072666999999996</v>
      </c>
      <c r="AO171">
        <v>25</v>
      </c>
      <c r="AP171">
        <v>400</v>
      </c>
      <c r="AQ171" t="s">
        <v>129</v>
      </c>
      <c r="AR171">
        <v>42</v>
      </c>
      <c r="AS171">
        <v>45</v>
      </c>
      <c r="AT171">
        <v>128</v>
      </c>
      <c r="BB171" t="str">
        <f t="shared" si="54"/>
        <v>1200</v>
      </c>
      <c r="BC171">
        <v>1</v>
      </c>
      <c r="BD171" t="str">
        <f t="shared" si="55"/>
        <v xml:space="preserve">N72FU   </v>
      </c>
      <c r="BE171">
        <v>1</v>
      </c>
      <c r="BG171">
        <v>0</v>
      </c>
      <c r="BH171">
        <v>0</v>
      </c>
      <c r="BI171">
        <v>0</v>
      </c>
      <c r="BJ171">
        <v>-25</v>
      </c>
      <c r="BK171">
        <v>-425</v>
      </c>
      <c r="BL171" t="s">
        <v>139</v>
      </c>
      <c r="BM171">
        <v>1</v>
      </c>
      <c r="BN171">
        <v>1</v>
      </c>
      <c r="BO171">
        <v>0</v>
      </c>
      <c r="BP171">
        <v>0</v>
      </c>
      <c r="BS171">
        <v>0.24</v>
      </c>
      <c r="BT171">
        <v>0</v>
      </c>
      <c r="BU171">
        <v>0</v>
      </c>
      <c r="CE171" t="str">
        <f t="shared" si="69"/>
        <v>11:58:14.501</v>
      </c>
      <c r="CF171">
        <v>500501910</v>
      </c>
      <c r="CS171">
        <v>0</v>
      </c>
      <c r="CT171">
        <v>2</v>
      </c>
      <c r="CU171">
        <v>0</v>
      </c>
      <c r="CV171">
        <v>2</v>
      </c>
      <c r="CW171">
        <v>0</v>
      </c>
      <c r="CX171">
        <v>7</v>
      </c>
      <c r="CY171">
        <v>7</v>
      </c>
      <c r="CZ171" t="s">
        <v>131</v>
      </c>
      <c r="DA171">
        <v>65</v>
      </c>
      <c r="DB171">
        <v>0</v>
      </c>
      <c r="DC171" t="s">
        <v>132</v>
      </c>
      <c r="DD171" t="s">
        <v>133</v>
      </c>
      <c r="DG171">
        <v>3574690</v>
      </c>
      <c r="DI171">
        <v>0</v>
      </c>
      <c r="DJ171">
        <v>0</v>
      </c>
      <c r="DK171">
        <v>1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</row>
    <row r="172" spans="1:123" x14ac:dyDescent="0.3">
      <c r="A172" t="str">
        <f>"10/15/2023 11:58:14.725"</f>
        <v>10/15/2023 11:58:14.725</v>
      </c>
      <c r="C172" t="str">
        <f t="shared" si="52"/>
        <v>FFDFD3C0</v>
      </c>
      <c r="D172" t="s">
        <v>137</v>
      </c>
      <c r="E172">
        <v>6</v>
      </c>
      <c r="F172">
        <v>1006</v>
      </c>
      <c r="G172" t="s">
        <v>135</v>
      </c>
      <c r="J172" t="s">
        <v>138</v>
      </c>
      <c r="K172">
        <v>0</v>
      </c>
      <c r="L172">
        <v>3</v>
      </c>
      <c r="M172">
        <v>0</v>
      </c>
      <c r="N172">
        <v>2</v>
      </c>
      <c r="O172">
        <v>0</v>
      </c>
      <c r="P172">
        <v>1</v>
      </c>
      <c r="Q172">
        <v>0</v>
      </c>
      <c r="S172" t="str">
        <f t="shared" si="68"/>
        <v>11:58:14.000</v>
      </c>
      <c r="T172" t="str">
        <f t="shared" si="68"/>
        <v>11:58:14.000</v>
      </c>
      <c r="U172" t="str">
        <f t="shared" si="53"/>
        <v>A9A1C3</v>
      </c>
      <c r="V172">
        <v>0</v>
      </c>
      <c r="W172">
        <v>0</v>
      </c>
      <c r="X172">
        <v>2</v>
      </c>
      <c r="Y172">
        <v>0</v>
      </c>
      <c r="AA172">
        <v>1</v>
      </c>
      <c r="AB172">
        <v>8</v>
      </c>
      <c r="AC172">
        <v>3</v>
      </c>
      <c r="AD172">
        <v>0</v>
      </c>
      <c r="AE172">
        <v>9</v>
      </c>
      <c r="AF172" t="s">
        <v>126</v>
      </c>
      <c r="AG172">
        <v>0</v>
      </c>
      <c r="AH172">
        <v>3</v>
      </c>
      <c r="AI172">
        <v>1</v>
      </c>
      <c r="AJ172">
        <v>0</v>
      </c>
      <c r="AK172" t="s">
        <v>200</v>
      </c>
      <c r="AL172">
        <v>33.931339000000001</v>
      </c>
      <c r="AM172" t="s">
        <v>201</v>
      </c>
      <c r="AN172">
        <v>-78.072666999999996</v>
      </c>
      <c r="AO172">
        <v>25</v>
      </c>
      <c r="AP172">
        <v>400</v>
      </c>
      <c r="AQ172" t="s">
        <v>129</v>
      </c>
      <c r="AR172">
        <v>42</v>
      </c>
      <c r="AS172">
        <v>45</v>
      </c>
      <c r="AT172">
        <v>128</v>
      </c>
      <c r="BB172" t="str">
        <f t="shared" si="54"/>
        <v>1200</v>
      </c>
      <c r="BC172">
        <v>1</v>
      </c>
      <c r="BD172" t="str">
        <f t="shared" si="55"/>
        <v xml:space="preserve">N72FU   </v>
      </c>
      <c r="BE172">
        <v>1</v>
      </c>
      <c r="BG172">
        <v>0</v>
      </c>
      <c r="BH172">
        <v>0</v>
      </c>
      <c r="BI172">
        <v>0</v>
      </c>
      <c r="BJ172">
        <v>-25</v>
      </c>
      <c r="BK172">
        <v>-425</v>
      </c>
      <c r="BL172" t="s">
        <v>139</v>
      </c>
      <c r="BM172">
        <v>1</v>
      </c>
      <c r="BN172">
        <v>1</v>
      </c>
      <c r="BO172">
        <v>0</v>
      </c>
      <c r="BP172">
        <v>0</v>
      </c>
      <c r="BS172">
        <v>0.24</v>
      </c>
      <c r="BT172">
        <v>0</v>
      </c>
      <c r="BU172">
        <v>0</v>
      </c>
      <c r="CE172" t="str">
        <f t="shared" si="69"/>
        <v>11:58:14.501</v>
      </c>
      <c r="CF172">
        <v>500501910</v>
      </c>
      <c r="CS172">
        <v>0</v>
      </c>
      <c r="CT172">
        <v>2</v>
      </c>
      <c r="CU172">
        <v>0</v>
      </c>
      <c r="CV172">
        <v>2</v>
      </c>
      <c r="CW172">
        <v>0</v>
      </c>
      <c r="CX172">
        <v>7</v>
      </c>
      <c r="CY172">
        <v>7</v>
      </c>
      <c r="CZ172" t="s">
        <v>131</v>
      </c>
      <c r="DA172">
        <v>65</v>
      </c>
      <c r="DB172">
        <v>0</v>
      </c>
      <c r="DC172" t="s">
        <v>132</v>
      </c>
      <c r="DD172" t="s">
        <v>133</v>
      </c>
      <c r="DG172">
        <v>3574690</v>
      </c>
      <c r="DI172">
        <v>0</v>
      </c>
      <c r="DJ172">
        <v>0</v>
      </c>
      <c r="DK172">
        <v>1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</row>
    <row r="173" spans="1:123" x14ac:dyDescent="0.3">
      <c r="A173" t="str">
        <f>"10/15/2023 11:58:14.725"</f>
        <v>10/15/2023 11:58:14.725</v>
      </c>
      <c r="C173" t="str">
        <f t="shared" si="52"/>
        <v>FFDFD3C0</v>
      </c>
      <c r="D173" t="s">
        <v>137</v>
      </c>
      <c r="E173">
        <v>4</v>
      </c>
      <c r="F173">
        <v>1004</v>
      </c>
      <c r="G173" t="s">
        <v>140</v>
      </c>
      <c r="J173" t="s">
        <v>138</v>
      </c>
      <c r="K173">
        <v>0</v>
      </c>
      <c r="L173">
        <v>3</v>
      </c>
      <c r="M173">
        <v>0</v>
      </c>
      <c r="N173">
        <v>2</v>
      </c>
      <c r="O173">
        <v>0</v>
      </c>
      <c r="P173">
        <v>1</v>
      </c>
      <c r="Q173">
        <v>0</v>
      </c>
      <c r="S173" t="str">
        <f t="shared" si="68"/>
        <v>11:58:14.000</v>
      </c>
      <c r="T173" t="str">
        <f t="shared" si="68"/>
        <v>11:58:14.000</v>
      </c>
      <c r="U173" t="str">
        <f t="shared" si="53"/>
        <v>A9A1C3</v>
      </c>
      <c r="V173">
        <v>0</v>
      </c>
      <c r="W173">
        <v>0</v>
      </c>
      <c r="X173">
        <v>2</v>
      </c>
      <c r="Y173">
        <v>0</v>
      </c>
      <c r="AA173">
        <v>1</v>
      </c>
      <c r="AB173">
        <v>8</v>
      </c>
      <c r="AC173">
        <v>3</v>
      </c>
      <c r="AD173">
        <v>0</v>
      </c>
      <c r="AE173">
        <v>9</v>
      </c>
      <c r="AF173" t="s">
        <v>126</v>
      </c>
      <c r="AG173">
        <v>0</v>
      </c>
      <c r="AH173">
        <v>3</v>
      </c>
      <c r="AI173">
        <v>1</v>
      </c>
      <c r="AJ173">
        <v>0</v>
      </c>
      <c r="AK173" t="s">
        <v>200</v>
      </c>
      <c r="AL173">
        <v>33.931339000000001</v>
      </c>
      <c r="AM173" t="s">
        <v>201</v>
      </c>
      <c r="AN173">
        <v>-78.072666999999996</v>
      </c>
      <c r="AO173">
        <v>25</v>
      </c>
      <c r="AP173">
        <v>400</v>
      </c>
      <c r="AQ173" t="s">
        <v>129</v>
      </c>
      <c r="AR173">
        <v>42</v>
      </c>
      <c r="AS173">
        <v>45</v>
      </c>
      <c r="AT173">
        <v>128</v>
      </c>
      <c r="BB173" t="str">
        <f t="shared" si="54"/>
        <v>1200</v>
      </c>
      <c r="BC173">
        <v>1</v>
      </c>
      <c r="BD173" t="str">
        <f t="shared" si="55"/>
        <v xml:space="preserve">N72FU   </v>
      </c>
      <c r="BE173">
        <v>1</v>
      </c>
      <c r="BG173">
        <v>0</v>
      </c>
      <c r="BH173">
        <v>0</v>
      </c>
      <c r="BI173">
        <v>0</v>
      </c>
      <c r="BJ173">
        <v>-25</v>
      </c>
      <c r="BK173">
        <v>-425</v>
      </c>
      <c r="BL173" t="s">
        <v>139</v>
      </c>
      <c r="BM173">
        <v>1</v>
      </c>
      <c r="BN173">
        <v>1</v>
      </c>
      <c r="BO173">
        <v>0</v>
      </c>
      <c r="BP173">
        <v>0</v>
      </c>
      <c r="BS173">
        <v>0.24</v>
      </c>
      <c r="BT173">
        <v>0</v>
      </c>
      <c r="BU173">
        <v>0</v>
      </c>
      <c r="CE173" t="str">
        <f t="shared" si="69"/>
        <v>11:58:14.501</v>
      </c>
      <c r="CF173">
        <v>500501910</v>
      </c>
      <c r="CS173">
        <v>0</v>
      </c>
      <c r="CT173">
        <v>2</v>
      </c>
      <c r="CU173">
        <v>0</v>
      </c>
      <c r="CV173">
        <v>2</v>
      </c>
      <c r="CW173">
        <v>0</v>
      </c>
      <c r="CX173">
        <v>7</v>
      </c>
      <c r="CY173">
        <v>7</v>
      </c>
      <c r="CZ173" t="s">
        <v>131</v>
      </c>
      <c r="DA173">
        <v>65</v>
      </c>
      <c r="DB173">
        <v>0</v>
      </c>
      <c r="DC173" t="s">
        <v>132</v>
      </c>
      <c r="DD173" t="s">
        <v>133</v>
      </c>
      <c r="DG173">
        <v>3574690</v>
      </c>
      <c r="DI173">
        <v>0</v>
      </c>
      <c r="DJ173">
        <v>0</v>
      </c>
      <c r="DK173">
        <v>1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</row>
    <row r="174" spans="1:123" x14ac:dyDescent="0.3">
      <c r="A174" t="str">
        <f>"10/15/2023 11:58:14.756"</f>
        <v>10/15/2023 11:58:14.756</v>
      </c>
      <c r="C174" t="str">
        <f t="shared" si="52"/>
        <v>FFDFD3C0</v>
      </c>
      <c r="D174" t="s">
        <v>141</v>
      </c>
      <c r="E174">
        <v>42</v>
      </c>
      <c r="H174">
        <v>129</v>
      </c>
      <c r="I174" t="s">
        <v>142</v>
      </c>
      <c r="J174" t="s">
        <v>125</v>
      </c>
      <c r="K174">
        <v>0</v>
      </c>
      <c r="L174">
        <v>3</v>
      </c>
      <c r="M174">
        <v>0</v>
      </c>
      <c r="N174">
        <v>2</v>
      </c>
      <c r="O174">
        <v>0</v>
      </c>
      <c r="P174">
        <v>1</v>
      </c>
      <c r="Q174">
        <v>0</v>
      </c>
      <c r="S174" t="str">
        <f t="shared" si="68"/>
        <v>11:58:14.000</v>
      </c>
      <c r="T174" t="str">
        <f t="shared" si="68"/>
        <v>11:58:14.000</v>
      </c>
      <c r="U174" t="str">
        <f t="shared" si="53"/>
        <v>A9A1C3</v>
      </c>
      <c r="V174">
        <v>0</v>
      </c>
      <c r="W174">
        <v>0</v>
      </c>
      <c r="X174">
        <v>2</v>
      </c>
      <c r="Y174">
        <v>0</v>
      </c>
      <c r="AA174">
        <v>1</v>
      </c>
      <c r="AB174">
        <v>8</v>
      </c>
      <c r="AC174">
        <v>3</v>
      </c>
      <c r="AD174">
        <v>0</v>
      </c>
      <c r="AE174">
        <v>9</v>
      </c>
      <c r="AF174" t="s">
        <v>126</v>
      </c>
      <c r="AG174">
        <v>0</v>
      </c>
      <c r="AH174">
        <v>3</v>
      </c>
      <c r="AI174">
        <v>1</v>
      </c>
      <c r="AJ174">
        <v>0</v>
      </c>
      <c r="AK174" t="s">
        <v>200</v>
      </c>
      <c r="AL174">
        <v>33.931339000000001</v>
      </c>
      <c r="AM174" t="s">
        <v>201</v>
      </c>
      <c r="AN174">
        <v>-78.072666999999996</v>
      </c>
      <c r="AO174">
        <v>25</v>
      </c>
      <c r="AP174">
        <v>400</v>
      </c>
      <c r="AQ174" t="s">
        <v>129</v>
      </c>
      <c r="AR174">
        <v>42</v>
      </c>
      <c r="AS174">
        <v>45</v>
      </c>
      <c r="AT174">
        <v>128</v>
      </c>
      <c r="BB174" t="str">
        <f t="shared" si="54"/>
        <v>1200</v>
      </c>
      <c r="BC174">
        <v>1</v>
      </c>
      <c r="BD174" t="str">
        <f t="shared" si="55"/>
        <v xml:space="preserve">N72FU   </v>
      </c>
      <c r="BE174">
        <v>1</v>
      </c>
      <c r="BG174">
        <v>0</v>
      </c>
      <c r="BH174">
        <v>0</v>
      </c>
      <c r="BI174">
        <v>0</v>
      </c>
      <c r="BJ174">
        <v>-25</v>
      </c>
      <c r="BK174">
        <v>-425</v>
      </c>
      <c r="BL174" t="s">
        <v>139</v>
      </c>
      <c r="BM174">
        <v>1</v>
      </c>
      <c r="BN174">
        <v>1</v>
      </c>
      <c r="BO174">
        <v>0</v>
      </c>
      <c r="BP174">
        <v>0</v>
      </c>
      <c r="BS174">
        <v>0.24</v>
      </c>
      <c r="BT174">
        <v>0</v>
      </c>
      <c r="BU174">
        <v>0</v>
      </c>
      <c r="CE174" t="str">
        <f t="shared" si="69"/>
        <v>11:58:14.501</v>
      </c>
      <c r="CF174">
        <v>500501910</v>
      </c>
      <c r="CS174">
        <v>0</v>
      </c>
      <c r="CT174">
        <v>2</v>
      </c>
      <c r="CU174">
        <v>0</v>
      </c>
      <c r="CV174">
        <v>2</v>
      </c>
      <c r="CW174">
        <v>0</v>
      </c>
      <c r="CX174">
        <v>7</v>
      </c>
      <c r="CY174">
        <v>7</v>
      </c>
      <c r="CZ174" t="s">
        <v>131</v>
      </c>
      <c r="DA174">
        <v>65</v>
      </c>
      <c r="DB174">
        <v>0</v>
      </c>
      <c r="DC174" t="s">
        <v>132</v>
      </c>
      <c r="DD174" t="s">
        <v>133</v>
      </c>
      <c r="DG174">
        <v>3574690</v>
      </c>
      <c r="DI174">
        <v>0</v>
      </c>
      <c r="DJ174">
        <v>0</v>
      </c>
      <c r="DK174">
        <v>1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</row>
    <row r="175" spans="1:123" x14ac:dyDescent="0.3">
      <c r="A175" t="str">
        <f>"10/15/2023 11:58:14.756"</f>
        <v>10/15/2023 11:58:14.756</v>
      </c>
      <c r="C175" t="str">
        <f t="shared" si="52"/>
        <v>FFDFD3C0</v>
      </c>
      <c r="D175" t="s">
        <v>143</v>
      </c>
      <c r="E175">
        <v>6</v>
      </c>
      <c r="F175">
        <v>3006</v>
      </c>
      <c r="G175" t="s">
        <v>144</v>
      </c>
      <c r="J175" t="s">
        <v>145</v>
      </c>
      <c r="K175">
        <v>0</v>
      </c>
      <c r="L175">
        <v>3</v>
      </c>
      <c r="M175">
        <v>0</v>
      </c>
      <c r="N175">
        <v>2</v>
      </c>
      <c r="O175">
        <v>0</v>
      </c>
      <c r="P175">
        <v>1</v>
      </c>
      <c r="Q175">
        <v>0</v>
      </c>
      <c r="S175" t="str">
        <f t="shared" si="68"/>
        <v>11:58:14.000</v>
      </c>
      <c r="T175" t="str">
        <f t="shared" si="68"/>
        <v>11:58:14.000</v>
      </c>
      <c r="U175" t="str">
        <f t="shared" si="53"/>
        <v>A9A1C3</v>
      </c>
      <c r="V175">
        <v>0</v>
      </c>
      <c r="W175">
        <v>0</v>
      </c>
      <c r="X175">
        <v>2</v>
      </c>
      <c r="Y175">
        <v>0</v>
      </c>
      <c r="AA175">
        <v>1</v>
      </c>
      <c r="AB175">
        <v>8</v>
      </c>
      <c r="AC175">
        <v>3</v>
      </c>
      <c r="AD175">
        <v>0</v>
      </c>
      <c r="AE175">
        <v>9</v>
      </c>
      <c r="AF175" t="s">
        <v>126</v>
      </c>
      <c r="AG175">
        <v>0</v>
      </c>
      <c r="AH175">
        <v>3</v>
      </c>
      <c r="AI175">
        <v>1</v>
      </c>
      <c r="AJ175">
        <v>0</v>
      </c>
      <c r="AK175" t="s">
        <v>200</v>
      </c>
      <c r="AL175">
        <v>33.931339000000001</v>
      </c>
      <c r="AM175" t="s">
        <v>201</v>
      </c>
      <c r="AN175">
        <v>-78.072666999999996</v>
      </c>
      <c r="AO175">
        <v>25</v>
      </c>
      <c r="AP175">
        <v>400</v>
      </c>
      <c r="AQ175" t="s">
        <v>129</v>
      </c>
      <c r="AR175">
        <v>42</v>
      </c>
      <c r="AS175">
        <v>45</v>
      </c>
      <c r="AT175">
        <v>128</v>
      </c>
      <c r="BB175" t="str">
        <f t="shared" si="54"/>
        <v>1200</v>
      </c>
      <c r="BC175">
        <v>1</v>
      </c>
      <c r="BD175" t="str">
        <f t="shared" si="55"/>
        <v xml:space="preserve">N72FU   </v>
      </c>
      <c r="BE175">
        <v>1</v>
      </c>
      <c r="BG175">
        <v>0</v>
      </c>
      <c r="BH175">
        <v>0</v>
      </c>
      <c r="BI175">
        <v>0</v>
      </c>
      <c r="BJ175">
        <v>-25</v>
      </c>
      <c r="BK175">
        <v>-425</v>
      </c>
      <c r="BL175" t="s">
        <v>139</v>
      </c>
      <c r="BM175">
        <v>1</v>
      </c>
      <c r="BN175">
        <v>1</v>
      </c>
      <c r="BO175">
        <v>0</v>
      </c>
      <c r="BP175">
        <v>0</v>
      </c>
      <c r="BS175">
        <v>0.24</v>
      </c>
      <c r="BT175">
        <v>0</v>
      </c>
      <c r="BU175">
        <v>0</v>
      </c>
      <c r="CE175" t="str">
        <f t="shared" si="69"/>
        <v>11:58:14.501</v>
      </c>
      <c r="CF175">
        <v>500501910</v>
      </c>
      <c r="CS175">
        <v>0</v>
      </c>
      <c r="CT175">
        <v>2</v>
      </c>
      <c r="CU175">
        <v>0</v>
      </c>
      <c r="CV175">
        <v>2</v>
      </c>
      <c r="CW175">
        <v>0</v>
      </c>
      <c r="CX175">
        <v>7</v>
      </c>
      <c r="CY175">
        <v>7</v>
      </c>
      <c r="CZ175" t="s">
        <v>131</v>
      </c>
      <c r="DA175">
        <v>65</v>
      </c>
      <c r="DB175">
        <v>0</v>
      </c>
      <c r="DC175" t="s">
        <v>132</v>
      </c>
      <c r="DD175" t="s">
        <v>133</v>
      </c>
      <c r="DG175">
        <v>3574690</v>
      </c>
      <c r="DI175">
        <v>0</v>
      </c>
      <c r="DJ175">
        <v>0</v>
      </c>
      <c r="DK175">
        <v>1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</row>
    <row r="176" spans="1:123" x14ac:dyDescent="0.3">
      <c r="A176" t="str">
        <f>"10/15/2023 11:58:16.178"</f>
        <v>10/15/2023 11:58:16.178</v>
      </c>
      <c r="C176" t="str">
        <f t="shared" si="52"/>
        <v>FFDFD3C0</v>
      </c>
      <c r="D176" t="s">
        <v>137</v>
      </c>
      <c r="E176">
        <v>4</v>
      </c>
      <c r="F176">
        <v>1004</v>
      </c>
      <c r="G176" t="s">
        <v>140</v>
      </c>
      <c r="J176" t="s">
        <v>138</v>
      </c>
      <c r="K176">
        <v>0</v>
      </c>
      <c r="L176">
        <v>3</v>
      </c>
      <c r="M176">
        <v>0</v>
      </c>
      <c r="N176">
        <v>2</v>
      </c>
      <c r="O176">
        <v>0</v>
      </c>
      <c r="P176">
        <v>1</v>
      </c>
      <c r="Q176">
        <v>0</v>
      </c>
      <c r="S176" t="str">
        <f t="shared" ref="S176:T181" si="70">"11:58:15.000"</f>
        <v>11:58:15.000</v>
      </c>
      <c r="T176" t="str">
        <f t="shared" si="70"/>
        <v>11:58:15.000</v>
      </c>
      <c r="U176" t="str">
        <f t="shared" si="53"/>
        <v>A9A1C3</v>
      </c>
      <c r="V176">
        <v>0</v>
      </c>
      <c r="W176">
        <v>0</v>
      </c>
      <c r="X176">
        <v>2</v>
      </c>
      <c r="Y176">
        <v>0</v>
      </c>
      <c r="AA176">
        <v>1</v>
      </c>
      <c r="AB176">
        <v>8</v>
      </c>
      <c r="AC176">
        <v>3</v>
      </c>
      <c r="AD176">
        <v>0</v>
      </c>
      <c r="AE176">
        <v>9</v>
      </c>
      <c r="AF176" t="s">
        <v>126</v>
      </c>
      <c r="AG176">
        <v>0</v>
      </c>
      <c r="AH176">
        <v>3</v>
      </c>
      <c r="AI176">
        <v>1</v>
      </c>
      <c r="AJ176">
        <v>0</v>
      </c>
      <c r="AK176" t="s">
        <v>202</v>
      </c>
      <c r="AL176">
        <v>33.931553000000001</v>
      </c>
      <c r="AM176" t="s">
        <v>203</v>
      </c>
      <c r="AN176">
        <v>-78.072430999999995</v>
      </c>
      <c r="AO176">
        <v>25</v>
      </c>
      <c r="AP176">
        <v>400</v>
      </c>
      <c r="AQ176" t="s">
        <v>129</v>
      </c>
      <c r="AR176">
        <v>41</v>
      </c>
      <c r="AS176">
        <v>47</v>
      </c>
      <c r="AT176">
        <v>192</v>
      </c>
      <c r="BB176" t="str">
        <f t="shared" si="54"/>
        <v>1200</v>
      </c>
      <c r="BC176">
        <v>1</v>
      </c>
      <c r="BD176" t="str">
        <f t="shared" si="55"/>
        <v xml:space="preserve">N72FU   </v>
      </c>
      <c r="BE176">
        <v>1</v>
      </c>
      <c r="BG176">
        <v>0</v>
      </c>
      <c r="BH176">
        <v>0</v>
      </c>
      <c r="BI176">
        <v>0</v>
      </c>
      <c r="BJ176">
        <v>-25</v>
      </c>
      <c r="BK176">
        <v>-425</v>
      </c>
      <c r="BL176" t="s">
        <v>139</v>
      </c>
      <c r="BM176">
        <v>1</v>
      </c>
      <c r="BN176">
        <v>1</v>
      </c>
      <c r="BO176">
        <v>0</v>
      </c>
      <c r="BP176">
        <v>0</v>
      </c>
      <c r="BS176">
        <v>0.24</v>
      </c>
      <c r="BT176">
        <v>0</v>
      </c>
      <c r="BU176">
        <v>0</v>
      </c>
      <c r="CE176" t="str">
        <f t="shared" ref="CE176:CE181" si="71">"11:58:15.968"</f>
        <v>11:58:15.968</v>
      </c>
      <c r="CF176">
        <v>967753691</v>
      </c>
      <c r="CS176">
        <v>0</v>
      </c>
      <c r="CT176">
        <v>2</v>
      </c>
      <c r="CU176">
        <v>0</v>
      </c>
      <c r="CV176">
        <v>2</v>
      </c>
      <c r="CW176">
        <v>0</v>
      </c>
      <c r="CX176">
        <v>7</v>
      </c>
      <c r="CY176">
        <v>7</v>
      </c>
      <c r="CZ176" t="s">
        <v>131</v>
      </c>
      <c r="DA176">
        <v>65</v>
      </c>
      <c r="DB176">
        <v>0</v>
      </c>
      <c r="DC176" t="s">
        <v>132</v>
      </c>
      <c r="DD176" t="s">
        <v>133</v>
      </c>
      <c r="DG176">
        <v>3574699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</row>
    <row r="177" spans="1:123" x14ac:dyDescent="0.3">
      <c r="A177" t="str">
        <f>"10/15/2023 11:58:16.193"</f>
        <v>10/15/2023 11:58:16.193</v>
      </c>
      <c r="C177" t="str">
        <f t="shared" si="52"/>
        <v>FFDFD3C0</v>
      </c>
      <c r="D177" t="s">
        <v>123</v>
      </c>
      <c r="E177">
        <v>10</v>
      </c>
      <c r="H177">
        <v>260</v>
      </c>
      <c r="I177" t="s">
        <v>124</v>
      </c>
      <c r="J177" t="s">
        <v>125</v>
      </c>
      <c r="K177">
        <v>0</v>
      </c>
      <c r="L177">
        <v>3</v>
      </c>
      <c r="M177">
        <v>0</v>
      </c>
      <c r="N177">
        <v>2</v>
      </c>
      <c r="O177">
        <v>0</v>
      </c>
      <c r="P177">
        <v>1</v>
      </c>
      <c r="Q177">
        <v>0</v>
      </c>
      <c r="S177" t="str">
        <f t="shared" si="70"/>
        <v>11:58:15.000</v>
      </c>
      <c r="T177" t="str">
        <f t="shared" si="70"/>
        <v>11:58:15.000</v>
      </c>
      <c r="U177" t="str">
        <f t="shared" si="53"/>
        <v>A9A1C3</v>
      </c>
      <c r="V177">
        <v>0</v>
      </c>
      <c r="W177">
        <v>0</v>
      </c>
      <c r="X177">
        <v>2</v>
      </c>
      <c r="Y177">
        <v>0</v>
      </c>
      <c r="AA177">
        <v>1</v>
      </c>
      <c r="AB177">
        <v>8</v>
      </c>
      <c r="AC177">
        <v>3</v>
      </c>
      <c r="AD177">
        <v>0</v>
      </c>
      <c r="AE177">
        <v>9</v>
      </c>
      <c r="AF177" t="s">
        <v>126</v>
      </c>
      <c r="AG177">
        <v>0</v>
      </c>
      <c r="AH177">
        <v>3</v>
      </c>
      <c r="AI177">
        <v>1</v>
      </c>
      <c r="AJ177">
        <v>0</v>
      </c>
      <c r="AK177" t="s">
        <v>202</v>
      </c>
      <c r="AL177">
        <v>33.931553000000001</v>
      </c>
      <c r="AM177" t="s">
        <v>203</v>
      </c>
      <c r="AN177">
        <v>-78.072430999999995</v>
      </c>
      <c r="AO177">
        <v>25</v>
      </c>
      <c r="AP177">
        <v>400</v>
      </c>
      <c r="AQ177" t="s">
        <v>129</v>
      </c>
      <c r="AR177">
        <v>41</v>
      </c>
      <c r="AS177">
        <v>47</v>
      </c>
      <c r="AT177">
        <v>192</v>
      </c>
      <c r="BB177" t="str">
        <f t="shared" si="54"/>
        <v>1200</v>
      </c>
      <c r="BC177">
        <v>1</v>
      </c>
      <c r="BD177" t="str">
        <f t="shared" si="55"/>
        <v xml:space="preserve">N72FU   </v>
      </c>
      <c r="BE177">
        <v>1</v>
      </c>
      <c r="BG177">
        <v>0</v>
      </c>
      <c r="BH177">
        <v>0</v>
      </c>
      <c r="BI177">
        <v>0</v>
      </c>
      <c r="BJ177">
        <v>-25</v>
      </c>
      <c r="BK177">
        <v>-425</v>
      </c>
      <c r="BL177" t="s">
        <v>139</v>
      </c>
      <c r="BM177">
        <v>1</v>
      </c>
      <c r="BN177">
        <v>1</v>
      </c>
      <c r="BO177">
        <v>0</v>
      </c>
      <c r="BP177">
        <v>0</v>
      </c>
      <c r="BS177">
        <v>0.24</v>
      </c>
      <c r="BT177">
        <v>0</v>
      </c>
      <c r="BU177">
        <v>0</v>
      </c>
      <c r="CE177" t="str">
        <f t="shared" si="71"/>
        <v>11:58:15.968</v>
      </c>
      <c r="CF177">
        <v>967753691</v>
      </c>
      <c r="CS177">
        <v>0</v>
      </c>
      <c r="CT177">
        <v>2</v>
      </c>
      <c r="CU177">
        <v>0</v>
      </c>
      <c r="CV177">
        <v>2</v>
      </c>
      <c r="CW177">
        <v>0</v>
      </c>
      <c r="CX177">
        <v>7</v>
      </c>
      <c r="CY177">
        <v>7</v>
      </c>
      <c r="CZ177" t="s">
        <v>131</v>
      </c>
      <c r="DA177">
        <v>65</v>
      </c>
      <c r="DB177">
        <v>0</v>
      </c>
      <c r="DC177" t="s">
        <v>132</v>
      </c>
      <c r="DD177" t="s">
        <v>133</v>
      </c>
      <c r="DG177">
        <v>3574699</v>
      </c>
      <c r="DI177">
        <v>0</v>
      </c>
      <c r="DJ177">
        <v>0</v>
      </c>
      <c r="DK177">
        <v>1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</row>
    <row r="178" spans="1:123" x14ac:dyDescent="0.3">
      <c r="A178" t="str">
        <f>"10/15/2023 11:58:16.209"</f>
        <v>10/15/2023 11:58:16.209</v>
      </c>
      <c r="C178" t="str">
        <f t="shared" si="52"/>
        <v>FFDFD3C0</v>
      </c>
      <c r="D178" t="s">
        <v>141</v>
      </c>
      <c r="E178">
        <v>42</v>
      </c>
      <c r="H178">
        <v>129</v>
      </c>
      <c r="I178" t="s">
        <v>142</v>
      </c>
      <c r="J178" t="s">
        <v>125</v>
      </c>
      <c r="K178">
        <v>0</v>
      </c>
      <c r="L178">
        <v>3</v>
      </c>
      <c r="M178">
        <v>0</v>
      </c>
      <c r="N178">
        <v>2</v>
      </c>
      <c r="O178">
        <v>0</v>
      </c>
      <c r="P178">
        <v>1</v>
      </c>
      <c r="Q178">
        <v>0</v>
      </c>
      <c r="S178" t="str">
        <f t="shared" si="70"/>
        <v>11:58:15.000</v>
      </c>
      <c r="T178" t="str">
        <f t="shared" si="70"/>
        <v>11:58:15.000</v>
      </c>
      <c r="U178" t="str">
        <f t="shared" si="53"/>
        <v>A9A1C3</v>
      </c>
      <c r="V178">
        <v>0</v>
      </c>
      <c r="W178">
        <v>0</v>
      </c>
      <c r="X178">
        <v>2</v>
      </c>
      <c r="Y178">
        <v>0</v>
      </c>
      <c r="AA178">
        <v>1</v>
      </c>
      <c r="AB178">
        <v>8</v>
      </c>
      <c r="AC178">
        <v>3</v>
      </c>
      <c r="AD178">
        <v>0</v>
      </c>
      <c r="AE178">
        <v>9</v>
      </c>
      <c r="AF178" t="s">
        <v>126</v>
      </c>
      <c r="AG178">
        <v>0</v>
      </c>
      <c r="AH178">
        <v>3</v>
      </c>
      <c r="AI178">
        <v>1</v>
      </c>
      <c r="AJ178">
        <v>0</v>
      </c>
      <c r="AK178" t="s">
        <v>202</v>
      </c>
      <c r="AL178">
        <v>33.931553000000001</v>
      </c>
      <c r="AM178" t="s">
        <v>203</v>
      </c>
      <c r="AN178">
        <v>-78.072430999999995</v>
      </c>
      <c r="AO178">
        <v>25</v>
      </c>
      <c r="AP178">
        <v>400</v>
      </c>
      <c r="AQ178" t="s">
        <v>129</v>
      </c>
      <c r="AR178">
        <v>41</v>
      </c>
      <c r="AS178">
        <v>47</v>
      </c>
      <c r="AT178">
        <v>192</v>
      </c>
      <c r="BB178" t="str">
        <f t="shared" si="54"/>
        <v>1200</v>
      </c>
      <c r="BC178">
        <v>1</v>
      </c>
      <c r="BD178" t="str">
        <f t="shared" si="55"/>
        <v xml:space="preserve">N72FU   </v>
      </c>
      <c r="BE178">
        <v>1</v>
      </c>
      <c r="BG178">
        <v>0</v>
      </c>
      <c r="BH178">
        <v>0</v>
      </c>
      <c r="BI178">
        <v>0</v>
      </c>
      <c r="BJ178">
        <v>-25</v>
      </c>
      <c r="BK178">
        <v>-425</v>
      </c>
      <c r="BL178" t="s">
        <v>139</v>
      </c>
      <c r="BM178">
        <v>1</v>
      </c>
      <c r="BN178">
        <v>1</v>
      </c>
      <c r="BO178">
        <v>0</v>
      </c>
      <c r="BP178">
        <v>0</v>
      </c>
      <c r="BS178">
        <v>0.24</v>
      </c>
      <c r="BT178">
        <v>0</v>
      </c>
      <c r="BU178">
        <v>0</v>
      </c>
      <c r="CE178" t="str">
        <f t="shared" si="71"/>
        <v>11:58:15.968</v>
      </c>
      <c r="CF178">
        <v>967753691</v>
      </c>
      <c r="CS178">
        <v>0</v>
      </c>
      <c r="CT178">
        <v>2</v>
      </c>
      <c r="CU178">
        <v>0</v>
      </c>
      <c r="CV178">
        <v>2</v>
      </c>
      <c r="CW178">
        <v>0</v>
      </c>
      <c r="CX178">
        <v>7</v>
      </c>
      <c r="CY178">
        <v>7</v>
      </c>
      <c r="CZ178" t="s">
        <v>131</v>
      </c>
      <c r="DA178">
        <v>65</v>
      </c>
      <c r="DB178">
        <v>0</v>
      </c>
      <c r="DC178" t="s">
        <v>132</v>
      </c>
      <c r="DD178" t="s">
        <v>133</v>
      </c>
      <c r="DG178">
        <v>3574699</v>
      </c>
      <c r="DI178">
        <v>0</v>
      </c>
      <c r="DJ178">
        <v>0</v>
      </c>
      <c r="DK178">
        <v>1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</row>
    <row r="179" spans="1:123" x14ac:dyDescent="0.3">
      <c r="A179" t="str">
        <f>"10/15/2023 11:58:16.209"</f>
        <v>10/15/2023 11:58:16.209</v>
      </c>
      <c r="C179" t="str">
        <f t="shared" si="52"/>
        <v>FFDFD3C0</v>
      </c>
      <c r="D179" t="s">
        <v>143</v>
      </c>
      <c r="E179">
        <v>6</v>
      </c>
      <c r="F179">
        <v>3006</v>
      </c>
      <c r="G179" t="s">
        <v>144</v>
      </c>
      <c r="J179" t="s">
        <v>145</v>
      </c>
      <c r="K179">
        <v>0</v>
      </c>
      <c r="L179">
        <v>3</v>
      </c>
      <c r="M179">
        <v>0</v>
      </c>
      <c r="N179">
        <v>2</v>
      </c>
      <c r="O179">
        <v>0</v>
      </c>
      <c r="P179">
        <v>1</v>
      </c>
      <c r="Q179">
        <v>0</v>
      </c>
      <c r="S179" t="str">
        <f t="shared" si="70"/>
        <v>11:58:15.000</v>
      </c>
      <c r="T179" t="str">
        <f t="shared" si="70"/>
        <v>11:58:15.000</v>
      </c>
      <c r="U179" t="str">
        <f t="shared" si="53"/>
        <v>A9A1C3</v>
      </c>
      <c r="V179">
        <v>0</v>
      </c>
      <c r="W179">
        <v>0</v>
      </c>
      <c r="X179">
        <v>2</v>
      </c>
      <c r="Y179">
        <v>0</v>
      </c>
      <c r="AA179">
        <v>1</v>
      </c>
      <c r="AB179">
        <v>8</v>
      </c>
      <c r="AC179">
        <v>3</v>
      </c>
      <c r="AD179">
        <v>0</v>
      </c>
      <c r="AE179">
        <v>9</v>
      </c>
      <c r="AF179" t="s">
        <v>126</v>
      </c>
      <c r="AG179">
        <v>0</v>
      </c>
      <c r="AH179">
        <v>3</v>
      </c>
      <c r="AI179">
        <v>1</v>
      </c>
      <c r="AJ179">
        <v>0</v>
      </c>
      <c r="AK179" t="s">
        <v>202</v>
      </c>
      <c r="AL179">
        <v>33.931553000000001</v>
      </c>
      <c r="AM179" t="s">
        <v>203</v>
      </c>
      <c r="AN179">
        <v>-78.072430999999995</v>
      </c>
      <c r="AO179">
        <v>25</v>
      </c>
      <c r="AP179">
        <v>400</v>
      </c>
      <c r="AQ179" t="s">
        <v>129</v>
      </c>
      <c r="AR179">
        <v>41</v>
      </c>
      <c r="AS179">
        <v>47</v>
      </c>
      <c r="AT179">
        <v>192</v>
      </c>
      <c r="BB179" t="str">
        <f t="shared" si="54"/>
        <v>1200</v>
      </c>
      <c r="BC179">
        <v>1</v>
      </c>
      <c r="BD179" t="str">
        <f t="shared" si="55"/>
        <v xml:space="preserve">N72FU   </v>
      </c>
      <c r="BE179">
        <v>1</v>
      </c>
      <c r="BG179">
        <v>0</v>
      </c>
      <c r="BH179">
        <v>0</v>
      </c>
      <c r="BI179">
        <v>0</v>
      </c>
      <c r="BJ179">
        <v>-25</v>
      </c>
      <c r="BK179">
        <v>-425</v>
      </c>
      <c r="BL179" t="s">
        <v>139</v>
      </c>
      <c r="BM179">
        <v>1</v>
      </c>
      <c r="BN179">
        <v>1</v>
      </c>
      <c r="BO179">
        <v>0</v>
      </c>
      <c r="BP179">
        <v>0</v>
      </c>
      <c r="BS179">
        <v>0.24</v>
      </c>
      <c r="BT179">
        <v>0</v>
      </c>
      <c r="BU179">
        <v>0</v>
      </c>
      <c r="CE179" t="str">
        <f t="shared" si="71"/>
        <v>11:58:15.968</v>
      </c>
      <c r="CF179">
        <v>967753691</v>
      </c>
      <c r="CS179">
        <v>0</v>
      </c>
      <c r="CT179">
        <v>2</v>
      </c>
      <c r="CU179">
        <v>0</v>
      </c>
      <c r="CV179">
        <v>2</v>
      </c>
      <c r="CW179">
        <v>0</v>
      </c>
      <c r="CX179">
        <v>7</v>
      </c>
      <c r="CY179">
        <v>7</v>
      </c>
      <c r="CZ179" t="s">
        <v>131</v>
      </c>
      <c r="DA179">
        <v>65</v>
      </c>
      <c r="DB179">
        <v>0</v>
      </c>
      <c r="DC179" t="s">
        <v>132</v>
      </c>
      <c r="DD179" t="s">
        <v>133</v>
      </c>
      <c r="DG179">
        <v>3574699</v>
      </c>
      <c r="DI179">
        <v>0</v>
      </c>
      <c r="DJ179">
        <v>0</v>
      </c>
      <c r="DK179">
        <v>1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</row>
    <row r="180" spans="1:123" x14ac:dyDescent="0.3">
      <c r="A180" t="str">
        <f>"10/15/2023 11:58:16.209"</f>
        <v>10/15/2023 11:58:16.209</v>
      </c>
      <c r="C180" t="str">
        <f t="shared" si="52"/>
        <v>FFDFD3C0</v>
      </c>
      <c r="D180" t="s">
        <v>134</v>
      </c>
      <c r="E180">
        <v>2</v>
      </c>
      <c r="H180">
        <v>158</v>
      </c>
      <c r="I180" t="s">
        <v>140</v>
      </c>
      <c r="J180" t="s">
        <v>136</v>
      </c>
      <c r="K180">
        <v>0</v>
      </c>
      <c r="L180">
        <v>3</v>
      </c>
      <c r="M180">
        <v>0</v>
      </c>
      <c r="N180">
        <v>2</v>
      </c>
      <c r="O180">
        <v>0</v>
      </c>
      <c r="P180">
        <v>1</v>
      </c>
      <c r="Q180">
        <v>0</v>
      </c>
      <c r="S180" t="str">
        <f t="shared" si="70"/>
        <v>11:58:15.000</v>
      </c>
      <c r="T180" t="str">
        <f t="shared" si="70"/>
        <v>11:58:15.000</v>
      </c>
      <c r="U180" t="str">
        <f t="shared" si="53"/>
        <v>A9A1C3</v>
      </c>
      <c r="V180">
        <v>0</v>
      </c>
      <c r="W180">
        <v>0</v>
      </c>
      <c r="X180">
        <v>2</v>
      </c>
      <c r="Y180">
        <v>0</v>
      </c>
      <c r="AA180">
        <v>1</v>
      </c>
      <c r="AB180">
        <v>8</v>
      </c>
      <c r="AC180">
        <v>3</v>
      </c>
      <c r="AD180">
        <v>0</v>
      </c>
      <c r="AE180">
        <v>9</v>
      </c>
      <c r="AF180" t="s">
        <v>126</v>
      </c>
      <c r="AG180">
        <v>0</v>
      </c>
      <c r="AH180">
        <v>3</v>
      </c>
      <c r="AI180">
        <v>1</v>
      </c>
      <c r="AJ180">
        <v>0</v>
      </c>
      <c r="AK180" t="s">
        <v>202</v>
      </c>
      <c r="AL180">
        <v>33.931553000000001</v>
      </c>
      <c r="AM180" t="s">
        <v>203</v>
      </c>
      <c r="AN180">
        <v>-78.072430999999995</v>
      </c>
      <c r="AO180">
        <v>25</v>
      </c>
      <c r="AP180">
        <v>400</v>
      </c>
      <c r="AQ180" t="s">
        <v>129</v>
      </c>
      <c r="AR180">
        <v>41</v>
      </c>
      <c r="AS180">
        <v>47</v>
      </c>
      <c r="AT180">
        <v>192</v>
      </c>
      <c r="BB180" t="str">
        <f t="shared" si="54"/>
        <v>1200</v>
      </c>
      <c r="BC180">
        <v>1</v>
      </c>
      <c r="BD180" t="str">
        <f t="shared" si="55"/>
        <v xml:space="preserve">N72FU   </v>
      </c>
      <c r="BE180">
        <v>1</v>
      </c>
      <c r="BG180">
        <v>0</v>
      </c>
      <c r="BH180">
        <v>0</v>
      </c>
      <c r="BI180">
        <v>0</v>
      </c>
      <c r="BJ180">
        <v>-25</v>
      </c>
      <c r="BK180">
        <v>-425</v>
      </c>
      <c r="BL180" t="s">
        <v>139</v>
      </c>
      <c r="BM180">
        <v>1</v>
      </c>
      <c r="BN180">
        <v>1</v>
      </c>
      <c r="BO180">
        <v>0</v>
      </c>
      <c r="BP180">
        <v>0</v>
      </c>
      <c r="BS180">
        <v>0.24</v>
      </c>
      <c r="BT180">
        <v>0</v>
      </c>
      <c r="BU180">
        <v>0</v>
      </c>
      <c r="CE180" t="str">
        <f t="shared" si="71"/>
        <v>11:58:15.968</v>
      </c>
      <c r="CF180">
        <v>967753691</v>
      </c>
      <c r="CS180">
        <v>0</v>
      </c>
      <c r="CT180">
        <v>2</v>
      </c>
      <c r="CU180">
        <v>0</v>
      </c>
      <c r="CV180">
        <v>2</v>
      </c>
      <c r="CW180">
        <v>0</v>
      </c>
      <c r="CX180">
        <v>7</v>
      </c>
      <c r="CY180">
        <v>7</v>
      </c>
      <c r="CZ180" t="s">
        <v>131</v>
      </c>
      <c r="DA180">
        <v>65</v>
      </c>
      <c r="DB180">
        <v>0</v>
      </c>
      <c r="DC180" t="s">
        <v>132</v>
      </c>
      <c r="DD180" t="s">
        <v>133</v>
      </c>
      <c r="DG180">
        <v>3574699</v>
      </c>
      <c r="DI180">
        <v>0</v>
      </c>
      <c r="DJ180">
        <v>0</v>
      </c>
      <c r="DK180">
        <v>1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</row>
    <row r="181" spans="1:123" x14ac:dyDescent="0.3">
      <c r="A181" t="str">
        <f>"10/15/2023 11:58:16.240"</f>
        <v>10/15/2023 11:58:16.240</v>
      </c>
      <c r="C181" t="str">
        <f t="shared" si="52"/>
        <v>FFDFD3C0</v>
      </c>
      <c r="D181" t="s">
        <v>137</v>
      </c>
      <c r="E181">
        <v>6</v>
      </c>
      <c r="F181">
        <v>1006</v>
      </c>
      <c r="G181" t="s">
        <v>135</v>
      </c>
      <c r="J181" t="s">
        <v>138</v>
      </c>
      <c r="K181">
        <v>0</v>
      </c>
      <c r="L181">
        <v>3</v>
      </c>
      <c r="M181">
        <v>0</v>
      </c>
      <c r="N181">
        <v>2</v>
      </c>
      <c r="O181">
        <v>0</v>
      </c>
      <c r="P181">
        <v>1</v>
      </c>
      <c r="Q181">
        <v>0</v>
      </c>
      <c r="S181" t="str">
        <f t="shared" si="70"/>
        <v>11:58:15.000</v>
      </c>
      <c r="T181" t="str">
        <f t="shared" si="70"/>
        <v>11:58:15.000</v>
      </c>
      <c r="U181" t="str">
        <f t="shared" si="53"/>
        <v>A9A1C3</v>
      </c>
      <c r="V181">
        <v>0</v>
      </c>
      <c r="W181">
        <v>0</v>
      </c>
      <c r="X181">
        <v>2</v>
      </c>
      <c r="Y181">
        <v>0</v>
      </c>
      <c r="AA181">
        <v>1</v>
      </c>
      <c r="AB181">
        <v>8</v>
      </c>
      <c r="AC181">
        <v>3</v>
      </c>
      <c r="AD181">
        <v>0</v>
      </c>
      <c r="AE181">
        <v>9</v>
      </c>
      <c r="AF181" t="s">
        <v>126</v>
      </c>
      <c r="AG181">
        <v>0</v>
      </c>
      <c r="AH181">
        <v>3</v>
      </c>
      <c r="AI181">
        <v>1</v>
      </c>
      <c r="AJ181">
        <v>0</v>
      </c>
      <c r="AK181" t="s">
        <v>202</v>
      </c>
      <c r="AL181">
        <v>33.931553000000001</v>
      </c>
      <c r="AM181" t="s">
        <v>203</v>
      </c>
      <c r="AN181">
        <v>-78.072430999999995</v>
      </c>
      <c r="AO181">
        <v>25</v>
      </c>
      <c r="AP181">
        <v>400</v>
      </c>
      <c r="AQ181" t="s">
        <v>129</v>
      </c>
      <c r="AR181">
        <v>41</v>
      </c>
      <c r="AS181">
        <v>47</v>
      </c>
      <c r="AT181">
        <v>192</v>
      </c>
      <c r="BB181" t="str">
        <f t="shared" si="54"/>
        <v>1200</v>
      </c>
      <c r="BC181">
        <v>1</v>
      </c>
      <c r="BD181" t="str">
        <f t="shared" si="55"/>
        <v xml:space="preserve">N72FU   </v>
      </c>
      <c r="BE181">
        <v>1</v>
      </c>
      <c r="BG181">
        <v>0</v>
      </c>
      <c r="BH181">
        <v>0</v>
      </c>
      <c r="BI181">
        <v>0</v>
      </c>
      <c r="BJ181">
        <v>-25</v>
      </c>
      <c r="BK181">
        <v>-425</v>
      </c>
      <c r="BL181" t="s">
        <v>139</v>
      </c>
      <c r="BM181">
        <v>1</v>
      </c>
      <c r="BN181">
        <v>1</v>
      </c>
      <c r="BO181">
        <v>0</v>
      </c>
      <c r="BP181">
        <v>0</v>
      </c>
      <c r="BS181">
        <v>0.24</v>
      </c>
      <c r="BT181">
        <v>0</v>
      </c>
      <c r="BU181">
        <v>0</v>
      </c>
      <c r="CE181" t="str">
        <f t="shared" si="71"/>
        <v>11:58:15.968</v>
      </c>
      <c r="CF181">
        <v>967753691</v>
      </c>
      <c r="CS181">
        <v>0</v>
      </c>
      <c r="CT181">
        <v>2</v>
      </c>
      <c r="CU181">
        <v>0</v>
      </c>
      <c r="CV181">
        <v>2</v>
      </c>
      <c r="CW181">
        <v>0</v>
      </c>
      <c r="CX181">
        <v>7</v>
      </c>
      <c r="CY181">
        <v>7</v>
      </c>
      <c r="CZ181" t="s">
        <v>131</v>
      </c>
      <c r="DA181">
        <v>65</v>
      </c>
      <c r="DB181">
        <v>0</v>
      </c>
      <c r="DC181" t="s">
        <v>132</v>
      </c>
      <c r="DD181" t="s">
        <v>133</v>
      </c>
      <c r="DG181">
        <v>3574699</v>
      </c>
      <c r="DI181">
        <v>0</v>
      </c>
      <c r="DJ181">
        <v>0</v>
      </c>
      <c r="DK181">
        <v>1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</row>
    <row r="182" spans="1:123" x14ac:dyDescent="0.3">
      <c r="A182" t="str">
        <f>"10/15/2023 11:58:16.912"</f>
        <v>10/15/2023 11:58:16.912</v>
      </c>
      <c r="C182" t="str">
        <f t="shared" si="52"/>
        <v>FFDFD3C0</v>
      </c>
      <c r="D182" t="s">
        <v>123</v>
      </c>
      <c r="E182">
        <v>10</v>
      </c>
      <c r="H182">
        <v>260</v>
      </c>
      <c r="I182" t="s">
        <v>124</v>
      </c>
      <c r="J182" t="s">
        <v>125</v>
      </c>
      <c r="K182">
        <v>0</v>
      </c>
      <c r="L182">
        <v>3</v>
      </c>
      <c r="M182">
        <v>0</v>
      </c>
      <c r="N182">
        <v>2</v>
      </c>
      <c r="O182">
        <v>0</v>
      </c>
      <c r="P182">
        <v>1</v>
      </c>
      <c r="Q182">
        <v>0</v>
      </c>
      <c r="S182" t="str">
        <f t="shared" ref="S182:T187" si="72">"11:58:16.000"</f>
        <v>11:58:16.000</v>
      </c>
      <c r="T182" t="str">
        <f t="shared" si="72"/>
        <v>11:58:16.000</v>
      </c>
      <c r="U182" t="str">
        <f t="shared" si="53"/>
        <v>A9A1C3</v>
      </c>
      <c r="V182">
        <v>0</v>
      </c>
      <c r="W182">
        <v>0</v>
      </c>
      <c r="X182">
        <v>2</v>
      </c>
      <c r="Y182">
        <v>0</v>
      </c>
      <c r="AA182">
        <v>1</v>
      </c>
      <c r="AB182">
        <v>8</v>
      </c>
      <c r="AC182">
        <v>3</v>
      </c>
      <c r="AD182">
        <v>0</v>
      </c>
      <c r="AE182">
        <v>9</v>
      </c>
      <c r="AF182" t="s">
        <v>126</v>
      </c>
      <c r="AG182">
        <v>0</v>
      </c>
      <c r="AH182">
        <v>3</v>
      </c>
      <c r="AI182">
        <v>1</v>
      </c>
      <c r="AJ182">
        <v>0</v>
      </c>
      <c r="AK182" t="s">
        <v>204</v>
      </c>
      <c r="AL182">
        <v>33.931789000000002</v>
      </c>
      <c r="AM182" t="s">
        <v>205</v>
      </c>
      <c r="AN182">
        <v>-78.072194999999994</v>
      </c>
      <c r="AO182">
        <v>25</v>
      </c>
      <c r="AP182">
        <v>400</v>
      </c>
      <c r="AQ182" t="s">
        <v>129</v>
      </c>
      <c r="AR182">
        <v>40</v>
      </c>
      <c r="AS182">
        <v>46</v>
      </c>
      <c r="AT182">
        <v>128</v>
      </c>
      <c r="BB182" t="str">
        <f t="shared" si="54"/>
        <v>1200</v>
      </c>
      <c r="BC182">
        <v>1</v>
      </c>
      <c r="BD182" t="str">
        <f t="shared" si="55"/>
        <v xml:space="preserve">N72FU   </v>
      </c>
      <c r="BE182">
        <v>1</v>
      </c>
      <c r="BG182">
        <v>0</v>
      </c>
      <c r="BH182">
        <v>0</v>
      </c>
      <c r="BI182">
        <v>0</v>
      </c>
      <c r="BJ182">
        <v>0</v>
      </c>
      <c r="BK182">
        <v>-400</v>
      </c>
      <c r="BL182" t="s">
        <v>139</v>
      </c>
      <c r="BM182">
        <v>1</v>
      </c>
      <c r="BN182">
        <v>1</v>
      </c>
      <c r="BO182">
        <v>0</v>
      </c>
      <c r="BP182">
        <v>0</v>
      </c>
      <c r="BS182">
        <v>0.24</v>
      </c>
      <c r="BT182">
        <v>0</v>
      </c>
      <c r="BU182">
        <v>0</v>
      </c>
      <c r="CE182" t="str">
        <f t="shared" ref="CE182:CE187" si="73">"11:58:16.697"</f>
        <v>11:58:16.697</v>
      </c>
      <c r="CF182">
        <v>696752684</v>
      </c>
      <c r="CS182">
        <v>0</v>
      </c>
      <c r="CT182">
        <v>2</v>
      </c>
      <c r="CU182">
        <v>0</v>
      </c>
      <c r="CV182">
        <v>2</v>
      </c>
      <c r="CW182">
        <v>0</v>
      </c>
      <c r="CX182">
        <v>7</v>
      </c>
      <c r="CY182">
        <v>7</v>
      </c>
      <c r="CZ182" t="s">
        <v>131</v>
      </c>
      <c r="DA182">
        <v>65</v>
      </c>
      <c r="DB182">
        <v>0</v>
      </c>
      <c r="DC182" t="s">
        <v>132</v>
      </c>
      <c r="DD182" t="s">
        <v>133</v>
      </c>
      <c r="DG182">
        <v>3574707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</row>
    <row r="183" spans="1:123" x14ac:dyDescent="0.3">
      <c r="A183" t="str">
        <f>"10/15/2023 11:58:16.912"</f>
        <v>10/15/2023 11:58:16.912</v>
      </c>
      <c r="C183" t="str">
        <f t="shared" si="52"/>
        <v>FFDFD3C0</v>
      </c>
      <c r="D183" t="s">
        <v>143</v>
      </c>
      <c r="E183">
        <v>6</v>
      </c>
      <c r="F183">
        <v>3006</v>
      </c>
      <c r="G183" t="s">
        <v>144</v>
      </c>
      <c r="J183" t="s">
        <v>145</v>
      </c>
      <c r="K183">
        <v>0</v>
      </c>
      <c r="L183">
        <v>3</v>
      </c>
      <c r="M183">
        <v>0</v>
      </c>
      <c r="N183">
        <v>2</v>
      </c>
      <c r="O183">
        <v>0</v>
      </c>
      <c r="P183">
        <v>1</v>
      </c>
      <c r="Q183">
        <v>0</v>
      </c>
      <c r="S183" t="str">
        <f t="shared" si="72"/>
        <v>11:58:16.000</v>
      </c>
      <c r="T183" t="str">
        <f t="shared" si="72"/>
        <v>11:58:16.000</v>
      </c>
      <c r="U183" t="str">
        <f t="shared" si="53"/>
        <v>A9A1C3</v>
      </c>
      <c r="V183">
        <v>0</v>
      </c>
      <c r="W183">
        <v>0</v>
      </c>
      <c r="X183">
        <v>2</v>
      </c>
      <c r="Y183">
        <v>0</v>
      </c>
      <c r="AA183">
        <v>1</v>
      </c>
      <c r="AB183">
        <v>8</v>
      </c>
      <c r="AC183">
        <v>3</v>
      </c>
      <c r="AD183">
        <v>0</v>
      </c>
      <c r="AE183">
        <v>9</v>
      </c>
      <c r="AF183" t="s">
        <v>126</v>
      </c>
      <c r="AG183">
        <v>0</v>
      </c>
      <c r="AH183">
        <v>3</v>
      </c>
      <c r="AI183">
        <v>1</v>
      </c>
      <c r="AJ183">
        <v>0</v>
      </c>
      <c r="AK183" t="s">
        <v>204</v>
      </c>
      <c r="AL183">
        <v>33.931789000000002</v>
      </c>
      <c r="AM183" t="s">
        <v>205</v>
      </c>
      <c r="AN183">
        <v>-78.072194999999994</v>
      </c>
      <c r="AO183">
        <v>25</v>
      </c>
      <c r="AP183">
        <v>400</v>
      </c>
      <c r="AQ183" t="s">
        <v>129</v>
      </c>
      <c r="AR183">
        <v>40</v>
      </c>
      <c r="AS183">
        <v>46</v>
      </c>
      <c r="AT183">
        <v>128</v>
      </c>
      <c r="BB183" t="str">
        <f t="shared" si="54"/>
        <v>1200</v>
      </c>
      <c r="BC183">
        <v>1</v>
      </c>
      <c r="BD183" t="str">
        <f t="shared" si="55"/>
        <v xml:space="preserve">N72FU   </v>
      </c>
      <c r="BE183">
        <v>1</v>
      </c>
      <c r="BG183">
        <v>0</v>
      </c>
      <c r="BH183">
        <v>0</v>
      </c>
      <c r="BI183">
        <v>0</v>
      </c>
      <c r="BJ183">
        <v>0</v>
      </c>
      <c r="BK183">
        <v>-400</v>
      </c>
      <c r="BL183" t="s">
        <v>139</v>
      </c>
      <c r="BM183">
        <v>1</v>
      </c>
      <c r="BN183">
        <v>1</v>
      </c>
      <c r="BO183">
        <v>0</v>
      </c>
      <c r="BP183">
        <v>0</v>
      </c>
      <c r="BS183">
        <v>0.24</v>
      </c>
      <c r="BT183">
        <v>0</v>
      </c>
      <c r="BU183">
        <v>0</v>
      </c>
      <c r="CE183" t="str">
        <f t="shared" si="73"/>
        <v>11:58:16.697</v>
      </c>
      <c r="CF183">
        <v>696752684</v>
      </c>
      <c r="CS183">
        <v>0</v>
      </c>
      <c r="CT183">
        <v>2</v>
      </c>
      <c r="CU183">
        <v>0</v>
      </c>
      <c r="CV183">
        <v>2</v>
      </c>
      <c r="CW183">
        <v>0</v>
      </c>
      <c r="CX183">
        <v>7</v>
      </c>
      <c r="CY183">
        <v>7</v>
      </c>
      <c r="CZ183" t="s">
        <v>131</v>
      </c>
      <c r="DA183">
        <v>65</v>
      </c>
      <c r="DB183">
        <v>0</v>
      </c>
      <c r="DC183" t="s">
        <v>132</v>
      </c>
      <c r="DD183" t="s">
        <v>133</v>
      </c>
      <c r="DG183">
        <v>3574707</v>
      </c>
      <c r="DI183">
        <v>0</v>
      </c>
      <c r="DJ183">
        <v>0</v>
      </c>
      <c r="DK183">
        <v>1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</row>
    <row r="184" spans="1:123" x14ac:dyDescent="0.3">
      <c r="A184" t="str">
        <f>"10/15/2023 11:58:16.912"</f>
        <v>10/15/2023 11:58:16.912</v>
      </c>
      <c r="C184" t="str">
        <f t="shared" si="52"/>
        <v>FFDFD3C0</v>
      </c>
      <c r="D184" t="s">
        <v>134</v>
      </c>
      <c r="E184">
        <v>2</v>
      </c>
      <c r="H184">
        <v>158</v>
      </c>
      <c r="I184" t="s">
        <v>140</v>
      </c>
      <c r="J184" t="s">
        <v>136</v>
      </c>
      <c r="K184">
        <v>0</v>
      </c>
      <c r="L184">
        <v>3</v>
      </c>
      <c r="M184">
        <v>0</v>
      </c>
      <c r="N184">
        <v>2</v>
      </c>
      <c r="O184">
        <v>0</v>
      </c>
      <c r="P184">
        <v>1</v>
      </c>
      <c r="Q184">
        <v>0</v>
      </c>
      <c r="S184" t="str">
        <f t="shared" si="72"/>
        <v>11:58:16.000</v>
      </c>
      <c r="T184" t="str">
        <f t="shared" si="72"/>
        <v>11:58:16.000</v>
      </c>
      <c r="U184" t="str">
        <f t="shared" si="53"/>
        <v>A9A1C3</v>
      </c>
      <c r="V184">
        <v>0</v>
      </c>
      <c r="W184">
        <v>0</v>
      </c>
      <c r="X184">
        <v>2</v>
      </c>
      <c r="Y184">
        <v>0</v>
      </c>
      <c r="AA184">
        <v>1</v>
      </c>
      <c r="AB184">
        <v>8</v>
      </c>
      <c r="AC184">
        <v>3</v>
      </c>
      <c r="AD184">
        <v>0</v>
      </c>
      <c r="AE184">
        <v>9</v>
      </c>
      <c r="AF184" t="s">
        <v>126</v>
      </c>
      <c r="AG184">
        <v>0</v>
      </c>
      <c r="AH184">
        <v>3</v>
      </c>
      <c r="AI184">
        <v>1</v>
      </c>
      <c r="AJ184">
        <v>0</v>
      </c>
      <c r="AK184" t="s">
        <v>204</v>
      </c>
      <c r="AL184">
        <v>33.931789000000002</v>
      </c>
      <c r="AM184" t="s">
        <v>205</v>
      </c>
      <c r="AN184">
        <v>-78.072194999999994</v>
      </c>
      <c r="AO184">
        <v>25</v>
      </c>
      <c r="AP184">
        <v>400</v>
      </c>
      <c r="AQ184" t="s">
        <v>129</v>
      </c>
      <c r="AR184">
        <v>40</v>
      </c>
      <c r="AS184">
        <v>46</v>
      </c>
      <c r="AT184">
        <v>128</v>
      </c>
      <c r="BB184" t="str">
        <f t="shared" si="54"/>
        <v>1200</v>
      </c>
      <c r="BC184">
        <v>1</v>
      </c>
      <c r="BD184" t="str">
        <f t="shared" si="55"/>
        <v xml:space="preserve">N72FU   </v>
      </c>
      <c r="BE184">
        <v>1</v>
      </c>
      <c r="BG184">
        <v>0</v>
      </c>
      <c r="BH184">
        <v>0</v>
      </c>
      <c r="BI184">
        <v>0</v>
      </c>
      <c r="BJ184">
        <v>0</v>
      </c>
      <c r="BK184">
        <v>-400</v>
      </c>
      <c r="BL184" t="s">
        <v>139</v>
      </c>
      <c r="BM184">
        <v>1</v>
      </c>
      <c r="BN184">
        <v>1</v>
      </c>
      <c r="BO184">
        <v>0</v>
      </c>
      <c r="BP184">
        <v>0</v>
      </c>
      <c r="BS184">
        <v>0.24</v>
      </c>
      <c r="BT184">
        <v>0</v>
      </c>
      <c r="BU184">
        <v>0</v>
      </c>
      <c r="CE184" t="str">
        <f t="shared" si="73"/>
        <v>11:58:16.697</v>
      </c>
      <c r="CF184">
        <v>696752684</v>
      </c>
      <c r="CS184">
        <v>0</v>
      </c>
      <c r="CT184">
        <v>2</v>
      </c>
      <c r="CU184">
        <v>0</v>
      </c>
      <c r="CV184">
        <v>2</v>
      </c>
      <c r="CW184">
        <v>0</v>
      </c>
      <c r="CX184">
        <v>7</v>
      </c>
      <c r="CY184">
        <v>7</v>
      </c>
      <c r="CZ184" t="s">
        <v>131</v>
      </c>
      <c r="DA184">
        <v>65</v>
      </c>
      <c r="DB184">
        <v>0</v>
      </c>
      <c r="DC184" t="s">
        <v>132</v>
      </c>
      <c r="DD184" t="s">
        <v>133</v>
      </c>
      <c r="DG184">
        <v>3574707</v>
      </c>
      <c r="DI184">
        <v>0</v>
      </c>
      <c r="DJ184">
        <v>0</v>
      </c>
      <c r="DK184">
        <v>1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</row>
    <row r="185" spans="1:123" x14ac:dyDescent="0.3">
      <c r="A185" t="str">
        <f>"10/15/2023 11:58:16.928"</f>
        <v>10/15/2023 11:58:16.928</v>
      </c>
      <c r="C185" t="str">
        <f t="shared" si="52"/>
        <v>FFDFD3C0</v>
      </c>
      <c r="D185" t="s">
        <v>137</v>
      </c>
      <c r="E185">
        <v>6</v>
      </c>
      <c r="F185">
        <v>1006</v>
      </c>
      <c r="G185" t="s">
        <v>135</v>
      </c>
      <c r="J185" t="s">
        <v>138</v>
      </c>
      <c r="K185">
        <v>0</v>
      </c>
      <c r="L185">
        <v>3</v>
      </c>
      <c r="M185">
        <v>0</v>
      </c>
      <c r="N185">
        <v>2</v>
      </c>
      <c r="O185">
        <v>0</v>
      </c>
      <c r="P185">
        <v>1</v>
      </c>
      <c r="Q185">
        <v>0</v>
      </c>
      <c r="S185" t="str">
        <f t="shared" si="72"/>
        <v>11:58:16.000</v>
      </c>
      <c r="T185" t="str">
        <f t="shared" si="72"/>
        <v>11:58:16.000</v>
      </c>
      <c r="U185" t="str">
        <f t="shared" si="53"/>
        <v>A9A1C3</v>
      </c>
      <c r="V185">
        <v>0</v>
      </c>
      <c r="W185">
        <v>0</v>
      </c>
      <c r="X185">
        <v>2</v>
      </c>
      <c r="Y185">
        <v>0</v>
      </c>
      <c r="AA185">
        <v>1</v>
      </c>
      <c r="AB185">
        <v>8</v>
      </c>
      <c r="AC185">
        <v>3</v>
      </c>
      <c r="AD185">
        <v>0</v>
      </c>
      <c r="AE185">
        <v>9</v>
      </c>
      <c r="AF185" t="s">
        <v>126</v>
      </c>
      <c r="AG185">
        <v>0</v>
      </c>
      <c r="AH185">
        <v>3</v>
      </c>
      <c r="AI185">
        <v>1</v>
      </c>
      <c r="AJ185">
        <v>0</v>
      </c>
      <c r="AK185" t="s">
        <v>204</v>
      </c>
      <c r="AL185">
        <v>33.931789000000002</v>
      </c>
      <c r="AM185" t="s">
        <v>205</v>
      </c>
      <c r="AN185">
        <v>-78.072194999999994</v>
      </c>
      <c r="AO185">
        <v>25</v>
      </c>
      <c r="AP185">
        <v>400</v>
      </c>
      <c r="AQ185" t="s">
        <v>129</v>
      </c>
      <c r="AR185">
        <v>40</v>
      </c>
      <c r="AS185">
        <v>46</v>
      </c>
      <c r="AT185">
        <v>128</v>
      </c>
      <c r="BB185" t="str">
        <f t="shared" si="54"/>
        <v>1200</v>
      </c>
      <c r="BC185">
        <v>1</v>
      </c>
      <c r="BD185" t="str">
        <f t="shared" si="55"/>
        <v xml:space="preserve">N72FU   </v>
      </c>
      <c r="BE185">
        <v>1</v>
      </c>
      <c r="BG185">
        <v>0</v>
      </c>
      <c r="BH185">
        <v>0</v>
      </c>
      <c r="BI185">
        <v>0</v>
      </c>
      <c r="BJ185">
        <v>0</v>
      </c>
      <c r="BK185">
        <v>-400</v>
      </c>
      <c r="BL185" t="s">
        <v>139</v>
      </c>
      <c r="BM185">
        <v>1</v>
      </c>
      <c r="BN185">
        <v>1</v>
      </c>
      <c r="BO185">
        <v>0</v>
      </c>
      <c r="BP185">
        <v>0</v>
      </c>
      <c r="BS185">
        <v>0.24</v>
      </c>
      <c r="BT185">
        <v>0</v>
      </c>
      <c r="BU185">
        <v>0</v>
      </c>
      <c r="CE185" t="str">
        <f t="shared" si="73"/>
        <v>11:58:16.697</v>
      </c>
      <c r="CF185">
        <v>696752684</v>
      </c>
      <c r="CS185">
        <v>0</v>
      </c>
      <c r="CT185">
        <v>2</v>
      </c>
      <c r="CU185">
        <v>0</v>
      </c>
      <c r="CV185">
        <v>2</v>
      </c>
      <c r="CW185">
        <v>0</v>
      </c>
      <c r="CX185">
        <v>7</v>
      </c>
      <c r="CY185">
        <v>7</v>
      </c>
      <c r="CZ185" t="s">
        <v>131</v>
      </c>
      <c r="DA185">
        <v>65</v>
      </c>
      <c r="DB185">
        <v>0</v>
      </c>
      <c r="DC185" t="s">
        <v>132</v>
      </c>
      <c r="DD185" t="s">
        <v>133</v>
      </c>
      <c r="DG185">
        <v>3574707</v>
      </c>
      <c r="DI185">
        <v>0</v>
      </c>
      <c r="DJ185">
        <v>0</v>
      </c>
      <c r="DK185">
        <v>1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</row>
    <row r="186" spans="1:123" x14ac:dyDescent="0.3">
      <c r="A186" t="str">
        <f>"10/15/2023 11:58:16.928"</f>
        <v>10/15/2023 11:58:16.928</v>
      </c>
      <c r="C186" t="str">
        <f t="shared" si="52"/>
        <v>FFDFD3C0</v>
      </c>
      <c r="D186" t="s">
        <v>137</v>
      </c>
      <c r="E186">
        <v>4</v>
      </c>
      <c r="F186">
        <v>1004</v>
      </c>
      <c r="G186" t="s">
        <v>140</v>
      </c>
      <c r="J186" t="s">
        <v>138</v>
      </c>
      <c r="K186">
        <v>0</v>
      </c>
      <c r="L186">
        <v>3</v>
      </c>
      <c r="M186">
        <v>0</v>
      </c>
      <c r="N186">
        <v>2</v>
      </c>
      <c r="O186">
        <v>0</v>
      </c>
      <c r="P186">
        <v>1</v>
      </c>
      <c r="Q186">
        <v>0</v>
      </c>
      <c r="S186" t="str">
        <f t="shared" si="72"/>
        <v>11:58:16.000</v>
      </c>
      <c r="T186" t="str">
        <f t="shared" si="72"/>
        <v>11:58:16.000</v>
      </c>
      <c r="U186" t="str">
        <f t="shared" si="53"/>
        <v>A9A1C3</v>
      </c>
      <c r="V186">
        <v>0</v>
      </c>
      <c r="W186">
        <v>0</v>
      </c>
      <c r="X186">
        <v>2</v>
      </c>
      <c r="Y186">
        <v>0</v>
      </c>
      <c r="AA186">
        <v>1</v>
      </c>
      <c r="AB186">
        <v>8</v>
      </c>
      <c r="AC186">
        <v>3</v>
      </c>
      <c r="AD186">
        <v>0</v>
      </c>
      <c r="AE186">
        <v>9</v>
      </c>
      <c r="AF186" t="s">
        <v>126</v>
      </c>
      <c r="AG186">
        <v>0</v>
      </c>
      <c r="AH186">
        <v>3</v>
      </c>
      <c r="AI186">
        <v>1</v>
      </c>
      <c r="AJ186">
        <v>0</v>
      </c>
      <c r="AK186" t="s">
        <v>204</v>
      </c>
      <c r="AL186">
        <v>33.931789000000002</v>
      </c>
      <c r="AM186" t="s">
        <v>205</v>
      </c>
      <c r="AN186">
        <v>-78.072194999999994</v>
      </c>
      <c r="AO186">
        <v>25</v>
      </c>
      <c r="AP186">
        <v>400</v>
      </c>
      <c r="AQ186" t="s">
        <v>129</v>
      </c>
      <c r="AR186">
        <v>40</v>
      </c>
      <c r="AS186">
        <v>46</v>
      </c>
      <c r="AT186">
        <v>128</v>
      </c>
      <c r="BB186" t="str">
        <f t="shared" si="54"/>
        <v>1200</v>
      </c>
      <c r="BC186">
        <v>1</v>
      </c>
      <c r="BD186" t="str">
        <f t="shared" si="55"/>
        <v xml:space="preserve">N72FU   </v>
      </c>
      <c r="BE186">
        <v>1</v>
      </c>
      <c r="BG186">
        <v>0</v>
      </c>
      <c r="BH186">
        <v>0</v>
      </c>
      <c r="BI186">
        <v>0</v>
      </c>
      <c r="BJ186">
        <v>0</v>
      </c>
      <c r="BK186">
        <v>-400</v>
      </c>
      <c r="BL186" t="s">
        <v>139</v>
      </c>
      <c r="BM186">
        <v>1</v>
      </c>
      <c r="BN186">
        <v>1</v>
      </c>
      <c r="BO186">
        <v>0</v>
      </c>
      <c r="BP186">
        <v>0</v>
      </c>
      <c r="BS186">
        <v>0.24</v>
      </c>
      <c r="BT186">
        <v>0</v>
      </c>
      <c r="BU186">
        <v>0</v>
      </c>
      <c r="CE186" t="str">
        <f t="shared" si="73"/>
        <v>11:58:16.697</v>
      </c>
      <c r="CF186">
        <v>696752684</v>
      </c>
      <c r="CS186">
        <v>0</v>
      </c>
      <c r="CT186">
        <v>2</v>
      </c>
      <c r="CU186">
        <v>0</v>
      </c>
      <c r="CV186">
        <v>2</v>
      </c>
      <c r="CW186">
        <v>0</v>
      </c>
      <c r="CX186">
        <v>7</v>
      </c>
      <c r="CY186">
        <v>7</v>
      </c>
      <c r="CZ186" t="s">
        <v>131</v>
      </c>
      <c r="DA186">
        <v>65</v>
      </c>
      <c r="DB186">
        <v>0</v>
      </c>
      <c r="DC186" t="s">
        <v>132</v>
      </c>
      <c r="DD186" t="s">
        <v>133</v>
      </c>
      <c r="DG186">
        <v>3574707</v>
      </c>
      <c r="DI186">
        <v>0</v>
      </c>
      <c r="DJ186">
        <v>0</v>
      </c>
      <c r="DK186">
        <v>1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</row>
    <row r="187" spans="1:123" x14ac:dyDescent="0.3">
      <c r="A187" t="str">
        <f>"10/15/2023 11:58:16.959"</f>
        <v>10/15/2023 11:58:16.959</v>
      </c>
      <c r="C187" t="str">
        <f t="shared" si="52"/>
        <v>FFDFD3C0</v>
      </c>
      <c r="D187" t="s">
        <v>141</v>
      </c>
      <c r="E187">
        <v>42</v>
      </c>
      <c r="H187">
        <v>129</v>
      </c>
      <c r="I187" t="s">
        <v>142</v>
      </c>
      <c r="J187" t="s">
        <v>125</v>
      </c>
      <c r="K187">
        <v>0</v>
      </c>
      <c r="L187">
        <v>3</v>
      </c>
      <c r="M187">
        <v>0</v>
      </c>
      <c r="N187">
        <v>2</v>
      </c>
      <c r="O187">
        <v>0</v>
      </c>
      <c r="P187">
        <v>1</v>
      </c>
      <c r="Q187">
        <v>0</v>
      </c>
      <c r="S187" t="str">
        <f t="shared" si="72"/>
        <v>11:58:16.000</v>
      </c>
      <c r="T187" t="str">
        <f t="shared" si="72"/>
        <v>11:58:16.000</v>
      </c>
      <c r="U187" t="str">
        <f t="shared" si="53"/>
        <v>A9A1C3</v>
      </c>
      <c r="V187">
        <v>0</v>
      </c>
      <c r="W187">
        <v>0</v>
      </c>
      <c r="X187">
        <v>2</v>
      </c>
      <c r="Y187">
        <v>0</v>
      </c>
      <c r="AA187">
        <v>1</v>
      </c>
      <c r="AB187">
        <v>8</v>
      </c>
      <c r="AC187">
        <v>3</v>
      </c>
      <c r="AD187">
        <v>0</v>
      </c>
      <c r="AE187">
        <v>9</v>
      </c>
      <c r="AF187" t="s">
        <v>126</v>
      </c>
      <c r="AG187">
        <v>0</v>
      </c>
      <c r="AH187">
        <v>3</v>
      </c>
      <c r="AI187">
        <v>1</v>
      </c>
      <c r="AJ187">
        <v>0</v>
      </c>
      <c r="AK187" t="s">
        <v>204</v>
      </c>
      <c r="AL187">
        <v>33.931789000000002</v>
      </c>
      <c r="AM187" t="s">
        <v>205</v>
      </c>
      <c r="AN187">
        <v>-78.072194999999994</v>
      </c>
      <c r="AO187">
        <v>25</v>
      </c>
      <c r="AP187">
        <v>400</v>
      </c>
      <c r="AQ187" t="s">
        <v>129</v>
      </c>
      <c r="AR187">
        <v>40</v>
      </c>
      <c r="AS187">
        <v>46</v>
      </c>
      <c r="AT187">
        <v>128</v>
      </c>
      <c r="BB187" t="str">
        <f t="shared" si="54"/>
        <v>1200</v>
      </c>
      <c r="BC187">
        <v>1</v>
      </c>
      <c r="BD187" t="str">
        <f t="shared" si="55"/>
        <v xml:space="preserve">N72FU   </v>
      </c>
      <c r="BE187">
        <v>1</v>
      </c>
      <c r="BG187">
        <v>0</v>
      </c>
      <c r="BH187">
        <v>0</v>
      </c>
      <c r="BI187">
        <v>0</v>
      </c>
      <c r="BJ187">
        <v>0</v>
      </c>
      <c r="BK187">
        <v>-400</v>
      </c>
      <c r="BL187" t="s">
        <v>139</v>
      </c>
      <c r="BM187">
        <v>1</v>
      </c>
      <c r="BN187">
        <v>1</v>
      </c>
      <c r="BO187">
        <v>0</v>
      </c>
      <c r="BP187">
        <v>0</v>
      </c>
      <c r="BS187">
        <v>0.24</v>
      </c>
      <c r="BT187">
        <v>0</v>
      </c>
      <c r="BU187">
        <v>0</v>
      </c>
      <c r="CE187" t="str">
        <f t="shared" si="73"/>
        <v>11:58:16.697</v>
      </c>
      <c r="CF187">
        <v>696752684</v>
      </c>
      <c r="CS187">
        <v>0</v>
      </c>
      <c r="CT187">
        <v>2</v>
      </c>
      <c r="CU187">
        <v>0</v>
      </c>
      <c r="CV187">
        <v>2</v>
      </c>
      <c r="CW187">
        <v>0</v>
      </c>
      <c r="CX187">
        <v>7</v>
      </c>
      <c r="CY187">
        <v>7</v>
      </c>
      <c r="CZ187" t="s">
        <v>131</v>
      </c>
      <c r="DA187">
        <v>65</v>
      </c>
      <c r="DB187">
        <v>0</v>
      </c>
      <c r="DC187" t="s">
        <v>132</v>
      </c>
      <c r="DD187" t="s">
        <v>133</v>
      </c>
      <c r="DG187">
        <v>3574707</v>
      </c>
      <c r="DI187">
        <v>0</v>
      </c>
      <c r="DJ187">
        <v>0</v>
      </c>
      <c r="DK187">
        <v>1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</row>
    <row r="188" spans="1:123" x14ac:dyDescent="0.3">
      <c r="A188" t="str">
        <f>"10/15/2023 11:58:17.787"</f>
        <v>10/15/2023 11:58:17.787</v>
      </c>
      <c r="C188" t="str">
        <f t="shared" si="52"/>
        <v>FFDFD3C0</v>
      </c>
      <c r="D188" t="s">
        <v>137</v>
      </c>
      <c r="E188">
        <v>4</v>
      </c>
      <c r="F188">
        <v>1004</v>
      </c>
      <c r="G188" t="s">
        <v>140</v>
      </c>
      <c r="J188" t="s">
        <v>138</v>
      </c>
      <c r="K188">
        <v>0</v>
      </c>
      <c r="L188">
        <v>3</v>
      </c>
      <c r="M188">
        <v>0</v>
      </c>
      <c r="N188">
        <v>2</v>
      </c>
      <c r="O188">
        <v>0</v>
      </c>
      <c r="P188">
        <v>1</v>
      </c>
      <c r="Q188">
        <v>0</v>
      </c>
      <c r="S188" t="str">
        <f t="shared" ref="S188:T193" si="74">"11:58:17.000"</f>
        <v>11:58:17.000</v>
      </c>
      <c r="T188" t="str">
        <f t="shared" si="74"/>
        <v>11:58:17.000</v>
      </c>
      <c r="U188" t="str">
        <f t="shared" si="53"/>
        <v>A9A1C3</v>
      </c>
      <c r="V188">
        <v>0</v>
      </c>
      <c r="W188">
        <v>0</v>
      </c>
      <c r="X188">
        <v>2</v>
      </c>
      <c r="Y188">
        <v>0</v>
      </c>
      <c r="AA188">
        <v>1</v>
      </c>
      <c r="AB188">
        <v>8</v>
      </c>
      <c r="AC188">
        <v>3</v>
      </c>
      <c r="AD188">
        <v>0</v>
      </c>
      <c r="AE188">
        <v>9</v>
      </c>
      <c r="AF188" t="s">
        <v>126</v>
      </c>
      <c r="AG188">
        <v>0</v>
      </c>
      <c r="AH188">
        <v>3</v>
      </c>
      <c r="AI188">
        <v>1</v>
      </c>
      <c r="AJ188">
        <v>0</v>
      </c>
      <c r="AK188" t="s">
        <v>206</v>
      </c>
      <c r="AL188">
        <v>33.932003999999999</v>
      </c>
      <c r="AM188" t="s">
        <v>207</v>
      </c>
      <c r="AN188">
        <v>-78.071959000000007</v>
      </c>
      <c r="AO188">
        <v>25</v>
      </c>
      <c r="AP188">
        <v>400</v>
      </c>
      <c r="AQ188" t="s">
        <v>129</v>
      </c>
      <c r="AR188">
        <v>41</v>
      </c>
      <c r="AS188">
        <v>47</v>
      </c>
      <c r="AT188">
        <v>128</v>
      </c>
      <c r="BB188" t="str">
        <f t="shared" si="54"/>
        <v>1200</v>
      </c>
      <c r="BC188">
        <v>1</v>
      </c>
      <c r="BD188" t="str">
        <f t="shared" si="55"/>
        <v xml:space="preserve">N72FU   </v>
      </c>
      <c r="BE188">
        <v>1</v>
      </c>
      <c r="BG188">
        <v>0</v>
      </c>
      <c r="BH188">
        <v>0</v>
      </c>
      <c r="BI188">
        <v>0</v>
      </c>
      <c r="BJ188">
        <v>0</v>
      </c>
      <c r="BK188">
        <v>-400</v>
      </c>
      <c r="BL188" t="s">
        <v>139</v>
      </c>
      <c r="BM188">
        <v>1</v>
      </c>
      <c r="BN188">
        <v>1</v>
      </c>
      <c r="BO188">
        <v>0</v>
      </c>
      <c r="BP188">
        <v>0</v>
      </c>
      <c r="BS188">
        <v>0.24</v>
      </c>
      <c r="BT188">
        <v>0</v>
      </c>
      <c r="BU188">
        <v>0</v>
      </c>
      <c r="CE188" t="str">
        <f t="shared" ref="CE188:CE193" si="75">"11:58:17.569"</f>
        <v>11:58:17.569</v>
      </c>
      <c r="CF188">
        <v>569252188</v>
      </c>
      <c r="CS188">
        <v>0</v>
      </c>
      <c r="CT188">
        <v>2</v>
      </c>
      <c r="CU188">
        <v>0</v>
      </c>
      <c r="CV188">
        <v>2</v>
      </c>
      <c r="CW188">
        <v>0</v>
      </c>
      <c r="CX188">
        <v>7</v>
      </c>
      <c r="CY188">
        <v>7</v>
      </c>
      <c r="CZ188" t="s">
        <v>131</v>
      </c>
      <c r="DA188">
        <v>65</v>
      </c>
      <c r="DB188">
        <v>0</v>
      </c>
      <c r="DC188" t="s">
        <v>132</v>
      </c>
      <c r="DD188" t="s">
        <v>133</v>
      </c>
      <c r="DG188">
        <v>3574716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</row>
    <row r="189" spans="1:123" x14ac:dyDescent="0.3">
      <c r="A189" t="str">
        <f>"10/15/2023 11:58:17.803"</f>
        <v>10/15/2023 11:58:17.803</v>
      </c>
      <c r="C189" t="str">
        <f t="shared" si="52"/>
        <v>FFDFD3C0</v>
      </c>
      <c r="D189" t="s">
        <v>123</v>
      </c>
      <c r="E189">
        <v>10</v>
      </c>
      <c r="H189">
        <v>260</v>
      </c>
      <c r="I189" t="s">
        <v>124</v>
      </c>
      <c r="J189" t="s">
        <v>125</v>
      </c>
      <c r="K189">
        <v>0</v>
      </c>
      <c r="L189">
        <v>3</v>
      </c>
      <c r="M189">
        <v>0</v>
      </c>
      <c r="N189">
        <v>2</v>
      </c>
      <c r="O189">
        <v>0</v>
      </c>
      <c r="P189">
        <v>1</v>
      </c>
      <c r="Q189">
        <v>0</v>
      </c>
      <c r="S189" t="str">
        <f t="shared" si="74"/>
        <v>11:58:17.000</v>
      </c>
      <c r="T189" t="str">
        <f t="shared" si="74"/>
        <v>11:58:17.000</v>
      </c>
      <c r="U189" t="str">
        <f t="shared" si="53"/>
        <v>A9A1C3</v>
      </c>
      <c r="V189">
        <v>0</v>
      </c>
      <c r="W189">
        <v>0</v>
      </c>
      <c r="X189">
        <v>2</v>
      </c>
      <c r="Y189">
        <v>0</v>
      </c>
      <c r="AA189">
        <v>1</v>
      </c>
      <c r="AB189">
        <v>8</v>
      </c>
      <c r="AC189">
        <v>3</v>
      </c>
      <c r="AD189">
        <v>0</v>
      </c>
      <c r="AE189">
        <v>9</v>
      </c>
      <c r="AF189" t="s">
        <v>126</v>
      </c>
      <c r="AG189">
        <v>0</v>
      </c>
      <c r="AH189">
        <v>3</v>
      </c>
      <c r="AI189">
        <v>1</v>
      </c>
      <c r="AJ189">
        <v>0</v>
      </c>
      <c r="AK189" t="s">
        <v>206</v>
      </c>
      <c r="AL189">
        <v>33.932003999999999</v>
      </c>
      <c r="AM189" t="s">
        <v>207</v>
      </c>
      <c r="AN189">
        <v>-78.071959000000007</v>
      </c>
      <c r="AO189">
        <v>25</v>
      </c>
      <c r="AP189">
        <v>400</v>
      </c>
      <c r="AQ189" t="s">
        <v>129</v>
      </c>
      <c r="AR189">
        <v>41</v>
      </c>
      <c r="AS189">
        <v>47</v>
      </c>
      <c r="AT189">
        <v>128</v>
      </c>
      <c r="BB189" t="str">
        <f t="shared" si="54"/>
        <v>1200</v>
      </c>
      <c r="BC189">
        <v>1</v>
      </c>
      <c r="BD189" t="str">
        <f t="shared" si="55"/>
        <v xml:space="preserve">N72FU   </v>
      </c>
      <c r="BE189">
        <v>1</v>
      </c>
      <c r="BG189">
        <v>0</v>
      </c>
      <c r="BH189">
        <v>0</v>
      </c>
      <c r="BI189">
        <v>0</v>
      </c>
      <c r="BJ189">
        <v>0</v>
      </c>
      <c r="BK189">
        <v>-400</v>
      </c>
      <c r="BL189" t="s">
        <v>139</v>
      </c>
      <c r="BM189">
        <v>1</v>
      </c>
      <c r="BN189">
        <v>1</v>
      </c>
      <c r="BO189">
        <v>0</v>
      </c>
      <c r="BP189">
        <v>0</v>
      </c>
      <c r="BS189">
        <v>0.24</v>
      </c>
      <c r="BT189">
        <v>0</v>
      </c>
      <c r="BU189">
        <v>0</v>
      </c>
      <c r="CE189" t="str">
        <f t="shared" si="75"/>
        <v>11:58:17.569</v>
      </c>
      <c r="CF189">
        <v>569252188</v>
      </c>
      <c r="CS189">
        <v>0</v>
      </c>
      <c r="CT189">
        <v>2</v>
      </c>
      <c r="CU189">
        <v>0</v>
      </c>
      <c r="CV189">
        <v>2</v>
      </c>
      <c r="CW189">
        <v>0</v>
      </c>
      <c r="CX189">
        <v>7</v>
      </c>
      <c r="CY189">
        <v>7</v>
      </c>
      <c r="CZ189" t="s">
        <v>131</v>
      </c>
      <c r="DA189">
        <v>65</v>
      </c>
      <c r="DB189">
        <v>0</v>
      </c>
      <c r="DC189" t="s">
        <v>132</v>
      </c>
      <c r="DD189" t="s">
        <v>133</v>
      </c>
      <c r="DG189">
        <v>3574716</v>
      </c>
      <c r="DI189">
        <v>0</v>
      </c>
      <c r="DJ189">
        <v>0</v>
      </c>
      <c r="DK189">
        <v>1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</row>
    <row r="190" spans="1:123" x14ac:dyDescent="0.3">
      <c r="A190" t="str">
        <f>"10/15/2023 11:58:17.803"</f>
        <v>10/15/2023 11:58:17.803</v>
      </c>
      <c r="C190" t="str">
        <f t="shared" si="52"/>
        <v>FFDFD3C0</v>
      </c>
      <c r="D190" t="s">
        <v>141</v>
      </c>
      <c r="E190">
        <v>42</v>
      </c>
      <c r="H190">
        <v>129</v>
      </c>
      <c r="I190" t="s">
        <v>142</v>
      </c>
      <c r="J190" t="s">
        <v>125</v>
      </c>
      <c r="K190">
        <v>0</v>
      </c>
      <c r="L190">
        <v>3</v>
      </c>
      <c r="M190">
        <v>0</v>
      </c>
      <c r="N190">
        <v>2</v>
      </c>
      <c r="O190">
        <v>0</v>
      </c>
      <c r="P190">
        <v>1</v>
      </c>
      <c r="Q190">
        <v>0</v>
      </c>
      <c r="S190" t="str">
        <f t="shared" si="74"/>
        <v>11:58:17.000</v>
      </c>
      <c r="T190" t="str">
        <f t="shared" si="74"/>
        <v>11:58:17.000</v>
      </c>
      <c r="U190" t="str">
        <f t="shared" si="53"/>
        <v>A9A1C3</v>
      </c>
      <c r="V190">
        <v>0</v>
      </c>
      <c r="W190">
        <v>0</v>
      </c>
      <c r="X190">
        <v>2</v>
      </c>
      <c r="Y190">
        <v>0</v>
      </c>
      <c r="AA190">
        <v>1</v>
      </c>
      <c r="AB190">
        <v>8</v>
      </c>
      <c r="AC190">
        <v>3</v>
      </c>
      <c r="AD190">
        <v>0</v>
      </c>
      <c r="AE190">
        <v>9</v>
      </c>
      <c r="AF190" t="s">
        <v>126</v>
      </c>
      <c r="AG190">
        <v>0</v>
      </c>
      <c r="AH190">
        <v>3</v>
      </c>
      <c r="AI190">
        <v>1</v>
      </c>
      <c r="AJ190">
        <v>0</v>
      </c>
      <c r="AK190" t="s">
        <v>206</v>
      </c>
      <c r="AL190">
        <v>33.932003999999999</v>
      </c>
      <c r="AM190" t="s">
        <v>207</v>
      </c>
      <c r="AN190">
        <v>-78.071959000000007</v>
      </c>
      <c r="AO190">
        <v>25</v>
      </c>
      <c r="AP190">
        <v>400</v>
      </c>
      <c r="AQ190" t="s">
        <v>129</v>
      </c>
      <c r="AR190">
        <v>41</v>
      </c>
      <c r="AS190">
        <v>47</v>
      </c>
      <c r="AT190">
        <v>128</v>
      </c>
      <c r="BB190" t="str">
        <f t="shared" si="54"/>
        <v>1200</v>
      </c>
      <c r="BC190">
        <v>1</v>
      </c>
      <c r="BD190" t="str">
        <f t="shared" si="55"/>
        <v xml:space="preserve">N72FU   </v>
      </c>
      <c r="BE190">
        <v>1</v>
      </c>
      <c r="BG190">
        <v>0</v>
      </c>
      <c r="BH190">
        <v>0</v>
      </c>
      <c r="BI190">
        <v>0</v>
      </c>
      <c r="BJ190">
        <v>0</v>
      </c>
      <c r="BK190">
        <v>-400</v>
      </c>
      <c r="BL190" t="s">
        <v>139</v>
      </c>
      <c r="BM190">
        <v>1</v>
      </c>
      <c r="BN190">
        <v>1</v>
      </c>
      <c r="BO190">
        <v>0</v>
      </c>
      <c r="BP190">
        <v>0</v>
      </c>
      <c r="BS190">
        <v>0.24</v>
      </c>
      <c r="BT190">
        <v>0</v>
      </c>
      <c r="BU190">
        <v>0</v>
      </c>
      <c r="CE190" t="str">
        <f t="shared" si="75"/>
        <v>11:58:17.569</v>
      </c>
      <c r="CF190">
        <v>569252188</v>
      </c>
      <c r="CS190">
        <v>0</v>
      </c>
      <c r="CT190">
        <v>2</v>
      </c>
      <c r="CU190">
        <v>0</v>
      </c>
      <c r="CV190">
        <v>2</v>
      </c>
      <c r="CW190">
        <v>0</v>
      </c>
      <c r="CX190">
        <v>7</v>
      </c>
      <c r="CY190">
        <v>7</v>
      </c>
      <c r="CZ190" t="s">
        <v>131</v>
      </c>
      <c r="DA190">
        <v>65</v>
      </c>
      <c r="DB190">
        <v>0</v>
      </c>
      <c r="DC190" t="s">
        <v>132</v>
      </c>
      <c r="DD190" t="s">
        <v>133</v>
      </c>
      <c r="DG190">
        <v>3574716</v>
      </c>
      <c r="DI190">
        <v>0</v>
      </c>
      <c r="DJ190">
        <v>0</v>
      </c>
      <c r="DK190">
        <v>1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</row>
    <row r="191" spans="1:123" x14ac:dyDescent="0.3">
      <c r="A191" t="str">
        <f>"10/15/2023 11:58:17.819"</f>
        <v>10/15/2023 11:58:17.819</v>
      </c>
      <c r="C191" t="str">
        <f t="shared" si="52"/>
        <v>FFDFD3C0</v>
      </c>
      <c r="D191" t="s">
        <v>143</v>
      </c>
      <c r="E191">
        <v>6</v>
      </c>
      <c r="F191">
        <v>3006</v>
      </c>
      <c r="G191" t="s">
        <v>144</v>
      </c>
      <c r="J191" t="s">
        <v>145</v>
      </c>
      <c r="K191">
        <v>0</v>
      </c>
      <c r="L191">
        <v>3</v>
      </c>
      <c r="M191">
        <v>0</v>
      </c>
      <c r="N191">
        <v>2</v>
      </c>
      <c r="O191">
        <v>0</v>
      </c>
      <c r="P191">
        <v>1</v>
      </c>
      <c r="Q191">
        <v>0</v>
      </c>
      <c r="S191" t="str">
        <f t="shared" si="74"/>
        <v>11:58:17.000</v>
      </c>
      <c r="T191" t="str">
        <f t="shared" si="74"/>
        <v>11:58:17.000</v>
      </c>
      <c r="U191" t="str">
        <f t="shared" si="53"/>
        <v>A9A1C3</v>
      </c>
      <c r="V191">
        <v>0</v>
      </c>
      <c r="W191">
        <v>0</v>
      </c>
      <c r="X191">
        <v>2</v>
      </c>
      <c r="Y191">
        <v>0</v>
      </c>
      <c r="AA191">
        <v>1</v>
      </c>
      <c r="AB191">
        <v>8</v>
      </c>
      <c r="AC191">
        <v>3</v>
      </c>
      <c r="AD191">
        <v>0</v>
      </c>
      <c r="AE191">
        <v>9</v>
      </c>
      <c r="AF191" t="s">
        <v>126</v>
      </c>
      <c r="AG191">
        <v>0</v>
      </c>
      <c r="AH191">
        <v>3</v>
      </c>
      <c r="AI191">
        <v>1</v>
      </c>
      <c r="AJ191">
        <v>0</v>
      </c>
      <c r="AK191" t="s">
        <v>206</v>
      </c>
      <c r="AL191">
        <v>33.932003999999999</v>
      </c>
      <c r="AM191" t="s">
        <v>207</v>
      </c>
      <c r="AN191">
        <v>-78.071959000000007</v>
      </c>
      <c r="AO191">
        <v>25</v>
      </c>
      <c r="AP191">
        <v>400</v>
      </c>
      <c r="AQ191" t="s">
        <v>129</v>
      </c>
      <c r="AR191">
        <v>41</v>
      </c>
      <c r="AS191">
        <v>47</v>
      </c>
      <c r="AT191">
        <v>128</v>
      </c>
      <c r="BB191" t="str">
        <f t="shared" si="54"/>
        <v>1200</v>
      </c>
      <c r="BC191">
        <v>1</v>
      </c>
      <c r="BD191" t="str">
        <f t="shared" si="55"/>
        <v xml:space="preserve">N72FU   </v>
      </c>
      <c r="BE191">
        <v>1</v>
      </c>
      <c r="BG191">
        <v>0</v>
      </c>
      <c r="BH191">
        <v>0</v>
      </c>
      <c r="BI191">
        <v>0</v>
      </c>
      <c r="BJ191">
        <v>0</v>
      </c>
      <c r="BK191">
        <v>-400</v>
      </c>
      <c r="BL191" t="s">
        <v>139</v>
      </c>
      <c r="BM191">
        <v>1</v>
      </c>
      <c r="BN191">
        <v>1</v>
      </c>
      <c r="BO191">
        <v>0</v>
      </c>
      <c r="BP191">
        <v>0</v>
      </c>
      <c r="BS191">
        <v>0.24</v>
      </c>
      <c r="BT191">
        <v>0</v>
      </c>
      <c r="BU191">
        <v>0</v>
      </c>
      <c r="CE191" t="str">
        <f t="shared" si="75"/>
        <v>11:58:17.569</v>
      </c>
      <c r="CF191">
        <v>569252188</v>
      </c>
      <c r="CS191">
        <v>0</v>
      </c>
      <c r="CT191">
        <v>2</v>
      </c>
      <c r="CU191">
        <v>0</v>
      </c>
      <c r="CV191">
        <v>2</v>
      </c>
      <c r="CW191">
        <v>0</v>
      </c>
      <c r="CX191">
        <v>7</v>
      </c>
      <c r="CY191">
        <v>7</v>
      </c>
      <c r="CZ191" t="s">
        <v>131</v>
      </c>
      <c r="DA191">
        <v>65</v>
      </c>
      <c r="DB191">
        <v>0</v>
      </c>
      <c r="DC191" t="s">
        <v>132</v>
      </c>
      <c r="DD191" t="s">
        <v>133</v>
      </c>
      <c r="DG191">
        <v>3574716</v>
      </c>
      <c r="DI191">
        <v>0</v>
      </c>
      <c r="DJ191">
        <v>0</v>
      </c>
      <c r="DK191">
        <v>1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</row>
    <row r="192" spans="1:123" x14ac:dyDescent="0.3">
      <c r="A192" t="str">
        <f>"10/15/2023 11:58:17.819"</f>
        <v>10/15/2023 11:58:17.819</v>
      </c>
      <c r="C192" t="str">
        <f t="shared" si="52"/>
        <v>FFDFD3C0</v>
      </c>
      <c r="D192" t="s">
        <v>134</v>
      </c>
      <c r="E192">
        <v>2</v>
      </c>
      <c r="H192">
        <v>158</v>
      </c>
      <c r="I192" t="s">
        <v>140</v>
      </c>
      <c r="J192" t="s">
        <v>136</v>
      </c>
      <c r="K192">
        <v>0</v>
      </c>
      <c r="L192">
        <v>3</v>
      </c>
      <c r="M192">
        <v>0</v>
      </c>
      <c r="N192">
        <v>2</v>
      </c>
      <c r="O192">
        <v>0</v>
      </c>
      <c r="P192">
        <v>1</v>
      </c>
      <c r="Q192">
        <v>0</v>
      </c>
      <c r="S192" t="str">
        <f t="shared" si="74"/>
        <v>11:58:17.000</v>
      </c>
      <c r="T192" t="str">
        <f t="shared" si="74"/>
        <v>11:58:17.000</v>
      </c>
      <c r="U192" t="str">
        <f t="shared" si="53"/>
        <v>A9A1C3</v>
      </c>
      <c r="V192">
        <v>0</v>
      </c>
      <c r="W192">
        <v>0</v>
      </c>
      <c r="X192">
        <v>2</v>
      </c>
      <c r="Y192">
        <v>0</v>
      </c>
      <c r="AA192">
        <v>1</v>
      </c>
      <c r="AB192">
        <v>8</v>
      </c>
      <c r="AC192">
        <v>3</v>
      </c>
      <c r="AD192">
        <v>0</v>
      </c>
      <c r="AE192">
        <v>9</v>
      </c>
      <c r="AF192" t="s">
        <v>126</v>
      </c>
      <c r="AG192">
        <v>0</v>
      </c>
      <c r="AH192">
        <v>3</v>
      </c>
      <c r="AI192">
        <v>1</v>
      </c>
      <c r="AJ192">
        <v>0</v>
      </c>
      <c r="AK192" t="s">
        <v>206</v>
      </c>
      <c r="AL192">
        <v>33.932003999999999</v>
      </c>
      <c r="AM192" t="s">
        <v>207</v>
      </c>
      <c r="AN192">
        <v>-78.071959000000007</v>
      </c>
      <c r="AO192">
        <v>25</v>
      </c>
      <c r="AP192">
        <v>400</v>
      </c>
      <c r="AQ192" t="s">
        <v>129</v>
      </c>
      <c r="AR192">
        <v>41</v>
      </c>
      <c r="AS192">
        <v>47</v>
      </c>
      <c r="AT192">
        <v>128</v>
      </c>
      <c r="BB192" t="str">
        <f t="shared" si="54"/>
        <v>1200</v>
      </c>
      <c r="BC192">
        <v>1</v>
      </c>
      <c r="BD192" t="str">
        <f t="shared" si="55"/>
        <v xml:space="preserve">N72FU   </v>
      </c>
      <c r="BE192">
        <v>1</v>
      </c>
      <c r="BG192">
        <v>0</v>
      </c>
      <c r="BH192">
        <v>0</v>
      </c>
      <c r="BI192">
        <v>0</v>
      </c>
      <c r="BJ192">
        <v>0</v>
      </c>
      <c r="BK192">
        <v>-400</v>
      </c>
      <c r="BL192" t="s">
        <v>139</v>
      </c>
      <c r="BM192">
        <v>1</v>
      </c>
      <c r="BN192">
        <v>1</v>
      </c>
      <c r="BO192">
        <v>0</v>
      </c>
      <c r="BP192">
        <v>0</v>
      </c>
      <c r="BS192">
        <v>0.24</v>
      </c>
      <c r="BT192">
        <v>0</v>
      </c>
      <c r="BU192">
        <v>0</v>
      </c>
      <c r="CE192" t="str">
        <f t="shared" si="75"/>
        <v>11:58:17.569</v>
      </c>
      <c r="CF192">
        <v>569252188</v>
      </c>
      <c r="CS192">
        <v>0</v>
      </c>
      <c r="CT192">
        <v>2</v>
      </c>
      <c r="CU192">
        <v>0</v>
      </c>
      <c r="CV192">
        <v>2</v>
      </c>
      <c r="CW192">
        <v>0</v>
      </c>
      <c r="CX192">
        <v>7</v>
      </c>
      <c r="CY192">
        <v>7</v>
      </c>
      <c r="CZ192" t="s">
        <v>131</v>
      </c>
      <c r="DA192">
        <v>65</v>
      </c>
      <c r="DB192">
        <v>0</v>
      </c>
      <c r="DC192" t="s">
        <v>132</v>
      </c>
      <c r="DD192" t="s">
        <v>133</v>
      </c>
      <c r="DG192">
        <v>3574716</v>
      </c>
      <c r="DI192">
        <v>0</v>
      </c>
      <c r="DJ192">
        <v>0</v>
      </c>
      <c r="DK192">
        <v>1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</row>
    <row r="193" spans="1:123" x14ac:dyDescent="0.3">
      <c r="A193" t="str">
        <f>"10/15/2023 11:58:17.834"</f>
        <v>10/15/2023 11:58:17.834</v>
      </c>
      <c r="C193" t="str">
        <f t="shared" si="52"/>
        <v>FFDFD3C0</v>
      </c>
      <c r="D193" t="s">
        <v>137</v>
      </c>
      <c r="E193">
        <v>6</v>
      </c>
      <c r="F193">
        <v>1006</v>
      </c>
      <c r="G193" t="s">
        <v>135</v>
      </c>
      <c r="J193" t="s">
        <v>138</v>
      </c>
      <c r="K193">
        <v>0</v>
      </c>
      <c r="L193">
        <v>3</v>
      </c>
      <c r="M193">
        <v>0</v>
      </c>
      <c r="N193">
        <v>2</v>
      </c>
      <c r="O193">
        <v>0</v>
      </c>
      <c r="P193">
        <v>1</v>
      </c>
      <c r="Q193">
        <v>0</v>
      </c>
      <c r="S193" t="str">
        <f t="shared" si="74"/>
        <v>11:58:17.000</v>
      </c>
      <c r="T193" t="str">
        <f t="shared" si="74"/>
        <v>11:58:17.000</v>
      </c>
      <c r="U193" t="str">
        <f t="shared" si="53"/>
        <v>A9A1C3</v>
      </c>
      <c r="V193">
        <v>0</v>
      </c>
      <c r="W193">
        <v>0</v>
      </c>
      <c r="X193">
        <v>2</v>
      </c>
      <c r="Y193">
        <v>0</v>
      </c>
      <c r="AA193">
        <v>1</v>
      </c>
      <c r="AB193">
        <v>8</v>
      </c>
      <c r="AC193">
        <v>3</v>
      </c>
      <c r="AD193">
        <v>0</v>
      </c>
      <c r="AE193">
        <v>9</v>
      </c>
      <c r="AF193" t="s">
        <v>126</v>
      </c>
      <c r="AG193">
        <v>0</v>
      </c>
      <c r="AH193">
        <v>3</v>
      </c>
      <c r="AI193">
        <v>1</v>
      </c>
      <c r="AJ193">
        <v>0</v>
      </c>
      <c r="AK193" t="s">
        <v>206</v>
      </c>
      <c r="AL193">
        <v>33.932003999999999</v>
      </c>
      <c r="AM193" t="s">
        <v>207</v>
      </c>
      <c r="AN193">
        <v>-78.071959000000007</v>
      </c>
      <c r="AO193">
        <v>25</v>
      </c>
      <c r="AP193">
        <v>400</v>
      </c>
      <c r="AQ193" t="s">
        <v>129</v>
      </c>
      <c r="AR193">
        <v>41</v>
      </c>
      <c r="AS193">
        <v>47</v>
      </c>
      <c r="AT193">
        <v>128</v>
      </c>
      <c r="BB193" t="str">
        <f t="shared" si="54"/>
        <v>1200</v>
      </c>
      <c r="BC193">
        <v>1</v>
      </c>
      <c r="BD193" t="str">
        <f t="shared" si="55"/>
        <v xml:space="preserve">N72FU   </v>
      </c>
      <c r="BE193">
        <v>1</v>
      </c>
      <c r="BG193">
        <v>0</v>
      </c>
      <c r="BH193">
        <v>0</v>
      </c>
      <c r="BI193">
        <v>0</v>
      </c>
      <c r="BJ193">
        <v>0</v>
      </c>
      <c r="BK193">
        <v>-400</v>
      </c>
      <c r="BL193" t="s">
        <v>139</v>
      </c>
      <c r="BM193">
        <v>1</v>
      </c>
      <c r="BN193">
        <v>1</v>
      </c>
      <c r="BO193">
        <v>0</v>
      </c>
      <c r="BP193">
        <v>0</v>
      </c>
      <c r="BS193">
        <v>0.24</v>
      </c>
      <c r="BT193">
        <v>0</v>
      </c>
      <c r="BU193">
        <v>0</v>
      </c>
      <c r="CE193" t="str">
        <f t="shared" si="75"/>
        <v>11:58:17.569</v>
      </c>
      <c r="CF193">
        <v>569252188</v>
      </c>
      <c r="CS193">
        <v>0</v>
      </c>
      <c r="CT193">
        <v>2</v>
      </c>
      <c r="CU193">
        <v>0</v>
      </c>
      <c r="CV193">
        <v>2</v>
      </c>
      <c r="CW193">
        <v>0</v>
      </c>
      <c r="CX193">
        <v>7</v>
      </c>
      <c r="CY193">
        <v>7</v>
      </c>
      <c r="CZ193" t="s">
        <v>131</v>
      </c>
      <c r="DA193">
        <v>65</v>
      </c>
      <c r="DB193">
        <v>0</v>
      </c>
      <c r="DC193" t="s">
        <v>132</v>
      </c>
      <c r="DD193" t="s">
        <v>133</v>
      </c>
      <c r="DG193">
        <v>3574716</v>
      </c>
      <c r="DI193">
        <v>0</v>
      </c>
      <c r="DJ193">
        <v>0</v>
      </c>
      <c r="DK193">
        <v>1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</row>
    <row r="194" spans="1:123" x14ac:dyDescent="0.3">
      <c r="A194" t="str">
        <f>"10/15/2023 11:58:18.959"</f>
        <v>10/15/2023 11:58:18.959</v>
      </c>
      <c r="C194" t="str">
        <f t="shared" ref="C194:C257" si="76">"FFDFD3C0"</f>
        <v>FFDFD3C0</v>
      </c>
      <c r="D194" t="s">
        <v>137</v>
      </c>
      <c r="E194">
        <v>4</v>
      </c>
      <c r="F194">
        <v>1004</v>
      </c>
      <c r="G194" t="s">
        <v>140</v>
      </c>
      <c r="J194" t="s">
        <v>138</v>
      </c>
      <c r="K194">
        <v>0</v>
      </c>
      <c r="L194">
        <v>3</v>
      </c>
      <c r="M194">
        <v>0</v>
      </c>
      <c r="N194">
        <v>2</v>
      </c>
      <c r="O194">
        <v>0</v>
      </c>
      <c r="P194">
        <v>1</v>
      </c>
      <c r="Q194">
        <v>0</v>
      </c>
      <c r="S194" t="str">
        <f t="shared" ref="S194:T199" si="77">"11:58:18.000"</f>
        <v>11:58:18.000</v>
      </c>
      <c r="T194" t="str">
        <f t="shared" si="77"/>
        <v>11:58:18.000</v>
      </c>
      <c r="U194" t="str">
        <f t="shared" ref="U194:U257" si="78">"A9A1C3"</f>
        <v>A9A1C3</v>
      </c>
      <c r="V194">
        <v>0</v>
      </c>
      <c r="W194">
        <v>0</v>
      </c>
      <c r="X194">
        <v>2</v>
      </c>
      <c r="Y194">
        <v>0</v>
      </c>
      <c r="AA194">
        <v>1</v>
      </c>
      <c r="AB194">
        <v>8</v>
      </c>
      <c r="AC194">
        <v>3</v>
      </c>
      <c r="AD194">
        <v>0</v>
      </c>
      <c r="AE194">
        <v>9</v>
      </c>
      <c r="AF194" t="s">
        <v>126</v>
      </c>
      <c r="AG194">
        <v>0</v>
      </c>
      <c r="AH194">
        <v>3</v>
      </c>
      <c r="AI194">
        <v>1</v>
      </c>
      <c r="AJ194">
        <v>0</v>
      </c>
      <c r="AK194" t="s">
        <v>208</v>
      </c>
      <c r="AL194">
        <v>33.932219000000003</v>
      </c>
      <c r="AM194" t="s">
        <v>209</v>
      </c>
      <c r="AN194">
        <v>-78.071743999999995</v>
      </c>
      <c r="AO194">
        <v>25</v>
      </c>
      <c r="AP194">
        <v>400</v>
      </c>
      <c r="AQ194" t="s">
        <v>129</v>
      </c>
      <c r="AR194">
        <v>41</v>
      </c>
      <c r="AS194">
        <v>45</v>
      </c>
      <c r="AT194">
        <v>256</v>
      </c>
      <c r="BB194" t="str">
        <f t="shared" ref="BB194:BB257" si="79">"1200"</f>
        <v>1200</v>
      </c>
      <c r="BC194">
        <v>1</v>
      </c>
      <c r="BD194" t="str">
        <f t="shared" ref="BD194:BD257" si="80">"N72FU   "</f>
        <v xml:space="preserve">N72FU   </v>
      </c>
      <c r="BE194">
        <v>1</v>
      </c>
      <c r="BG194">
        <v>0</v>
      </c>
      <c r="BH194">
        <v>0</v>
      </c>
      <c r="BI194">
        <v>0</v>
      </c>
      <c r="BJ194">
        <v>0</v>
      </c>
      <c r="BK194">
        <v>-400</v>
      </c>
      <c r="BL194" t="s">
        <v>139</v>
      </c>
      <c r="BM194">
        <v>1</v>
      </c>
      <c r="BN194">
        <v>1</v>
      </c>
      <c r="BO194">
        <v>0</v>
      </c>
      <c r="BP194">
        <v>0</v>
      </c>
      <c r="BS194">
        <v>0.24</v>
      </c>
      <c r="BT194">
        <v>0</v>
      </c>
      <c r="BU194">
        <v>0</v>
      </c>
      <c r="CE194" t="str">
        <f t="shared" ref="CE194:CE199" si="81">"11:58:18.704"</f>
        <v>11:58:18.704</v>
      </c>
      <c r="CF194">
        <v>703502611</v>
      </c>
      <c r="CS194">
        <v>0</v>
      </c>
      <c r="CT194">
        <v>2</v>
      </c>
      <c r="CU194">
        <v>0</v>
      </c>
      <c r="CV194">
        <v>2</v>
      </c>
      <c r="CW194">
        <v>0</v>
      </c>
      <c r="CX194">
        <v>7</v>
      </c>
      <c r="CY194">
        <v>7</v>
      </c>
      <c r="CZ194" t="s">
        <v>131</v>
      </c>
      <c r="DA194">
        <v>65</v>
      </c>
      <c r="DB194">
        <v>0</v>
      </c>
      <c r="DC194" t="s">
        <v>132</v>
      </c>
      <c r="DD194" t="s">
        <v>133</v>
      </c>
      <c r="DG194">
        <v>3574724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</row>
    <row r="195" spans="1:123" x14ac:dyDescent="0.3">
      <c r="A195" t="str">
        <f>"10/15/2023 11:58:18.959"</f>
        <v>10/15/2023 11:58:18.959</v>
      </c>
      <c r="C195" t="str">
        <f t="shared" si="76"/>
        <v>FFDFD3C0</v>
      </c>
      <c r="D195" t="s">
        <v>123</v>
      </c>
      <c r="E195">
        <v>10</v>
      </c>
      <c r="H195">
        <v>260</v>
      </c>
      <c r="I195" t="s">
        <v>124</v>
      </c>
      <c r="J195" t="s">
        <v>125</v>
      </c>
      <c r="K195">
        <v>0</v>
      </c>
      <c r="L195">
        <v>3</v>
      </c>
      <c r="M195">
        <v>0</v>
      </c>
      <c r="N195">
        <v>2</v>
      </c>
      <c r="O195">
        <v>0</v>
      </c>
      <c r="P195">
        <v>1</v>
      </c>
      <c r="Q195">
        <v>0</v>
      </c>
      <c r="S195" t="str">
        <f t="shared" si="77"/>
        <v>11:58:18.000</v>
      </c>
      <c r="T195" t="str">
        <f t="shared" si="77"/>
        <v>11:58:18.000</v>
      </c>
      <c r="U195" t="str">
        <f t="shared" si="78"/>
        <v>A9A1C3</v>
      </c>
      <c r="V195">
        <v>0</v>
      </c>
      <c r="W195">
        <v>0</v>
      </c>
      <c r="X195">
        <v>2</v>
      </c>
      <c r="Y195">
        <v>0</v>
      </c>
      <c r="AA195">
        <v>1</v>
      </c>
      <c r="AB195">
        <v>8</v>
      </c>
      <c r="AC195">
        <v>3</v>
      </c>
      <c r="AD195">
        <v>0</v>
      </c>
      <c r="AE195">
        <v>9</v>
      </c>
      <c r="AF195" t="s">
        <v>126</v>
      </c>
      <c r="AG195">
        <v>0</v>
      </c>
      <c r="AH195">
        <v>3</v>
      </c>
      <c r="AI195">
        <v>1</v>
      </c>
      <c r="AJ195">
        <v>0</v>
      </c>
      <c r="AK195" t="s">
        <v>208</v>
      </c>
      <c r="AL195">
        <v>33.932219000000003</v>
      </c>
      <c r="AM195" t="s">
        <v>209</v>
      </c>
      <c r="AN195">
        <v>-78.071743999999995</v>
      </c>
      <c r="AO195">
        <v>25</v>
      </c>
      <c r="AP195">
        <v>400</v>
      </c>
      <c r="AQ195" t="s">
        <v>129</v>
      </c>
      <c r="AR195">
        <v>41</v>
      </c>
      <c r="AS195">
        <v>45</v>
      </c>
      <c r="AT195">
        <v>256</v>
      </c>
      <c r="BB195" t="str">
        <f t="shared" si="79"/>
        <v>1200</v>
      </c>
      <c r="BC195">
        <v>1</v>
      </c>
      <c r="BD195" t="str">
        <f t="shared" si="80"/>
        <v xml:space="preserve">N72FU   </v>
      </c>
      <c r="BE195">
        <v>1</v>
      </c>
      <c r="BG195">
        <v>0</v>
      </c>
      <c r="BH195">
        <v>0</v>
      </c>
      <c r="BI195">
        <v>0</v>
      </c>
      <c r="BJ195">
        <v>0</v>
      </c>
      <c r="BK195">
        <v>-400</v>
      </c>
      <c r="BL195" t="s">
        <v>139</v>
      </c>
      <c r="BM195">
        <v>1</v>
      </c>
      <c r="BN195">
        <v>1</v>
      </c>
      <c r="BO195">
        <v>0</v>
      </c>
      <c r="BP195">
        <v>0</v>
      </c>
      <c r="BS195">
        <v>0.24</v>
      </c>
      <c r="BT195">
        <v>0</v>
      </c>
      <c r="BU195">
        <v>0</v>
      </c>
      <c r="CE195" t="str">
        <f t="shared" si="81"/>
        <v>11:58:18.704</v>
      </c>
      <c r="CF195">
        <v>703502611</v>
      </c>
      <c r="CS195">
        <v>0</v>
      </c>
      <c r="CT195">
        <v>2</v>
      </c>
      <c r="CU195">
        <v>0</v>
      </c>
      <c r="CV195">
        <v>2</v>
      </c>
      <c r="CW195">
        <v>0</v>
      </c>
      <c r="CX195">
        <v>7</v>
      </c>
      <c r="CY195">
        <v>7</v>
      </c>
      <c r="CZ195" t="s">
        <v>131</v>
      </c>
      <c r="DA195">
        <v>65</v>
      </c>
      <c r="DB195">
        <v>0</v>
      </c>
      <c r="DC195" t="s">
        <v>132</v>
      </c>
      <c r="DD195" t="s">
        <v>133</v>
      </c>
      <c r="DG195">
        <v>3574724</v>
      </c>
      <c r="DI195">
        <v>0</v>
      </c>
      <c r="DJ195">
        <v>0</v>
      </c>
      <c r="DK195">
        <v>1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</row>
    <row r="196" spans="1:123" x14ac:dyDescent="0.3">
      <c r="A196" t="str">
        <f>"10/15/2023 11:58:18.959"</f>
        <v>10/15/2023 11:58:18.959</v>
      </c>
      <c r="C196" t="str">
        <f t="shared" si="76"/>
        <v>FFDFD3C0</v>
      </c>
      <c r="D196" t="s">
        <v>141</v>
      </c>
      <c r="E196">
        <v>42</v>
      </c>
      <c r="H196">
        <v>129</v>
      </c>
      <c r="I196" t="s">
        <v>142</v>
      </c>
      <c r="J196" t="s">
        <v>125</v>
      </c>
      <c r="K196">
        <v>0</v>
      </c>
      <c r="L196">
        <v>3</v>
      </c>
      <c r="M196">
        <v>0</v>
      </c>
      <c r="N196">
        <v>2</v>
      </c>
      <c r="O196">
        <v>0</v>
      </c>
      <c r="P196">
        <v>1</v>
      </c>
      <c r="Q196">
        <v>0</v>
      </c>
      <c r="S196" t="str">
        <f t="shared" si="77"/>
        <v>11:58:18.000</v>
      </c>
      <c r="T196" t="str">
        <f t="shared" si="77"/>
        <v>11:58:18.000</v>
      </c>
      <c r="U196" t="str">
        <f t="shared" si="78"/>
        <v>A9A1C3</v>
      </c>
      <c r="V196">
        <v>0</v>
      </c>
      <c r="W196">
        <v>0</v>
      </c>
      <c r="X196">
        <v>2</v>
      </c>
      <c r="Y196">
        <v>0</v>
      </c>
      <c r="AA196">
        <v>1</v>
      </c>
      <c r="AB196">
        <v>8</v>
      </c>
      <c r="AC196">
        <v>3</v>
      </c>
      <c r="AD196">
        <v>0</v>
      </c>
      <c r="AE196">
        <v>9</v>
      </c>
      <c r="AF196" t="s">
        <v>126</v>
      </c>
      <c r="AG196">
        <v>0</v>
      </c>
      <c r="AH196">
        <v>3</v>
      </c>
      <c r="AI196">
        <v>1</v>
      </c>
      <c r="AJ196">
        <v>0</v>
      </c>
      <c r="AK196" t="s">
        <v>208</v>
      </c>
      <c r="AL196">
        <v>33.932219000000003</v>
      </c>
      <c r="AM196" t="s">
        <v>209</v>
      </c>
      <c r="AN196">
        <v>-78.071743999999995</v>
      </c>
      <c r="AO196">
        <v>25</v>
      </c>
      <c r="AP196">
        <v>400</v>
      </c>
      <c r="AQ196" t="s">
        <v>129</v>
      </c>
      <c r="AR196">
        <v>41</v>
      </c>
      <c r="AS196">
        <v>45</v>
      </c>
      <c r="AT196">
        <v>256</v>
      </c>
      <c r="BB196" t="str">
        <f t="shared" si="79"/>
        <v>1200</v>
      </c>
      <c r="BC196">
        <v>1</v>
      </c>
      <c r="BD196" t="str">
        <f t="shared" si="80"/>
        <v xml:space="preserve">N72FU   </v>
      </c>
      <c r="BE196">
        <v>1</v>
      </c>
      <c r="BG196">
        <v>0</v>
      </c>
      <c r="BH196">
        <v>0</v>
      </c>
      <c r="BI196">
        <v>0</v>
      </c>
      <c r="BJ196">
        <v>0</v>
      </c>
      <c r="BK196">
        <v>-400</v>
      </c>
      <c r="BL196" t="s">
        <v>139</v>
      </c>
      <c r="BM196">
        <v>1</v>
      </c>
      <c r="BN196">
        <v>1</v>
      </c>
      <c r="BO196">
        <v>0</v>
      </c>
      <c r="BP196">
        <v>0</v>
      </c>
      <c r="BS196">
        <v>0.24</v>
      </c>
      <c r="BT196">
        <v>0</v>
      </c>
      <c r="BU196">
        <v>0</v>
      </c>
      <c r="CE196" t="str">
        <f t="shared" si="81"/>
        <v>11:58:18.704</v>
      </c>
      <c r="CF196">
        <v>703502611</v>
      </c>
      <c r="CS196">
        <v>0</v>
      </c>
      <c r="CT196">
        <v>2</v>
      </c>
      <c r="CU196">
        <v>0</v>
      </c>
      <c r="CV196">
        <v>2</v>
      </c>
      <c r="CW196">
        <v>0</v>
      </c>
      <c r="CX196">
        <v>7</v>
      </c>
      <c r="CY196">
        <v>7</v>
      </c>
      <c r="CZ196" t="s">
        <v>131</v>
      </c>
      <c r="DA196">
        <v>65</v>
      </c>
      <c r="DB196">
        <v>0</v>
      </c>
      <c r="DC196" t="s">
        <v>132</v>
      </c>
      <c r="DD196" t="s">
        <v>133</v>
      </c>
      <c r="DG196">
        <v>3574724</v>
      </c>
      <c r="DI196">
        <v>0</v>
      </c>
      <c r="DJ196">
        <v>0</v>
      </c>
      <c r="DK196">
        <v>1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</row>
    <row r="197" spans="1:123" x14ac:dyDescent="0.3">
      <c r="A197" t="str">
        <f>"10/15/2023 11:58:18.959"</f>
        <v>10/15/2023 11:58:18.959</v>
      </c>
      <c r="C197" t="str">
        <f t="shared" si="76"/>
        <v>FFDFD3C0</v>
      </c>
      <c r="D197" t="s">
        <v>143</v>
      </c>
      <c r="E197">
        <v>6</v>
      </c>
      <c r="F197">
        <v>3006</v>
      </c>
      <c r="G197" t="s">
        <v>144</v>
      </c>
      <c r="J197" t="s">
        <v>145</v>
      </c>
      <c r="K197">
        <v>0</v>
      </c>
      <c r="L197">
        <v>3</v>
      </c>
      <c r="M197">
        <v>0</v>
      </c>
      <c r="N197">
        <v>2</v>
      </c>
      <c r="O197">
        <v>0</v>
      </c>
      <c r="P197">
        <v>1</v>
      </c>
      <c r="Q197">
        <v>0</v>
      </c>
      <c r="S197" t="str">
        <f t="shared" si="77"/>
        <v>11:58:18.000</v>
      </c>
      <c r="T197" t="str">
        <f t="shared" si="77"/>
        <v>11:58:18.000</v>
      </c>
      <c r="U197" t="str">
        <f t="shared" si="78"/>
        <v>A9A1C3</v>
      </c>
      <c r="V197">
        <v>0</v>
      </c>
      <c r="W197">
        <v>0</v>
      </c>
      <c r="X197">
        <v>2</v>
      </c>
      <c r="Y197">
        <v>0</v>
      </c>
      <c r="AA197">
        <v>1</v>
      </c>
      <c r="AB197">
        <v>8</v>
      </c>
      <c r="AC197">
        <v>3</v>
      </c>
      <c r="AD197">
        <v>0</v>
      </c>
      <c r="AE197">
        <v>9</v>
      </c>
      <c r="AF197" t="s">
        <v>126</v>
      </c>
      <c r="AG197">
        <v>0</v>
      </c>
      <c r="AH197">
        <v>3</v>
      </c>
      <c r="AI197">
        <v>1</v>
      </c>
      <c r="AJ197">
        <v>0</v>
      </c>
      <c r="AK197" t="s">
        <v>208</v>
      </c>
      <c r="AL197">
        <v>33.932219000000003</v>
      </c>
      <c r="AM197" t="s">
        <v>209</v>
      </c>
      <c r="AN197">
        <v>-78.071743999999995</v>
      </c>
      <c r="AO197">
        <v>25</v>
      </c>
      <c r="AP197">
        <v>400</v>
      </c>
      <c r="AQ197" t="s">
        <v>129</v>
      </c>
      <c r="AR197">
        <v>41</v>
      </c>
      <c r="AS197">
        <v>45</v>
      </c>
      <c r="AT197">
        <v>256</v>
      </c>
      <c r="BB197" t="str">
        <f t="shared" si="79"/>
        <v>1200</v>
      </c>
      <c r="BC197">
        <v>1</v>
      </c>
      <c r="BD197" t="str">
        <f t="shared" si="80"/>
        <v xml:space="preserve">N72FU   </v>
      </c>
      <c r="BE197">
        <v>1</v>
      </c>
      <c r="BG197">
        <v>0</v>
      </c>
      <c r="BH197">
        <v>0</v>
      </c>
      <c r="BI197">
        <v>0</v>
      </c>
      <c r="BJ197">
        <v>0</v>
      </c>
      <c r="BK197">
        <v>-400</v>
      </c>
      <c r="BL197" t="s">
        <v>139</v>
      </c>
      <c r="BM197">
        <v>1</v>
      </c>
      <c r="BN197">
        <v>1</v>
      </c>
      <c r="BO197">
        <v>0</v>
      </c>
      <c r="BP197">
        <v>0</v>
      </c>
      <c r="BS197">
        <v>0.24</v>
      </c>
      <c r="BT197">
        <v>0</v>
      </c>
      <c r="BU197">
        <v>0</v>
      </c>
      <c r="CE197" t="str">
        <f t="shared" si="81"/>
        <v>11:58:18.704</v>
      </c>
      <c r="CF197">
        <v>703502611</v>
      </c>
      <c r="CS197">
        <v>0</v>
      </c>
      <c r="CT197">
        <v>2</v>
      </c>
      <c r="CU197">
        <v>0</v>
      </c>
      <c r="CV197">
        <v>2</v>
      </c>
      <c r="CW197">
        <v>0</v>
      </c>
      <c r="CX197">
        <v>7</v>
      </c>
      <c r="CY197">
        <v>7</v>
      </c>
      <c r="CZ197" t="s">
        <v>131</v>
      </c>
      <c r="DA197">
        <v>65</v>
      </c>
      <c r="DB197">
        <v>0</v>
      </c>
      <c r="DC197" t="s">
        <v>132</v>
      </c>
      <c r="DD197" t="s">
        <v>133</v>
      </c>
      <c r="DG197">
        <v>3574724</v>
      </c>
      <c r="DI197">
        <v>0</v>
      </c>
      <c r="DJ197">
        <v>0</v>
      </c>
      <c r="DK197">
        <v>1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</row>
    <row r="198" spans="1:123" x14ac:dyDescent="0.3">
      <c r="A198" t="str">
        <f>"10/15/2023 11:58:18.975"</f>
        <v>10/15/2023 11:58:18.975</v>
      </c>
      <c r="C198" t="str">
        <f t="shared" si="76"/>
        <v>FFDFD3C0</v>
      </c>
      <c r="D198" t="s">
        <v>134</v>
      </c>
      <c r="E198">
        <v>2</v>
      </c>
      <c r="H198">
        <v>158</v>
      </c>
      <c r="I198" t="s">
        <v>140</v>
      </c>
      <c r="J198" t="s">
        <v>136</v>
      </c>
      <c r="K198">
        <v>0</v>
      </c>
      <c r="L198">
        <v>3</v>
      </c>
      <c r="M198">
        <v>0</v>
      </c>
      <c r="N198">
        <v>2</v>
      </c>
      <c r="O198">
        <v>0</v>
      </c>
      <c r="P198">
        <v>1</v>
      </c>
      <c r="Q198">
        <v>0</v>
      </c>
      <c r="S198" t="str">
        <f t="shared" si="77"/>
        <v>11:58:18.000</v>
      </c>
      <c r="T198" t="str">
        <f t="shared" si="77"/>
        <v>11:58:18.000</v>
      </c>
      <c r="U198" t="str">
        <f t="shared" si="78"/>
        <v>A9A1C3</v>
      </c>
      <c r="V198">
        <v>0</v>
      </c>
      <c r="W198">
        <v>0</v>
      </c>
      <c r="X198">
        <v>2</v>
      </c>
      <c r="Y198">
        <v>0</v>
      </c>
      <c r="AA198">
        <v>1</v>
      </c>
      <c r="AB198">
        <v>8</v>
      </c>
      <c r="AC198">
        <v>3</v>
      </c>
      <c r="AD198">
        <v>0</v>
      </c>
      <c r="AE198">
        <v>9</v>
      </c>
      <c r="AF198" t="s">
        <v>126</v>
      </c>
      <c r="AG198">
        <v>0</v>
      </c>
      <c r="AH198">
        <v>3</v>
      </c>
      <c r="AI198">
        <v>1</v>
      </c>
      <c r="AJ198">
        <v>0</v>
      </c>
      <c r="AK198" t="s">
        <v>208</v>
      </c>
      <c r="AL198">
        <v>33.932219000000003</v>
      </c>
      <c r="AM198" t="s">
        <v>209</v>
      </c>
      <c r="AN198">
        <v>-78.071743999999995</v>
      </c>
      <c r="AO198">
        <v>25</v>
      </c>
      <c r="AP198">
        <v>400</v>
      </c>
      <c r="AQ198" t="s">
        <v>129</v>
      </c>
      <c r="AR198">
        <v>41</v>
      </c>
      <c r="AS198">
        <v>45</v>
      </c>
      <c r="AT198">
        <v>256</v>
      </c>
      <c r="BB198" t="str">
        <f t="shared" si="79"/>
        <v>1200</v>
      </c>
      <c r="BC198">
        <v>1</v>
      </c>
      <c r="BD198" t="str">
        <f t="shared" si="80"/>
        <v xml:space="preserve">N72FU   </v>
      </c>
      <c r="BE198">
        <v>1</v>
      </c>
      <c r="BG198">
        <v>0</v>
      </c>
      <c r="BH198">
        <v>0</v>
      </c>
      <c r="BI198">
        <v>0</v>
      </c>
      <c r="BJ198">
        <v>0</v>
      </c>
      <c r="BK198">
        <v>-400</v>
      </c>
      <c r="BL198" t="s">
        <v>139</v>
      </c>
      <c r="BM198">
        <v>1</v>
      </c>
      <c r="BN198">
        <v>1</v>
      </c>
      <c r="BO198">
        <v>0</v>
      </c>
      <c r="BP198">
        <v>0</v>
      </c>
      <c r="BS198">
        <v>0.24</v>
      </c>
      <c r="BT198">
        <v>0</v>
      </c>
      <c r="BU198">
        <v>0</v>
      </c>
      <c r="CE198" t="str">
        <f t="shared" si="81"/>
        <v>11:58:18.704</v>
      </c>
      <c r="CF198">
        <v>703502611</v>
      </c>
      <c r="CS198">
        <v>0</v>
      </c>
      <c r="CT198">
        <v>2</v>
      </c>
      <c r="CU198">
        <v>0</v>
      </c>
      <c r="CV198">
        <v>2</v>
      </c>
      <c r="CW198">
        <v>0</v>
      </c>
      <c r="CX198">
        <v>7</v>
      </c>
      <c r="CY198">
        <v>7</v>
      </c>
      <c r="CZ198" t="s">
        <v>131</v>
      </c>
      <c r="DA198">
        <v>65</v>
      </c>
      <c r="DB198">
        <v>0</v>
      </c>
      <c r="DC198" t="s">
        <v>132</v>
      </c>
      <c r="DD198" t="s">
        <v>133</v>
      </c>
      <c r="DG198">
        <v>3574724</v>
      </c>
      <c r="DI198">
        <v>0</v>
      </c>
      <c r="DJ198">
        <v>0</v>
      </c>
      <c r="DK198">
        <v>1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</row>
    <row r="199" spans="1:123" x14ac:dyDescent="0.3">
      <c r="A199" t="str">
        <f>"10/15/2023 11:58:18.975"</f>
        <v>10/15/2023 11:58:18.975</v>
      </c>
      <c r="C199" t="str">
        <f t="shared" si="76"/>
        <v>FFDFD3C0</v>
      </c>
      <c r="D199" t="s">
        <v>137</v>
      </c>
      <c r="E199">
        <v>6</v>
      </c>
      <c r="F199">
        <v>1006</v>
      </c>
      <c r="G199" t="s">
        <v>135</v>
      </c>
      <c r="J199" t="s">
        <v>138</v>
      </c>
      <c r="K199">
        <v>0</v>
      </c>
      <c r="L199">
        <v>3</v>
      </c>
      <c r="M199">
        <v>0</v>
      </c>
      <c r="N199">
        <v>2</v>
      </c>
      <c r="O199">
        <v>0</v>
      </c>
      <c r="P199">
        <v>1</v>
      </c>
      <c r="Q199">
        <v>0</v>
      </c>
      <c r="S199" t="str">
        <f t="shared" si="77"/>
        <v>11:58:18.000</v>
      </c>
      <c r="T199" t="str">
        <f t="shared" si="77"/>
        <v>11:58:18.000</v>
      </c>
      <c r="U199" t="str">
        <f t="shared" si="78"/>
        <v>A9A1C3</v>
      </c>
      <c r="V199">
        <v>0</v>
      </c>
      <c r="W199">
        <v>0</v>
      </c>
      <c r="X199">
        <v>2</v>
      </c>
      <c r="Y199">
        <v>0</v>
      </c>
      <c r="AA199">
        <v>1</v>
      </c>
      <c r="AB199">
        <v>8</v>
      </c>
      <c r="AC199">
        <v>3</v>
      </c>
      <c r="AD199">
        <v>0</v>
      </c>
      <c r="AE199">
        <v>9</v>
      </c>
      <c r="AF199" t="s">
        <v>126</v>
      </c>
      <c r="AG199">
        <v>0</v>
      </c>
      <c r="AH199">
        <v>3</v>
      </c>
      <c r="AI199">
        <v>1</v>
      </c>
      <c r="AJ199">
        <v>0</v>
      </c>
      <c r="AK199" t="s">
        <v>208</v>
      </c>
      <c r="AL199">
        <v>33.932219000000003</v>
      </c>
      <c r="AM199" t="s">
        <v>209</v>
      </c>
      <c r="AN199">
        <v>-78.071743999999995</v>
      </c>
      <c r="AO199">
        <v>25</v>
      </c>
      <c r="AP199">
        <v>400</v>
      </c>
      <c r="AQ199" t="s">
        <v>129</v>
      </c>
      <c r="AR199">
        <v>41</v>
      </c>
      <c r="AS199">
        <v>45</v>
      </c>
      <c r="AT199">
        <v>256</v>
      </c>
      <c r="BB199" t="str">
        <f t="shared" si="79"/>
        <v>1200</v>
      </c>
      <c r="BC199">
        <v>1</v>
      </c>
      <c r="BD199" t="str">
        <f t="shared" si="80"/>
        <v xml:space="preserve">N72FU   </v>
      </c>
      <c r="BE199">
        <v>1</v>
      </c>
      <c r="BG199">
        <v>0</v>
      </c>
      <c r="BH199">
        <v>0</v>
      </c>
      <c r="BI199">
        <v>0</v>
      </c>
      <c r="BJ199">
        <v>0</v>
      </c>
      <c r="BK199">
        <v>-400</v>
      </c>
      <c r="BL199" t="s">
        <v>139</v>
      </c>
      <c r="BM199">
        <v>1</v>
      </c>
      <c r="BN199">
        <v>1</v>
      </c>
      <c r="BO199">
        <v>0</v>
      </c>
      <c r="BP199">
        <v>0</v>
      </c>
      <c r="BS199">
        <v>0.24</v>
      </c>
      <c r="BT199">
        <v>0</v>
      </c>
      <c r="BU199">
        <v>0</v>
      </c>
      <c r="CE199" t="str">
        <f t="shared" si="81"/>
        <v>11:58:18.704</v>
      </c>
      <c r="CF199">
        <v>703502611</v>
      </c>
      <c r="CS199">
        <v>0</v>
      </c>
      <c r="CT199">
        <v>2</v>
      </c>
      <c r="CU199">
        <v>0</v>
      </c>
      <c r="CV199">
        <v>2</v>
      </c>
      <c r="CW199">
        <v>0</v>
      </c>
      <c r="CX199">
        <v>7</v>
      </c>
      <c r="CY199">
        <v>7</v>
      </c>
      <c r="CZ199" t="s">
        <v>131</v>
      </c>
      <c r="DA199">
        <v>65</v>
      </c>
      <c r="DB199">
        <v>0</v>
      </c>
      <c r="DC199" t="s">
        <v>132</v>
      </c>
      <c r="DD199" t="s">
        <v>133</v>
      </c>
      <c r="DG199">
        <v>3574724</v>
      </c>
      <c r="DI199">
        <v>0</v>
      </c>
      <c r="DJ199">
        <v>0</v>
      </c>
      <c r="DK199">
        <v>1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</row>
    <row r="200" spans="1:123" x14ac:dyDescent="0.3">
      <c r="A200" t="str">
        <f>"10/15/2023 11:58:19.615"</f>
        <v>10/15/2023 11:58:19.615</v>
      </c>
      <c r="C200" t="str">
        <f t="shared" si="76"/>
        <v>FFDFD3C0</v>
      </c>
      <c r="D200" t="s">
        <v>123</v>
      </c>
      <c r="E200">
        <v>10</v>
      </c>
      <c r="H200">
        <v>260</v>
      </c>
      <c r="I200" t="s">
        <v>124</v>
      </c>
      <c r="J200" t="s">
        <v>125</v>
      </c>
      <c r="K200">
        <v>0</v>
      </c>
      <c r="L200">
        <v>3</v>
      </c>
      <c r="M200">
        <v>0</v>
      </c>
      <c r="N200">
        <v>2</v>
      </c>
      <c r="O200">
        <v>0</v>
      </c>
      <c r="P200">
        <v>1</v>
      </c>
      <c r="Q200">
        <v>0</v>
      </c>
      <c r="S200" t="str">
        <f t="shared" ref="S200:T205" si="82">"11:58:19.000"</f>
        <v>11:58:19.000</v>
      </c>
      <c r="T200" t="str">
        <f t="shared" si="82"/>
        <v>11:58:19.000</v>
      </c>
      <c r="U200" t="str">
        <f t="shared" si="78"/>
        <v>A9A1C3</v>
      </c>
      <c r="V200">
        <v>0</v>
      </c>
      <c r="W200">
        <v>0</v>
      </c>
      <c r="X200">
        <v>2</v>
      </c>
      <c r="Y200">
        <v>0</v>
      </c>
      <c r="AA200">
        <v>1</v>
      </c>
      <c r="AB200">
        <v>8</v>
      </c>
      <c r="AC200">
        <v>3</v>
      </c>
      <c r="AD200">
        <v>0</v>
      </c>
      <c r="AE200">
        <v>9</v>
      </c>
      <c r="AF200" t="s">
        <v>126</v>
      </c>
      <c r="AG200">
        <v>0</v>
      </c>
      <c r="AH200">
        <v>3</v>
      </c>
      <c r="AI200">
        <v>1</v>
      </c>
      <c r="AJ200">
        <v>0</v>
      </c>
      <c r="AK200" t="s">
        <v>210</v>
      </c>
      <c r="AL200">
        <v>33.932433000000003</v>
      </c>
      <c r="AM200" t="s">
        <v>211</v>
      </c>
      <c r="AN200">
        <v>-78.071507999999994</v>
      </c>
      <c r="AO200">
        <v>25</v>
      </c>
      <c r="AP200">
        <v>400</v>
      </c>
      <c r="AQ200" t="s">
        <v>129</v>
      </c>
      <c r="AR200">
        <v>40</v>
      </c>
      <c r="AS200">
        <v>45</v>
      </c>
      <c r="AT200">
        <v>256</v>
      </c>
      <c r="BB200" t="str">
        <f t="shared" si="79"/>
        <v>1200</v>
      </c>
      <c r="BC200">
        <v>1</v>
      </c>
      <c r="BD200" t="str">
        <f t="shared" si="80"/>
        <v xml:space="preserve">N72FU   </v>
      </c>
      <c r="BE200">
        <v>1</v>
      </c>
      <c r="BG200">
        <v>0</v>
      </c>
      <c r="BH200">
        <v>0</v>
      </c>
      <c r="BI200">
        <v>0</v>
      </c>
      <c r="BJ200">
        <v>0</v>
      </c>
      <c r="BK200">
        <v>-400</v>
      </c>
      <c r="BL200" t="s">
        <v>139</v>
      </c>
      <c r="BM200">
        <v>1</v>
      </c>
      <c r="BN200">
        <v>1</v>
      </c>
      <c r="BO200">
        <v>0</v>
      </c>
      <c r="BP200">
        <v>0</v>
      </c>
      <c r="BS200">
        <v>0.16</v>
      </c>
      <c r="BT200">
        <v>0</v>
      </c>
      <c r="BU200">
        <v>0</v>
      </c>
      <c r="CE200" t="str">
        <f t="shared" ref="CE200:CE205" si="83">"11:58:19.381"</f>
        <v>11:58:19.381</v>
      </c>
      <c r="CF200">
        <v>381001452</v>
      </c>
      <c r="CS200">
        <v>0</v>
      </c>
      <c r="CT200">
        <v>2</v>
      </c>
      <c r="CU200">
        <v>0</v>
      </c>
      <c r="CV200">
        <v>2</v>
      </c>
      <c r="CW200">
        <v>0</v>
      </c>
      <c r="CX200">
        <v>7</v>
      </c>
      <c r="CY200">
        <v>7</v>
      </c>
      <c r="CZ200" t="s">
        <v>131</v>
      </c>
      <c r="DA200">
        <v>65</v>
      </c>
      <c r="DB200">
        <v>0</v>
      </c>
      <c r="DC200" t="s">
        <v>132</v>
      </c>
      <c r="DD200" t="s">
        <v>133</v>
      </c>
      <c r="DG200">
        <v>3574730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</row>
    <row r="201" spans="1:123" x14ac:dyDescent="0.3">
      <c r="A201" t="str">
        <f>"10/15/2023 11:58:19.615"</f>
        <v>10/15/2023 11:58:19.615</v>
      </c>
      <c r="C201" t="str">
        <f t="shared" si="76"/>
        <v>FFDFD3C0</v>
      </c>
      <c r="D201" t="s">
        <v>141</v>
      </c>
      <c r="E201">
        <v>42</v>
      </c>
      <c r="H201">
        <v>129</v>
      </c>
      <c r="I201" t="s">
        <v>142</v>
      </c>
      <c r="J201" t="s">
        <v>125</v>
      </c>
      <c r="K201">
        <v>0</v>
      </c>
      <c r="L201">
        <v>3</v>
      </c>
      <c r="M201">
        <v>0</v>
      </c>
      <c r="N201">
        <v>2</v>
      </c>
      <c r="O201">
        <v>0</v>
      </c>
      <c r="P201">
        <v>1</v>
      </c>
      <c r="Q201">
        <v>0</v>
      </c>
      <c r="S201" t="str">
        <f t="shared" si="82"/>
        <v>11:58:19.000</v>
      </c>
      <c r="T201" t="str">
        <f t="shared" si="82"/>
        <v>11:58:19.000</v>
      </c>
      <c r="U201" t="str">
        <f t="shared" si="78"/>
        <v>A9A1C3</v>
      </c>
      <c r="V201">
        <v>0</v>
      </c>
      <c r="W201">
        <v>0</v>
      </c>
      <c r="X201">
        <v>2</v>
      </c>
      <c r="Y201">
        <v>0</v>
      </c>
      <c r="AA201">
        <v>1</v>
      </c>
      <c r="AB201">
        <v>8</v>
      </c>
      <c r="AC201">
        <v>3</v>
      </c>
      <c r="AD201">
        <v>0</v>
      </c>
      <c r="AE201">
        <v>9</v>
      </c>
      <c r="AF201" t="s">
        <v>126</v>
      </c>
      <c r="AG201">
        <v>0</v>
      </c>
      <c r="AH201">
        <v>3</v>
      </c>
      <c r="AI201">
        <v>1</v>
      </c>
      <c r="AJ201">
        <v>0</v>
      </c>
      <c r="AK201" t="s">
        <v>210</v>
      </c>
      <c r="AL201">
        <v>33.932433000000003</v>
      </c>
      <c r="AM201" t="s">
        <v>211</v>
      </c>
      <c r="AN201">
        <v>-78.071507999999994</v>
      </c>
      <c r="AO201">
        <v>25</v>
      </c>
      <c r="AP201">
        <v>400</v>
      </c>
      <c r="AQ201" t="s">
        <v>129</v>
      </c>
      <c r="AR201">
        <v>40</v>
      </c>
      <c r="AS201">
        <v>45</v>
      </c>
      <c r="AT201">
        <v>256</v>
      </c>
      <c r="BB201" t="str">
        <f t="shared" si="79"/>
        <v>1200</v>
      </c>
      <c r="BC201">
        <v>1</v>
      </c>
      <c r="BD201" t="str">
        <f t="shared" si="80"/>
        <v xml:space="preserve">N72FU   </v>
      </c>
      <c r="BE201">
        <v>1</v>
      </c>
      <c r="BG201">
        <v>0</v>
      </c>
      <c r="BH201">
        <v>0</v>
      </c>
      <c r="BI201">
        <v>0</v>
      </c>
      <c r="BJ201">
        <v>0</v>
      </c>
      <c r="BK201">
        <v>-400</v>
      </c>
      <c r="BL201" t="s">
        <v>139</v>
      </c>
      <c r="BM201">
        <v>1</v>
      </c>
      <c r="BN201">
        <v>1</v>
      </c>
      <c r="BO201">
        <v>0</v>
      </c>
      <c r="BP201">
        <v>0</v>
      </c>
      <c r="BS201">
        <v>0.16</v>
      </c>
      <c r="BT201">
        <v>0</v>
      </c>
      <c r="BU201">
        <v>0</v>
      </c>
      <c r="CE201" t="str">
        <f t="shared" si="83"/>
        <v>11:58:19.381</v>
      </c>
      <c r="CF201">
        <v>381001452</v>
      </c>
      <c r="CS201">
        <v>0</v>
      </c>
      <c r="CT201">
        <v>2</v>
      </c>
      <c r="CU201">
        <v>0</v>
      </c>
      <c r="CV201">
        <v>2</v>
      </c>
      <c r="CW201">
        <v>0</v>
      </c>
      <c r="CX201">
        <v>7</v>
      </c>
      <c r="CY201">
        <v>7</v>
      </c>
      <c r="CZ201" t="s">
        <v>131</v>
      </c>
      <c r="DA201">
        <v>65</v>
      </c>
      <c r="DB201">
        <v>0</v>
      </c>
      <c r="DC201" t="s">
        <v>132</v>
      </c>
      <c r="DD201" t="s">
        <v>133</v>
      </c>
      <c r="DG201">
        <v>3574730</v>
      </c>
      <c r="DI201">
        <v>0</v>
      </c>
      <c r="DJ201">
        <v>0</v>
      </c>
      <c r="DK201">
        <v>1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</row>
    <row r="202" spans="1:123" x14ac:dyDescent="0.3">
      <c r="A202" t="str">
        <f>"10/15/2023 11:58:19.615"</f>
        <v>10/15/2023 11:58:19.615</v>
      </c>
      <c r="C202" t="str">
        <f t="shared" si="76"/>
        <v>FFDFD3C0</v>
      </c>
      <c r="D202" t="s">
        <v>143</v>
      </c>
      <c r="E202">
        <v>6</v>
      </c>
      <c r="F202">
        <v>3006</v>
      </c>
      <c r="G202" t="s">
        <v>144</v>
      </c>
      <c r="J202" t="s">
        <v>145</v>
      </c>
      <c r="K202">
        <v>0</v>
      </c>
      <c r="L202">
        <v>3</v>
      </c>
      <c r="M202">
        <v>0</v>
      </c>
      <c r="N202">
        <v>2</v>
      </c>
      <c r="O202">
        <v>0</v>
      </c>
      <c r="P202">
        <v>1</v>
      </c>
      <c r="Q202">
        <v>0</v>
      </c>
      <c r="S202" t="str">
        <f t="shared" si="82"/>
        <v>11:58:19.000</v>
      </c>
      <c r="T202" t="str">
        <f t="shared" si="82"/>
        <v>11:58:19.000</v>
      </c>
      <c r="U202" t="str">
        <f t="shared" si="78"/>
        <v>A9A1C3</v>
      </c>
      <c r="V202">
        <v>0</v>
      </c>
      <c r="W202">
        <v>0</v>
      </c>
      <c r="X202">
        <v>2</v>
      </c>
      <c r="Y202">
        <v>0</v>
      </c>
      <c r="AA202">
        <v>1</v>
      </c>
      <c r="AB202">
        <v>8</v>
      </c>
      <c r="AC202">
        <v>3</v>
      </c>
      <c r="AD202">
        <v>0</v>
      </c>
      <c r="AE202">
        <v>9</v>
      </c>
      <c r="AF202" t="s">
        <v>126</v>
      </c>
      <c r="AG202">
        <v>0</v>
      </c>
      <c r="AH202">
        <v>3</v>
      </c>
      <c r="AI202">
        <v>1</v>
      </c>
      <c r="AJ202">
        <v>0</v>
      </c>
      <c r="AK202" t="s">
        <v>210</v>
      </c>
      <c r="AL202">
        <v>33.932433000000003</v>
      </c>
      <c r="AM202" t="s">
        <v>211</v>
      </c>
      <c r="AN202">
        <v>-78.071507999999994</v>
      </c>
      <c r="AO202">
        <v>25</v>
      </c>
      <c r="AP202">
        <v>400</v>
      </c>
      <c r="AQ202" t="s">
        <v>129</v>
      </c>
      <c r="AR202">
        <v>40</v>
      </c>
      <c r="AS202">
        <v>45</v>
      </c>
      <c r="AT202">
        <v>256</v>
      </c>
      <c r="BB202" t="str">
        <f t="shared" si="79"/>
        <v>1200</v>
      </c>
      <c r="BC202">
        <v>1</v>
      </c>
      <c r="BD202" t="str">
        <f t="shared" si="80"/>
        <v xml:space="preserve">N72FU   </v>
      </c>
      <c r="BE202">
        <v>1</v>
      </c>
      <c r="BG202">
        <v>0</v>
      </c>
      <c r="BH202">
        <v>0</v>
      </c>
      <c r="BI202">
        <v>0</v>
      </c>
      <c r="BJ202">
        <v>0</v>
      </c>
      <c r="BK202">
        <v>-400</v>
      </c>
      <c r="BL202" t="s">
        <v>139</v>
      </c>
      <c r="BM202">
        <v>1</v>
      </c>
      <c r="BN202">
        <v>1</v>
      </c>
      <c r="BO202">
        <v>0</v>
      </c>
      <c r="BP202">
        <v>0</v>
      </c>
      <c r="BS202">
        <v>0.16</v>
      </c>
      <c r="BT202">
        <v>0</v>
      </c>
      <c r="BU202">
        <v>0</v>
      </c>
      <c r="CE202" t="str">
        <f t="shared" si="83"/>
        <v>11:58:19.381</v>
      </c>
      <c r="CF202">
        <v>381001452</v>
      </c>
      <c r="CS202">
        <v>0</v>
      </c>
      <c r="CT202">
        <v>2</v>
      </c>
      <c r="CU202">
        <v>0</v>
      </c>
      <c r="CV202">
        <v>2</v>
      </c>
      <c r="CW202">
        <v>0</v>
      </c>
      <c r="CX202">
        <v>7</v>
      </c>
      <c r="CY202">
        <v>7</v>
      </c>
      <c r="CZ202" t="s">
        <v>131</v>
      </c>
      <c r="DA202">
        <v>65</v>
      </c>
      <c r="DB202">
        <v>0</v>
      </c>
      <c r="DC202" t="s">
        <v>132</v>
      </c>
      <c r="DD202" t="s">
        <v>133</v>
      </c>
      <c r="DG202">
        <v>3574730</v>
      </c>
      <c r="DI202">
        <v>0</v>
      </c>
      <c r="DJ202">
        <v>0</v>
      </c>
      <c r="DK202">
        <v>1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</row>
    <row r="203" spans="1:123" x14ac:dyDescent="0.3">
      <c r="A203" t="str">
        <f>"10/15/2023 11:58:19.615"</f>
        <v>10/15/2023 11:58:19.615</v>
      </c>
      <c r="C203" t="str">
        <f t="shared" si="76"/>
        <v>FFDFD3C0</v>
      </c>
      <c r="D203" t="s">
        <v>134</v>
      </c>
      <c r="E203">
        <v>2</v>
      </c>
      <c r="H203">
        <v>158</v>
      </c>
      <c r="I203" t="s">
        <v>140</v>
      </c>
      <c r="J203" t="s">
        <v>136</v>
      </c>
      <c r="K203">
        <v>0</v>
      </c>
      <c r="L203">
        <v>3</v>
      </c>
      <c r="M203">
        <v>0</v>
      </c>
      <c r="N203">
        <v>2</v>
      </c>
      <c r="O203">
        <v>0</v>
      </c>
      <c r="P203">
        <v>1</v>
      </c>
      <c r="Q203">
        <v>0</v>
      </c>
      <c r="S203" t="str">
        <f t="shared" si="82"/>
        <v>11:58:19.000</v>
      </c>
      <c r="T203" t="str">
        <f t="shared" si="82"/>
        <v>11:58:19.000</v>
      </c>
      <c r="U203" t="str">
        <f t="shared" si="78"/>
        <v>A9A1C3</v>
      </c>
      <c r="V203">
        <v>0</v>
      </c>
      <c r="W203">
        <v>0</v>
      </c>
      <c r="X203">
        <v>2</v>
      </c>
      <c r="Y203">
        <v>0</v>
      </c>
      <c r="AA203">
        <v>1</v>
      </c>
      <c r="AB203">
        <v>8</v>
      </c>
      <c r="AC203">
        <v>3</v>
      </c>
      <c r="AD203">
        <v>0</v>
      </c>
      <c r="AE203">
        <v>9</v>
      </c>
      <c r="AF203" t="s">
        <v>126</v>
      </c>
      <c r="AG203">
        <v>0</v>
      </c>
      <c r="AH203">
        <v>3</v>
      </c>
      <c r="AI203">
        <v>1</v>
      </c>
      <c r="AJ203">
        <v>0</v>
      </c>
      <c r="AK203" t="s">
        <v>210</v>
      </c>
      <c r="AL203">
        <v>33.932433000000003</v>
      </c>
      <c r="AM203" t="s">
        <v>211</v>
      </c>
      <c r="AN203">
        <v>-78.071507999999994</v>
      </c>
      <c r="AO203">
        <v>25</v>
      </c>
      <c r="AP203">
        <v>400</v>
      </c>
      <c r="AQ203" t="s">
        <v>129</v>
      </c>
      <c r="AR203">
        <v>40</v>
      </c>
      <c r="AS203">
        <v>45</v>
      </c>
      <c r="AT203">
        <v>256</v>
      </c>
      <c r="BB203" t="str">
        <f t="shared" si="79"/>
        <v>1200</v>
      </c>
      <c r="BC203">
        <v>1</v>
      </c>
      <c r="BD203" t="str">
        <f t="shared" si="80"/>
        <v xml:space="preserve">N72FU   </v>
      </c>
      <c r="BE203">
        <v>1</v>
      </c>
      <c r="BG203">
        <v>0</v>
      </c>
      <c r="BH203">
        <v>0</v>
      </c>
      <c r="BI203">
        <v>0</v>
      </c>
      <c r="BJ203">
        <v>0</v>
      </c>
      <c r="BK203">
        <v>-400</v>
      </c>
      <c r="BL203" t="s">
        <v>139</v>
      </c>
      <c r="BM203">
        <v>1</v>
      </c>
      <c r="BN203">
        <v>1</v>
      </c>
      <c r="BO203">
        <v>0</v>
      </c>
      <c r="BP203">
        <v>0</v>
      </c>
      <c r="BS203">
        <v>0.16</v>
      </c>
      <c r="BT203">
        <v>0</v>
      </c>
      <c r="BU203">
        <v>0</v>
      </c>
      <c r="CE203" t="str">
        <f t="shared" si="83"/>
        <v>11:58:19.381</v>
      </c>
      <c r="CF203">
        <v>381001452</v>
      </c>
      <c r="CS203">
        <v>0</v>
      </c>
      <c r="CT203">
        <v>2</v>
      </c>
      <c r="CU203">
        <v>0</v>
      </c>
      <c r="CV203">
        <v>2</v>
      </c>
      <c r="CW203">
        <v>0</v>
      </c>
      <c r="CX203">
        <v>7</v>
      </c>
      <c r="CY203">
        <v>7</v>
      </c>
      <c r="CZ203" t="s">
        <v>131</v>
      </c>
      <c r="DA203">
        <v>65</v>
      </c>
      <c r="DB203">
        <v>0</v>
      </c>
      <c r="DC203" t="s">
        <v>132</v>
      </c>
      <c r="DD203" t="s">
        <v>133</v>
      </c>
      <c r="DG203">
        <v>3574730</v>
      </c>
      <c r="DI203">
        <v>0</v>
      </c>
      <c r="DJ203">
        <v>0</v>
      </c>
      <c r="DK203">
        <v>1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</row>
    <row r="204" spans="1:123" x14ac:dyDescent="0.3">
      <c r="A204" t="str">
        <f>"10/15/2023 11:58:19.631"</f>
        <v>10/15/2023 11:58:19.631</v>
      </c>
      <c r="C204" t="str">
        <f t="shared" si="76"/>
        <v>FFDFD3C0</v>
      </c>
      <c r="D204" t="s">
        <v>137</v>
      </c>
      <c r="E204">
        <v>6</v>
      </c>
      <c r="F204">
        <v>1006</v>
      </c>
      <c r="G204" t="s">
        <v>135</v>
      </c>
      <c r="J204" t="s">
        <v>138</v>
      </c>
      <c r="K204">
        <v>0</v>
      </c>
      <c r="L204">
        <v>3</v>
      </c>
      <c r="M204">
        <v>0</v>
      </c>
      <c r="N204">
        <v>2</v>
      </c>
      <c r="O204">
        <v>0</v>
      </c>
      <c r="P204">
        <v>1</v>
      </c>
      <c r="Q204">
        <v>0</v>
      </c>
      <c r="S204" t="str">
        <f t="shared" si="82"/>
        <v>11:58:19.000</v>
      </c>
      <c r="T204" t="str">
        <f t="shared" si="82"/>
        <v>11:58:19.000</v>
      </c>
      <c r="U204" t="str">
        <f t="shared" si="78"/>
        <v>A9A1C3</v>
      </c>
      <c r="V204">
        <v>0</v>
      </c>
      <c r="W204">
        <v>0</v>
      </c>
      <c r="X204">
        <v>2</v>
      </c>
      <c r="Y204">
        <v>0</v>
      </c>
      <c r="AA204">
        <v>1</v>
      </c>
      <c r="AB204">
        <v>8</v>
      </c>
      <c r="AC204">
        <v>3</v>
      </c>
      <c r="AD204">
        <v>0</v>
      </c>
      <c r="AE204">
        <v>9</v>
      </c>
      <c r="AF204" t="s">
        <v>126</v>
      </c>
      <c r="AG204">
        <v>0</v>
      </c>
      <c r="AH204">
        <v>3</v>
      </c>
      <c r="AI204">
        <v>1</v>
      </c>
      <c r="AJ204">
        <v>0</v>
      </c>
      <c r="AK204" t="s">
        <v>210</v>
      </c>
      <c r="AL204">
        <v>33.932433000000003</v>
      </c>
      <c r="AM204" t="s">
        <v>211</v>
      </c>
      <c r="AN204">
        <v>-78.071507999999994</v>
      </c>
      <c r="AO204">
        <v>25</v>
      </c>
      <c r="AP204">
        <v>400</v>
      </c>
      <c r="AQ204" t="s">
        <v>129</v>
      </c>
      <c r="AR204">
        <v>40</v>
      </c>
      <c r="AS204">
        <v>45</v>
      </c>
      <c r="AT204">
        <v>256</v>
      </c>
      <c r="BB204" t="str">
        <f t="shared" si="79"/>
        <v>1200</v>
      </c>
      <c r="BC204">
        <v>1</v>
      </c>
      <c r="BD204" t="str">
        <f t="shared" si="80"/>
        <v xml:space="preserve">N72FU   </v>
      </c>
      <c r="BE204">
        <v>1</v>
      </c>
      <c r="BG204">
        <v>0</v>
      </c>
      <c r="BH204">
        <v>0</v>
      </c>
      <c r="BI204">
        <v>0</v>
      </c>
      <c r="BJ204">
        <v>0</v>
      </c>
      <c r="BK204">
        <v>-400</v>
      </c>
      <c r="BL204" t="s">
        <v>139</v>
      </c>
      <c r="BM204">
        <v>1</v>
      </c>
      <c r="BN204">
        <v>1</v>
      </c>
      <c r="BO204">
        <v>0</v>
      </c>
      <c r="BP204">
        <v>0</v>
      </c>
      <c r="BS204">
        <v>0.16</v>
      </c>
      <c r="BT204">
        <v>0</v>
      </c>
      <c r="BU204">
        <v>0</v>
      </c>
      <c r="CE204" t="str">
        <f t="shared" si="83"/>
        <v>11:58:19.381</v>
      </c>
      <c r="CF204">
        <v>381001452</v>
      </c>
      <c r="CS204">
        <v>0</v>
      </c>
      <c r="CT204">
        <v>2</v>
      </c>
      <c r="CU204">
        <v>0</v>
      </c>
      <c r="CV204">
        <v>2</v>
      </c>
      <c r="CW204">
        <v>0</v>
      </c>
      <c r="CX204">
        <v>7</v>
      </c>
      <c r="CY204">
        <v>7</v>
      </c>
      <c r="CZ204" t="s">
        <v>131</v>
      </c>
      <c r="DA204">
        <v>65</v>
      </c>
      <c r="DB204">
        <v>0</v>
      </c>
      <c r="DC204" t="s">
        <v>132</v>
      </c>
      <c r="DD204" t="s">
        <v>133</v>
      </c>
      <c r="DG204">
        <v>3574730</v>
      </c>
      <c r="DI204">
        <v>0</v>
      </c>
      <c r="DJ204">
        <v>0</v>
      </c>
      <c r="DK204">
        <v>1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</row>
    <row r="205" spans="1:123" x14ac:dyDescent="0.3">
      <c r="A205" t="str">
        <f>"10/15/2023 11:58:19.631"</f>
        <v>10/15/2023 11:58:19.631</v>
      </c>
      <c r="C205" t="str">
        <f t="shared" si="76"/>
        <v>FFDFD3C0</v>
      </c>
      <c r="D205" t="s">
        <v>137</v>
      </c>
      <c r="E205">
        <v>4</v>
      </c>
      <c r="F205">
        <v>1004</v>
      </c>
      <c r="G205" t="s">
        <v>140</v>
      </c>
      <c r="J205" t="s">
        <v>138</v>
      </c>
      <c r="K205">
        <v>0</v>
      </c>
      <c r="L205">
        <v>3</v>
      </c>
      <c r="M205">
        <v>0</v>
      </c>
      <c r="N205">
        <v>2</v>
      </c>
      <c r="O205">
        <v>0</v>
      </c>
      <c r="P205">
        <v>1</v>
      </c>
      <c r="Q205">
        <v>0</v>
      </c>
      <c r="S205" t="str">
        <f t="shared" si="82"/>
        <v>11:58:19.000</v>
      </c>
      <c r="T205" t="str">
        <f t="shared" si="82"/>
        <v>11:58:19.000</v>
      </c>
      <c r="U205" t="str">
        <f t="shared" si="78"/>
        <v>A9A1C3</v>
      </c>
      <c r="V205">
        <v>0</v>
      </c>
      <c r="W205">
        <v>0</v>
      </c>
      <c r="X205">
        <v>2</v>
      </c>
      <c r="Y205">
        <v>0</v>
      </c>
      <c r="AA205">
        <v>1</v>
      </c>
      <c r="AB205">
        <v>8</v>
      </c>
      <c r="AC205">
        <v>3</v>
      </c>
      <c r="AD205">
        <v>0</v>
      </c>
      <c r="AE205">
        <v>9</v>
      </c>
      <c r="AF205" t="s">
        <v>126</v>
      </c>
      <c r="AG205">
        <v>0</v>
      </c>
      <c r="AH205">
        <v>3</v>
      </c>
      <c r="AI205">
        <v>1</v>
      </c>
      <c r="AJ205">
        <v>0</v>
      </c>
      <c r="AK205" t="s">
        <v>210</v>
      </c>
      <c r="AL205">
        <v>33.932433000000003</v>
      </c>
      <c r="AM205" t="s">
        <v>211</v>
      </c>
      <c r="AN205">
        <v>-78.071507999999994</v>
      </c>
      <c r="AO205">
        <v>25</v>
      </c>
      <c r="AP205">
        <v>400</v>
      </c>
      <c r="AQ205" t="s">
        <v>129</v>
      </c>
      <c r="AR205">
        <v>40</v>
      </c>
      <c r="AS205">
        <v>45</v>
      </c>
      <c r="AT205">
        <v>256</v>
      </c>
      <c r="BB205" t="str">
        <f t="shared" si="79"/>
        <v>1200</v>
      </c>
      <c r="BC205">
        <v>1</v>
      </c>
      <c r="BD205" t="str">
        <f t="shared" si="80"/>
        <v xml:space="preserve">N72FU   </v>
      </c>
      <c r="BE205">
        <v>1</v>
      </c>
      <c r="BG205">
        <v>0</v>
      </c>
      <c r="BH205">
        <v>0</v>
      </c>
      <c r="BI205">
        <v>0</v>
      </c>
      <c r="BJ205">
        <v>0</v>
      </c>
      <c r="BK205">
        <v>-400</v>
      </c>
      <c r="BL205" t="s">
        <v>139</v>
      </c>
      <c r="BM205">
        <v>1</v>
      </c>
      <c r="BN205">
        <v>1</v>
      </c>
      <c r="BO205">
        <v>0</v>
      </c>
      <c r="BP205">
        <v>0</v>
      </c>
      <c r="BS205">
        <v>0.16</v>
      </c>
      <c r="BT205">
        <v>0</v>
      </c>
      <c r="BU205">
        <v>0</v>
      </c>
      <c r="CE205" t="str">
        <f t="shared" si="83"/>
        <v>11:58:19.381</v>
      </c>
      <c r="CF205">
        <v>381001452</v>
      </c>
      <c r="CS205">
        <v>0</v>
      </c>
      <c r="CT205">
        <v>2</v>
      </c>
      <c r="CU205">
        <v>0</v>
      </c>
      <c r="CV205">
        <v>2</v>
      </c>
      <c r="CW205">
        <v>0</v>
      </c>
      <c r="CX205">
        <v>7</v>
      </c>
      <c r="CY205">
        <v>7</v>
      </c>
      <c r="CZ205" t="s">
        <v>131</v>
      </c>
      <c r="DA205">
        <v>65</v>
      </c>
      <c r="DB205">
        <v>0</v>
      </c>
      <c r="DC205" t="s">
        <v>132</v>
      </c>
      <c r="DD205" t="s">
        <v>133</v>
      </c>
      <c r="DG205">
        <v>3574730</v>
      </c>
      <c r="DI205">
        <v>0</v>
      </c>
      <c r="DJ205">
        <v>0</v>
      </c>
      <c r="DK205">
        <v>1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</row>
    <row r="206" spans="1:123" x14ac:dyDescent="0.3">
      <c r="A206" t="str">
        <f>"10/15/2023 11:58:20.537"</f>
        <v>10/15/2023 11:58:20.537</v>
      </c>
      <c r="C206" t="str">
        <f t="shared" si="76"/>
        <v>FFDFD3C0</v>
      </c>
      <c r="D206" t="s">
        <v>134</v>
      </c>
      <c r="E206">
        <v>2</v>
      </c>
      <c r="H206">
        <v>158</v>
      </c>
      <c r="I206" t="s">
        <v>140</v>
      </c>
      <c r="J206" t="s">
        <v>136</v>
      </c>
      <c r="K206">
        <v>0</v>
      </c>
      <c r="L206">
        <v>3</v>
      </c>
      <c r="M206">
        <v>0</v>
      </c>
      <c r="N206">
        <v>2</v>
      </c>
      <c r="O206">
        <v>0</v>
      </c>
      <c r="P206">
        <v>1</v>
      </c>
      <c r="Q206">
        <v>0</v>
      </c>
      <c r="S206" t="str">
        <f t="shared" ref="S206:T211" si="84">"11:58:20.000"</f>
        <v>11:58:20.000</v>
      </c>
      <c r="T206" t="str">
        <f t="shared" si="84"/>
        <v>11:58:20.000</v>
      </c>
      <c r="U206" t="str">
        <f t="shared" si="78"/>
        <v>A9A1C3</v>
      </c>
      <c r="V206">
        <v>0</v>
      </c>
      <c r="W206">
        <v>0</v>
      </c>
      <c r="X206">
        <v>2</v>
      </c>
      <c r="Y206">
        <v>0</v>
      </c>
      <c r="AA206">
        <v>1</v>
      </c>
      <c r="AB206">
        <v>8</v>
      </c>
      <c r="AC206">
        <v>3</v>
      </c>
      <c r="AD206">
        <v>0</v>
      </c>
      <c r="AE206">
        <v>9</v>
      </c>
      <c r="AF206" t="s">
        <v>126</v>
      </c>
      <c r="AG206">
        <v>0</v>
      </c>
      <c r="AH206">
        <v>3</v>
      </c>
      <c r="AI206">
        <v>1</v>
      </c>
      <c r="AJ206">
        <v>0</v>
      </c>
      <c r="AK206" t="s">
        <v>212</v>
      </c>
      <c r="AL206">
        <v>33.932625999999999</v>
      </c>
      <c r="AM206" t="s">
        <v>213</v>
      </c>
      <c r="AN206">
        <v>-78.071271999999993</v>
      </c>
      <c r="AO206">
        <v>25</v>
      </c>
      <c r="AP206">
        <v>400</v>
      </c>
      <c r="AQ206" t="s">
        <v>129</v>
      </c>
      <c r="AR206">
        <v>41</v>
      </c>
      <c r="AS206">
        <v>43</v>
      </c>
      <c r="AT206">
        <v>128</v>
      </c>
      <c r="BB206" t="str">
        <f t="shared" si="79"/>
        <v>1200</v>
      </c>
      <c r="BC206">
        <v>1</v>
      </c>
      <c r="BD206" t="str">
        <f t="shared" si="80"/>
        <v xml:space="preserve">N72FU   </v>
      </c>
      <c r="BE206">
        <v>1</v>
      </c>
      <c r="BG206">
        <v>0</v>
      </c>
      <c r="BH206">
        <v>0</v>
      </c>
      <c r="BI206">
        <v>0</v>
      </c>
      <c r="BJ206">
        <v>0</v>
      </c>
      <c r="BK206">
        <v>-400</v>
      </c>
      <c r="BL206" t="s">
        <v>139</v>
      </c>
      <c r="BM206">
        <v>1</v>
      </c>
      <c r="BN206">
        <v>1</v>
      </c>
      <c r="BO206">
        <v>0</v>
      </c>
      <c r="BP206">
        <v>0</v>
      </c>
      <c r="BS206">
        <v>0.16</v>
      </c>
      <c r="BT206">
        <v>0</v>
      </c>
      <c r="BU206">
        <v>0</v>
      </c>
      <c r="CE206" t="str">
        <f t="shared" ref="CE206:CE211" si="85">"11:58:20.321"</f>
        <v>11:58:20.321</v>
      </c>
      <c r="CF206">
        <v>320751450</v>
      </c>
      <c r="CS206">
        <v>0</v>
      </c>
      <c r="CT206">
        <v>2</v>
      </c>
      <c r="CU206">
        <v>0</v>
      </c>
      <c r="CV206">
        <v>2</v>
      </c>
      <c r="CW206">
        <v>0</v>
      </c>
      <c r="CX206">
        <v>7</v>
      </c>
      <c r="CY206">
        <v>7</v>
      </c>
      <c r="CZ206" t="s">
        <v>131</v>
      </c>
      <c r="DA206">
        <v>65</v>
      </c>
      <c r="DB206">
        <v>0</v>
      </c>
      <c r="DC206" t="s">
        <v>132</v>
      </c>
      <c r="DD206" t="s">
        <v>133</v>
      </c>
      <c r="DG206">
        <v>3574740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</row>
    <row r="207" spans="1:123" x14ac:dyDescent="0.3">
      <c r="A207" t="str">
        <f>"10/15/2023 11:58:20.537"</f>
        <v>10/15/2023 11:58:20.537</v>
      </c>
      <c r="C207" t="str">
        <f t="shared" si="76"/>
        <v>FFDFD3C0</v>
      </c>
      <c r="D207" t="s">
        <v>137</v>
      </c>
      <c r="E207">
        <v>6</v>
      </c>
      <c r="F207">
        <v>1006</v>
      </c>
      <c r="G207" t="s">
        <v>135</v>
      </c>
      <c r="J207" t="s">
        <v>138</v>
      </c>
      <c r="K207">
        <v>0</v>
      </c>
      <c r="L207">
        <v>3</v>
      </c>
      <c r="M207">
        <v>0</v>
      </c>
      <c r="N207">
        <v>2</v>
      </c>
      <c r="O207">
        <v>0</v>
      </c>
      <c r="P207">
        <v>1</v>
      </c>
      <c r="Q207">
        <v>0</v>
      </c>
      <c r="S207" t="str">
        <f t="shared" si="84"/>
        <v>11:58:20.000</v>
      </c>
      <c r="T207" t="str">
        <f t="shared" si="84"/>
        <v>11:58:20.000</v>
      </c>
      <c r="U207" t="str">
        <f t="shared" si="78"/>
        <v>A9A1C3</v>
      </c>
      <c r="V207">
        <v>0</v>
      </c>
      <c r="W207">
        <v>0</v>
      </c>
      <c r="X207">
        <v>2</v>
      </c>
      <c r="Y207">
        <v>0</v>
      </c>
      <c r="AA207">
        <v>1</v>
      </c>
      <c r="AB207">
        <v>8</v>
      </c>
      <c r="AC207">
        <v>3</v>
      </c>
      <c r="AD207">
        <v>0</v>
      </c>
      <c r="AE207">
        <v>9</v>
      </c>
      <c r="AF207" t="s">
        <v>126</v>
      </c>
      <c r="AG207">
        <v>0</v>
      </c>
      <c r="AH207">
        <v>3</v>
      </c>
      <c r="AI207">
        <v>1</v>
      </c>
      <c r="AJ207">
        <v>0</v>
      </c>
      <c r="AK207" t="s">
        <v>212</v>
      </c>
      <c r="AL207">
        <v>33.932625999999999</v>
      </c>
      <c r="AM207" t="s">
        <v>213</v>
      </c>
      <c r="AN207">
        <v>-78.071271999999993</v>
      </c>
      <c r="AO207">
        <v>25</v>
      </c>
      <c r="AP207">
        <v>400</v>
      </c>
      <c r="AQ207" t="s">
        <v>129</v>
      </c>
      <c r="AR207">
        <v>41</v>
      </c>
      <c r="AS207">
        <v>43</v>
      </c>
      <c r="AT207">
        <v>128</v>
      </c>
      <c r="BB207" t="str">
        <f t="shared" si="79"/>
        <v>1200</v>
      </c>
      <c r="BC207">
        <v>1</v>
      </c>
      <c r="BD207" t="str">
        <f t="shared" si="80"/>
        <v xml:space="preserve">N72FU   </v>
      </c>
      <c r="BE207">
        <v>1</v>
      </c>
      <c r="BG207">
        <v>0</v>
      </c>
      <c r="BH207">
        <v>0</v>
      </c>
      <c r="BI207">
        <v>0</v>
      </c>
      <c r="BJ207">
        <v>0</v>
      </c>
      <c r="BK207">
        <v>-400</v>
      </c>
      <c r="BL207" t="s">
        <v>139</v>
      </c>
      <c r="BM207">
        <v>1</v>
      </c>
      <c r="BN207">
        <v>1</v>
      </c>
      <c r="BO207">
        <v>0</v>
      </c>
      <c r="BP207">
        <v>0</v>
      </c>
      <c r="BS207">
        <v>0.16</v>
      </c>
      <c r="BT207">
        <v>0</v>
      </c>
      <c r="BU207">
        <v>0</v>
      </c>
      <c r="CE207" t="str">
        <f t="shared" si="85"/>
        <v>11:58:20.321</v>
      </c>
      <c r="CF207">
        <v>320751450</v>
      </c>
      <c r="CS207">
        <v>0</v>
      </c>
      <c r="CT207">
        <v>2</v>
      </c>
      <c r="CU207">
        <v>0</v>
      </c>
      <c r="CV207">
        <v>2</v>
      </c>
      <c r="CW207">
        <v>0</v>
      </c>
      <c r="CX207">
        <v>7</v>
      </c>
      <c r="CY207">
        <v>7</v>
      </c>
      <c r="CZ207" t="s">
        <v>131</v>
      </c>
      <c r="DA207">
        <v>65</v>
      </c>
      <c r="DB207">
        <v>0</v>
      </c>
      <c r="DC207" t="s">
        <v>132</v>
      </c>
      <c r="DD207" t="s">
        <v>133</v>
      </c>
      <c r="DG207">
        <v>3574740</v>
      </c>
      <c r="DI207">
        <v>0</v>
      </c>
      <c r="DJ207">
        <v>0</v>
      </c>
      <c r="DK207">
        <v>1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</row>
    <row r="208" spans="1:123" x14ac:dyDescent="0.3">
      <c r="A208" t="str">
        <f>"10/15/2023 11:58:20.537"</f>
        <v>10/15/2023 11:58:20.537</v>
      </c>
      <c r="C208" t="str">
        <f t="shared" si="76"/>
        <v>FFDFD3C0</v>
      </c>
      <c r="D208" t="s">
        <v>137</v>
      </c>
      <c r="E208">
        <v>4</v>
      </c>
      <c r="F208">
        <v>1004</v>
      </c>
      <c r="G208" t="s">
        <v>140</v>
      </c>
      <c r="J208" t="s">
        <v>138</v>
      </c>
      <c r="K208">
        <v>0</v>
      </c>
      <c r="L208">
        <v>3</v>
      </c>
      <c r="M208">
        <v>0</v>
      </c>
      <c r="N208">
        <v>2</v>
      </c>
      <c r="O208">
        <v>0</v>
      </c>
      <c r="P208">
        <v>1</v>
      </c>
      <c r="Q208">
        <v>0</v>
      </c>
      <c r="S208" t="str">
        <f t="shared" si="84"/>
        <v>11:58:20.000</v>
      </c>
      <c r="T208" t="str">
        <f t="shared" si="84"/>
        <v>11:58:20.000</v>
      </c>
      <c r="U208" t="str">
        <f t="shared" si="78"/>
        <v>A9A1C3</v>
      </c>
      <c r="V208">
        <v>0</v>
      </c>
      <c r="W208">
        <v>0</v>
      </c>
      <c r="X208">
        <v>2</v>
      </c>
      <c r="Y208">
        <v>0</v>
      </c>
      <c r="AA208">
        <v>1</v>
      </c>
      <c r="AB208">
        <v>8</v>
      </c>
      <c r="AC208">
        <v>3</v>
      </c>
      <c r="AD208">
        <v>0</v>
      </c>
      <c r="AE208">
        <v>9</v>
      </c>
      <c r="AF208" t="s">
        <v>126</v>
      </c>
      <c r="AG208">
        <v>0</v>
      </c>
      <c r="AH208">
        <v>3</v>
      </c>
      <c r="AI208">
        <v>1</v>
      </c>
      <c r="AJ208">
        <v>0</v>
      </c>
      <c r="AK208" t="s">
        <v>212</v>
      </c>
      <c r="AL208">
        <v>33.932625999999999</v>
      </c>
      <c r="AM208" t="s">
        <v>213</v>
      </c>
      <c r="AN208">
        <v>-78.071271999999993</v>
      </c>
      <c r="AO208">
        <v>25</v>
      </c>
      <c r="AP208">
        <v>400</v>
      </c>
      <c r="AQ208" t="s">
        <v>129</v>
      </c>
      <c r="AR208">
        <v>41</v>
      </c>
      <c r="AS208">
        <v>43</v>
      </c>
      <c r="AT208">
        <v>128</v>
      </c>
      <c r="BB208" t="str">
        <f t="shared" si="79"/>
        <v>1200</v>
      </c>
      <c r="BC208">
        <v>1</v>
      </c>
      <c r="BD208" t="str">
        <f t="shared" si="80"/>
        <v xml:space="preserve">N72FU   </v>
      </c>
      <c r="BE208">
        <v>1</v>
      </c>
      <c r="BG208">
        <v>0</v>
      </c>
      <c r="BH208">
        <v>0</v>
      </c>
      <c r="BI208">
        <v>0</v>
      </c>
      <c r="BJ208">
        <v>0</v>
      </c>
      <c r="BK208">
        <v>-400</v>
      </c>
      <c r="BL208" t="s">
        <v>139</v>
      </c>
      <c r="BM208">
        <v>1</v>
      </c>
      <c r="BN208">
        <v>1</v>
      </c>
      <c r="BO208">
        <v>0</v>
      </c>
      <c r="BP208">
        <v>0</v>
      </c>
      <c r="BS208">
        <v>0.16</v>
      </c>
      <c r="BT208">
        <v>0</v>
      </c>
      <c r="BU208">
        <v>0</v>
      </c>
      <c r="CE208" t="str">
        <f t="shared" si="85"/>
        <v>11:58:20.321</v>
      </c>
      <c r="CF208">
        <v>320751450</v>
      </c>
      <c r="CS208">
        <v>0</v>
      </c>
      <c r="CT208">
        <v>2</v>
      </c>
      <c r="CU208">
        <v>0</v>
      </c>
      <c r="CV208">
        <v>2</v>
      </c>
      <c r="CW208">
        <v>0</v>
      </c>
      <c r="CX208">
        <v>7</v>
      </c>
      <c r="CY208">
        <v>7</v>
      </c>
      <c r="CZ208" t="s">
        <v>131</v>
      </c>
      <c r="DA208">
        <v>65</v>
      </c>
      <c r="DB208">
        <v>0</v>
      </c>
      <c r="DC208" t="s">
        <v>132</v>
      </c>
      <c r="DD208" t="s">
        <v>133</v>
      </c>
      <c r="DG208">
        <v>3574740</v>
      </c>
      <c r="DI208">
        <v>0</v>
      </c>
      <c r="DJ208">
        <v>0</v>
      </c>
      <c r="DK208">
        <v>1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</row>
    <row r="209" spans="1:123" x14ac:dyDescent="0.3">
      <c r="A209" t="str">
        <f>"10/15/2023 11:58:20.553"</f>
        <v>10/15/2023 11:58:20.553</v>
      </c>
      <c r="C209" t="str">
        <f t="shared" si="76"/>
        <v>FFDFD3C0</v>
      </c>
      <c r="D209" t="s">
        <v>123</v>
      </c>
      <c r="E209">
        <v>10</v>
      </c>
      <c r="H209">
        <v>260</v>
      </c>
      <c r="I209" t="s">
        <v>124</v>
      </c>
      <c r="J209" t="s">
        <v>125</v>
      </c>
      <c r="K209">
        <v>0</v>
      </c>
      <c r="L209">
        <v>3</v>
      </c>
      <c r="M209">
        <v>0</v>
      </c>
      <c r="N209">
        <v>2</v>
      </c>
      <c r="O209">
        <v>0</v>
      </c>
      <c r="P209">
        <v>1</v>
      </c>
      <c r="Q209">
        <v>0</v>
      </c>
      <c r="S209" t="str">
        <f t="shared" si="84"/>
        <v>11:58:20.000</v>
      </c>
      <c r="T209" t="str">
        <f t="shared" si="84"/>
        <v>11:58:20.000</v>
      </c>
      <c r="U209" t="str">
        <f t="shared" si="78"/>
        <v>A9A1C3</v>
      </c>
      <c r="V209">
        <v>0</v>
      </c>
      <c r="W209">
        <v>0</v>
      </c>
      <c r="X209">
        <v>2</v>
      </c>
      <c r="Y209">
        <v>0</v>
      </c>
      <c r="AA209">
        <v>1</v>
      </c>
      <c r="AB209">
        <v>8</v>
      </c>
      <c r="AC209">
        <v>3</v>
      </c>
      <c r="AD209">
        <v>0</v>
      </c>
      <c r="AE209">
        <v>9</v>
      </c>
      <c r="AF209" t="s">
        <v>126</v>
      </c>
      <c r="AG209">
        <v>0</v>
      </c>
      <c r="AH209">
        <v>3</v>
      </c>
      <c r="AI209">
        <v>1</v>
      </c>
      <c r="AJ209">
        <v>0</v>
      </c>
      <c r="AK209" t="s">
        <v>212</v>
      </c>
      <c r="AL209">
        <v>33.932625999999999</v>
      </c>
      <c r="AM209" t="s">
        <v>213</v>
      </c>
      <c r="AN209">
        <v>-78.071271999999993</v>
      </c>
      <c r="AO209">
        <v>25</v>
      </c>
      <c r="AP209">
        <v>400</v>
      </c>
      <c r="AQ209" t="s">
        <v>129</v>
      </c>
      <c r="AR209">
        <v>41</v>
      </c>
      <c r="AS209">
        <v>43</v>
      </c>
      <c r="AT209">
        <v>128</v>
      </c>
      <c r="BB209" t="str">
        <f t="shared" si="79"/>
        <v>1200</v>
      </c>
      <c r="BC209">
        <v>1</v>
      </c>
      <c r="BD209" t="str">
        <f t="shared" si="80"/>
        <v xml:space="preserve">N72FU   </v>
      </c>
      <c r="BE209">
        <v>1</v>
      </c>
      <c r="BG209">
        <v>0</v>
      </c>
      <c r="BH209">
        <v>0</v>
      </c>
      <c r="BI209">
        <v>0</v>
      </c>
      <c r="BJ209">
        <v>0</v>
      </c>
      <c r="BK209">
        <v>-400</v>
      </c>
      <c r="BL209" t="s">
        <v>139</v>
      </c>
      <c r="BM209">
        <v>1</v>
      </c>
      <c r="BN209">
        <v>1</v>
      </c>
      <c r="BO209">
        <v>0</v>
      </c>
      <c r="BP209">
        <v>0</v>
      </c>
      <c r="BS209">
        <v>0.16</v>
      </c>
      <c r="BT209">
        <v>0</v>
      </c>
      <c r="BU209">
        <v>0</v>
      </c>
      <c r="CE209" t="str">
        <f t="shared" si="85"/>
        <v>11:58:20.321</v>
      </c>
      <c r="CF209">
        <v>320751450</v>
      </c>
      <c r="CS209">
        <v>0</v>
      </c>
      <c r="CT209">
        <v>2</v>
      </c>
      <c r="CU209">
        <v>0</v>
      </c>
      <c r="CV209">
        <v>2</v>
      </c>
      <c r="CW209">
        <v>0</v>
      </c>
      <c r="CX209">
        <v>7</v>
      </c>
      <c r="CY209">
        <v>7</v>
      </c>
      <c r="CZ209" t="s">
        <v>131</v>
      </c>
      <c r="DA209">
        <v>65</v>
      </c>
      <c r="DB209">
        <v>0</v>
      </c>
      <c r="DC209" t="s">
        <v>132</v>
      </c>
      <c r="DD209" t="s">
        <v>133</v>
      </c>
      <c r="DG209">
        <v>3574740</v>
      </c>
      <c r="DI209">
        <v>0</v>
      </c>
      <c r="DJ209">
        <v>0</v>
      </c>
      <c r="DK209">
        <v>1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</row>
    <row r="210" spans="1:123" x14ac:dyDescent="0.3">
      <c r="A210" t="str">
        <f>"10/15/2023 11:58:20.569"</f>
        <v>10/15/2023 11:58:20.569</v>
      </c>
      <c r="C210" t="str">
        <f t="shared" si="76"/>
        <v>FFDFD3C0</v>
      </c>
      <c r="D210" t="s">
        <v>141</v>
      </c>
      <c r="E210">
        <v>42</v>
      </c>
      <c r="H210">
        <v>129</v>
      </c>
      <c r="I210" t="s">
        <v>142</v>
      </c>
      <c r="J210" t="s">
        <v>125</v>
      </c>
      <c r="K210">
        <v>0</v>
      </c>
      <c r="L210">
        <v>3</v>
      </c>
      <c r="M210">
        <v>0</v>
      </c>
      <c r="N210">
        <v>2</v>
      </c>
      <c r="O210">
        <v>0</v>
      </c>
      <c r="P210">
        <v>1</v>
      </c>
      <c r="Q210">
        <v>0</v>
      </c>
      <c r="S210" t="str">
        <f t="shared" si="84"/>
        <v>11:58:20.000</v>
      </c>
      <c r="T210" t="str">
        <f t="shared" si="84"/>
        <v>11:58:20.000</v>
      </c>
      <c r="U210" t="str">
        <f t="shared" si="78"/>
        <v>A9A1C3</v>
      </c>
      <c r="V210">
        <v>0</v>
      </c>
      <c r="W210">
        <v>0</v>
      </c>
      <c r="X210">
        <v>2</v>
      </c>
      <c r="Y210">
        <v>0</v>
      </c>
      <c r="AA210">
        <v>1</v>
      </c>
      <c r="AB210">
        <v>8</v>
      </c>
      <c r="AC210">
        <v>3</v>
      </c>
      <c r="AD210">
        <v>0</v>
      </c>
      <c r="AE210">
        <v>9</v>
      </c>
      <c r="AF210" t="s">
        <v>126</v>
      </c>
      <c r="AG210">
        <v>0</v>
      </c>
      <c r="AH210">
        <v>3</v>
      </c>
      <c r="AI210">
        <v>1</v>
      </c>
      <c r="AJ210">
        <v>0</v>
      </c>
      <c r="AK210" t="s">
        <v>212</v>
      </c>
      <c r="AL210">
        <v>33.932625999999999</v>
      </c>
      <c r="AM210" t="s">
        <v>213</v>
      </c>
      <c r="AN210">
        <v>-78.071271999999993</v>
      </c>
      <c r="AO210">
        <v>25</v>
      </c>
      <c r="AP210">
        <v>400</v>
      </c>
      <c r="AQ210" t="s">
        <v>129</v>
      </c>
      <c r="AR210">
        <v>41</v>
      </c>
      <c r="AS210">
        <v>43</v>
      </c>
      <c r="AT210">
        <v>128</v>
      </c>
      <c r="BB210" t="str">
        <f t="shared" si="79"/>
        <v>1200</v>
      </c>
      <c r="BC210">
        <v>1</v>
      </c>
      <c r="BD210" t="str">
        <f t="shared" si="80"/>
        <v xml:space="preserve">N72FU   </v>
      </c>
      <c r="BE210">
        <v>1</v>
      </c>
      <c r="BG210">
        <v>0</v>
      </c>
      <c r="BH210">
        <v>0</v>
      </c>
      <c r="BI210">
        <v>0</v>
      </c>
      <c r="BJ210">
        <v>0</v>
      </c>
      <c r="BK210">
        <v>-400</v>
      </c>
      <c r="BL210" t="s">
        <v>139</v>
      </c>
      <c r="BM210">
        <v>1</v>
      </c>
      <c r="BN210">
        <v>1</v>
      </c>
      <c r="BO210">
        <v>0</v>
      </c>
      <c r="BP210">
        <v>0</v>
      </c>
      <c r="BS210">
        <v>0.16</v>
      </c>
      <c r="BT210">
        <v>0</v>
      </c>
      <c r="BU210">
        <v>0</v>
      </c>
      <c r="CE210" t="str">
        <f t="shared" si="85"/>
        <v>11:58:20.321</v>
      </c>
      <c r="CF210">
        <v>320751450</v>
      </c>
      <c r="CS210">
        <v>0</v>
      </c>
      <c r="CT210">
        <v>2</v>
      </c>
      <c r="CU210">
        <v>0</v>
      </c>
      <c r="CV210">
        <v>2</v>
      </c>
      <c r="CW210">
        <v>0</v>
      </c>
      <c r="CX210">
        <v>7</v>
      </c>
      <c r="CY210">
        <v>7</v>
      </c>
      <c r="CZ210" t="s">
        <v>131</v>
      </c>
      <c r="DA210">
        <v>65</v>
      </c>
      <c r="DB210">
        <v>0</v>
      </c>
      <c r="DC210" t="s">
        <v>132</v>
      </c>
      <c r="DD210" t="s">
        <v>133</v>
      </c>
      <c r="DG210">
        <v>3574740</v>
      </c>
      <c r="DI210">
        <v>0</v>
      </c>
      <c r="DJ210">
        <v>0</v>
      </c>
      <c r="DK210">
        <v>1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</row>
    <row r="211" spans="1:123" x14ac:dyDescent="0.3">
      <c r="A211" t="str">
        <f>"10/15/2023 11:58:20.569"</f>
        <v>10/15/2023 11:58:20.569</v>
      </c>
      <c r="C211" t="str">
        <f t="shared" si="76"/>
        <v>FFDFD3C0</v>
      </c>
      <c r="D211" t="s">
        <v>143</v>
      </c>
      <c r="E211">
        <v>6</v>
      </c>
      <c r="F211">
        <v>3006</v>
      </c>
      <c r="G211" t="s">
        <v>144</v>
      </c>
      <c r="J211" t="s">
        <v>145</v>
      </c>
      <c r="K211">
        <v>0</v>
      </c>
      <c r="L211">
        <v>3</v>
      </c>
      <c r="M211">
        <v>0</v>
      </c>
      <c r="N211">
        <v>2</v>
      </c>
      <c r="O211">
        <v>0</v>
      </c>
      <c r="P211">
        <v>1</v>
      </c>
      <c r="Q211">
        <v>0</v>
      </c>
      <c r="S211" t="str">
        <f t="shared" si="84"/>
        <v>11:58:20.000</v>
      </c>
      <c r="T211" t="str">
        <f t="shared" si="84"/>
        <v>11:58:20.000</v>
      </c>
      <c r="U211" t="str">
        <f t="shared" si="78"/>
        <v>A9A1C3</v>
      </c>
      <c r="V211">
        <v>0</v>
      </c>
      <c r="W211">
        <v>0</v>
      </c>
      <c r="X211">
        <v>2</v>
      </c>
      <c r="Y211">
        <v>0</v>
      </c>
      <c r="AA211">
        <v>1</v>
      </c>
      <c r="AB211">
        <v>8</v>
      </c>
      <c r="AC211">
        <v>3</v>
      </c>
      <c r="AD211">
        <v>0</v>
      </c>
      <c r="AE211">
        <v>9</v>
      </c>
      <c r="AF211" t="s">
        <v>126</v>
      </c>
      <c r="AG211">
        <v>0</v>
      </c>
      <c r="AH211">
        <v>3</v>
      </c>
      <c r="AI211">
        <v>1</v>
      </c>
      <c r="AJ211">
        <v>0</v>
      </c>
      <c r="AK211" t="s">
        <v>212</v>
      </c>
      <c r="AL211">
        <v>33.932625999999999</v>
      </c>
      <c r="AM211" t="s">
        <v>213</v>
      </c>
      <c r="AN211">
        <v>-78.071271999999993</v>
      </c>
      <c r="AO211">
        <v>25</v>
      </c>
      <c r="AP211">
        <v>400</v>
      </c>
      <c r="AQ211" t="s">
        <v>129</v>
      </c>
      <c r="AR211">
        <v>41</v>
      </c>
      <c r="AS211">
        <v>43</v>
      </c>
      <c r="AT211">
        <v>128</v>
      </c>
      <c r="BB211" t="str">
        <f t="shared" si="79"/>
        <v>1200</v>
      </c>
      <c r="BC211">
        <v>1</v>
      </c>
      <c r="BD211" t="str">
        <f t="shared" si="80"/>
        <v xml:space="preserve">N72FU   </v>
      </c>
      <c r="BE211">
        <v>1</v>
      </c>
      <c r="BG211">
        <v>0</v>
      </c>
      <c r="BH211">
        <v>0</v>
      </c>
      <c r="BI211">
        <v>0</v>
      </c>
      <c r="BJ211">
        <v>0</v>
      </c>
      <c r="BK211">
        <v>-400</v>
      </c>
      <c r="BL211" t="s">
        <v>139</v>
      </c>
      <c r="BM211">
        <v>1</v>
      </c>
      <c r="BN211">
        <v>1</v>
      </c>
      <c r="BO211">
        <v>0</v>
      </c>
      <c r="BP211">
        <v>0</v>
      </c>
      <c r="BS211">
        <v>0.16</v>
      </c>
      <c r="BT211">
        <v>0</v>
      </c>
      <c r="BU211">
        <v>0</v>
      </c>
      <c r="CE211" t="str">
        <f t="shared" si="85"/>
        <v>11:58:20.321</v>
      </c>
      <c r="CF211">
        <v>320751450</v>
      </c>
      <c r="CS211">
        <v>0</v>
      </c>
      <c r="CT211">
        <v>2</v>
      </c>
      <c r="CU211">
        <v>0</v>
      </c>
      <c r="CV211">
        <v>2</v>
      </c>
      <c r="CW211">
        <v>0</v>
      </c>
      <c r="CX211">
        <v>7</v>
      </c>
      <c r="CY211">
        <v>7</v>
      </c>
      <c r="CZ211" t="s">
        <v>131</v>
      </c>
      <c r="DA211">
        <v>65</v>
      </c>
      <c r="DB211">
        <v>0</v>
      </c>
      <c r="DC211" t="s">
        <v>132</v>
      </c>
      <c r="DD211" t="s">
        <v>133</v>
      </c>
      <c r="DG211">
        <v>3574740</v>
      </c>
      <c r="DI211">
        <v>0</v>
      </c>
      <c r="DJ211">
        <v>0</v>
      </c>
      <c r="DK211">
        <v>1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</row>
    <row r="212" spans="1:123" x14ac:dyDescent="0.3">
      <c r="A212" t="str">
        <f>"10/15/2023 11:58:21.459"</f>
        <v>10/15/2023 11:58:21.459</v>
      </c>
      <c r="C212" t="str">
        <f t="shared" si="76"/>
        <v>FFDFD3C0</v>
      </c>
      <c r="D212" t="s">
        <v>137</v>
      </c>
      <c r="E212">
        <v>4</v>
      </c>
      <c r="F212">
        <v>1004</v>
      </c>
      <c r="G212" t="s">
        <v>140</v>
      </c>
      <c r="J212" t="s">
        <v>138</v>
      </c>
      <c r="K212">
        <v>0</v>
      </c>
      <c r="L212">
        <v>3</v>
      </c>
      <c r="M212">
        <v>0</v>
      </c>
      <c r="N212">
        <v>2</v>
      </c>
      <c r="O212">
        <v>0</v>
      </c>
      <c r="P212">
        <v>1</v>
      </c>
      <c r="Q212">
        <v>0</v>
      </c>
      <c r="S212" t="str">
        <f t="shared" ref="S212:T217" si="86">"11:58:21.000"</f>
        <v>11:58:21.000</v>
      </c>
      <c r="T212" t="str">
        <f t="shared" si="86"/>
        <v>11:58:21.000</v>
      </c>
      <c r="U212" t="str">
        <f t="shared" si="78"/>
        <v>A9A1C3</v>
      </c>
      <c r="V212">
        <v>0</v>
      </c>
      <c r="W212">
        <v>0</v>
      </c>
      <c r="X212">
        <v>2</v>
      </c>
      <c r="Y212">
        <v>0</v>
      </c>
      <c r="AA212">
        <v>1</v>
      </c>
      <c r="AB212">
        <v>8</v>
      </c>
      <c r="AC212">
        <v>3</v>
      </c>
      <c r="AD212">
        <v>0</v>
      </c>
      <c r="AE212">
        <v>9</v>
      </c>
      <c r="AF212" t="s">
        <v>126</v>
      </c>
      <c r="AG212">
        <v>0</v>
      </c>
      <c r="AH212">
        <v>3</v>
      </c>
      <c r="AI212">
        <v>1</v>
      </c>
      <c r="AJ212">
        <v>0</v>
      </c>
      <c r="AK212" t="s">
        <v>214</v>
      </c>
      <c r="AL212">
        <v>33.932819000000002</v>
      </c>
      <c r="AM212" t="s">
        <v>215</v>
      </c>
      <c r="AN212">
        <v>-78.071036000000007</v>
      </c>
      <c r="AO212">
        <v>25</v>
      </c>
      <c r="AP212">
        <v>400</v>
      </c>
      <c r="AQ212" t="s">
        <v>129</v>
      </c>
      <c r="AR212">
        <v>41</v>
      </c>
      <c r="AS212">
        <v>44</v>
      </c>
      <c r="AT212">
        <v>0</v>
      </c>
      <c r="BB212" t="str">
        <f t="shared" si="79"/>
        <v>1200</v>
      </c>
      <c r="BC212">
        <v>1</v>
      </c>
      <c r="BD212" t="str">
        <f t="shared" si="80"/>
        <v xml:space="preserve">N72FU   </v>
      </c>
      <c r="BE212">
        <v>1</v>
      </c>
      <c r="BG212">
        <v>0</v>
      </c>
      <c r="BH212">
        <v>0</v>
      </c>
      <c r="BI212">
        <v>0</v>
      </c>
      <c r="BJ212">
        <v>0</v>
      </c>
      <c r="BK212">
        <v>-400</v>
      </c>
      <c r="BL212" t="s">
        <v>139</v>
      </c>
      <c r="BM212">
        <v>1</v>
      </c>
      <c r="BN212">
        <v>1</v>
      </c>
      <c r="BO212">
        <v>0</v>
      </c>
      <c r="BP212">
        <v>0</v>
      </c>
      <c r="BS212">
        <v>0.16</v>
      </c>
      <c r="BT212">
        <v>0</v>
      </c>
      <c r="BU212">
        <v>0</v>
      </c>
      <c r="CE212" t="str">
        <f t="shared" ref="CE212:CE217" si="87">"11:58:21.203"</f>
        <v>11:58:21.203</v>
      </c>
      <c r="CF212">
        <v>202751084</v>
      </c>
      <c r="CS212">
        <v>0</v>
      </c>
      <c r="CT212">
        <v>2</v>
      </c>
      <c r="CU212">
        <v>0</v>
      </c>
      <c r="CV212">
        <v>2</v>
      </c>
      <c r="CW212">
        <v>0</v>
      </c>
      <c r="CX212">
        <v>7</v>
      </c>
      <c r="CY212">
        <v>7</v>
      </c>
      <c r="CZ212" t="s">
        <v>131</v>
      </c>
      <c r="DA212">
        <v>65</v>
      </c>
      <c r="DB212">
        <v>0</v>
      </c>
      <c r="DC212" t="s">
        <v>132</v>
      </c>
      <c r="DD212" t="s">
        <v>133</v>
      </c>
      <c r="DG212">
        <v>3574747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</row>
    <row r="213" spans="1:123" x14ac:dyDescent="0.3">
      <c r="A213" t="str">
        <f>"10/15/2023 11:58:21.475"</f>
        <v>10/15/2023 11:58:21.475</v>
      </c>
      <c r="C213" t="str">
        <f t="shared" si="76"/>
        <v>FFDFD3C0</v>
      </c>
      <c r="D213" t="s">
        <v>123</v>
      </c>
      <c r="E213">
        <v>10</v>
      </c>
      <c r="H213">
        <v>260</v>
      </c>
      <c r="I213" t="s">
        <v>124</v>
      </c>
      <c r="J213" t="s">
        <v>125</v>
      </c>
      <c r="K213">
        <v>0</v>
      </c>
      <c r="L213">
        <v>3</v>
      </c>
      <c r="M213">
        <v>0</v>
      </c>
      <c r="N213">
        <v>2</v>
      </c>
      <c r="O213">
        <v>0</v>
      </c>
      <c r="P213">
        <v>1</v>
      </c>
      <c r="Q213">
        <v>0</v>
      </c>
      <c r="S213" t="str">
        <f t="shared" si="86"/>
        <v>11:58:21.000</v>
      </c>
      <c r="T213" t="str">
        <f t="shared" si="86"/>
        <v>11:58:21.000</v>
      </c>
      <c r="U213" t="str">
        <f t="shared" si="78"/>
        <v>A9A1C3</v>
      </c>
      <c r="V213">
        <v>0</v>
      </c>
      <c r="W213">
        <v>0</v>
      </c>
      <c r="X213">
        <v>2</v>
      </c>
      <c r="Y213">
        <v>0</v>
      </c>
      <c r="AA213">
        <v>1</v>
      </c>
      <c r="AB213">
        <v>8</v>
      </c>
      <c r="AC213">
        <v>3</v>
      </c>
      <c r="AD213">
        <v>0</v>
      </c>
      <c r="AE213">
        <v>9</v>
      </c>
      <c r="AF213" t="s">
        <v>126</v>
      </c>
      <c r="AG213">
        <v>0</v>
      </c>
      <c r="AH213">
        <v>3</v>
      </c>
      <c r="AI213">
        <v>1</v>
      </c>
      <c r="AJ213">
        <v>0</v>
      </c>
      <c r="AK213" t="s">
        <v>214</v>
      </c>
      <c r="AL213">
        <v>33.932819000000002</v>
      </c>
      <c r="AM213" t="s">
        <v>215</v>
      </c>
      <c r="AN213">
        <v>-78.071036000000007</v>
      </c>
      <c r="AO213">
        <v>25</v>
      </c>
      <c r="AP213">
        <v>400</v>
      </c>
      <c r="AQ213" t="s">
        <v>129</v>
      </c>
      <c r="AR213">
        <v>41</v>
      </c>
      <c r="AS213">
        <v>44</v>
      </c>
      <c r="AT213">
        <v>0</v>
      </c>
      <c r="BB213" t="str">
        <f t="shared" si="79"/>
        <v>1200</v>
      </c>
      <c r="BC213">
        <v>1</v>
      </c>
      <c r="BD213" t="str">
        <f t="shared" si="80"/>
        <v xml:space="preserve">N72FU   </v>
      </c>
      <c r="BE213">
        <v>1</v>
      </c>
      <c r="BG213">
        <v>0</v>
      </c>
      <c r="BH213">
        <v>0</v>
      </c>
      <c r="BI213">
        <v>0</v>
      </c>
      <c r="BJ213">
        <v>0</v>
      </c>
      <c r="BK213">
        <v>-400</v>
      </c>
      <c r="BL213" t="s">
        <v>139</v>
      </c>
      <c r="BM213">
        <v>1</v>
      </c>
      <c r="BN213">
        <v>1</v>
      </c>
      <c r="BO213">
        <v>0</v>
      </c>
      <c r="BP213">
        <v>0</v>
      </c>
      <c r="BS213">
        <v>0.16</v>
      </c>
      <c r="BT213">
        <v>0</v>
      </c>
      <c r="BU213">
        <v>0</v>
      </c>
      <c r="CE213" t="str">
        <f t="shared" si="87"/>
        <v>11:58:21.203</v>
      </c>
      <c r="CF213">
        <v>202751084</v>
      </c>
      <c r="CS213">
        <v>0</v>
      </c>
      <c r="CT213">
        <v>2</v>
      </c>
      <c r="CU213">
        <v>0</v>
      </c>
      <c r="CV213">
        <v>2</v>
      </c>
      <c r="CW213">
        <v>0</v>
      </c>
      <c r="CX213">
        <v>7</v>
      </c>
      <c r="CY213">
        <v>7</v>
      </c>
      <c r="CZ213" t="s">
        <v>131</v>
      </c>
      <c r="DA213">
        <v>65</v>
      </c>
      <c r="DB213">
        <v>0</v>
      </c>
      <c r="DC213" t="s">
        <v>132</v>
      </c>
      <c r="DD213" t="s">
        <v>133</v>
      </c>
      <c r="DG213">
        <v>3574747</v>
      </c>
      <c r="DI213">
        <v>0</v>
      </c>
      <c r="DJ213">
        <v>0</v>
      </c>
      <c r="DK213">
        <v>1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</row>
    <row r="214" spans="1:123" x14ac:dyDescent="0.3">
      <c r="A214" t="str">
        <f>"10/15/2023 11:58:21.475"</f>
        <v>10/15/2023 11:58:21.475</v>
      </c>
      <c r="C214" t="str">
        <f t="shared" si="76"/>
        <v>FFDFD3C0</v>
      </c>
      <c r="D214" t="s">
        <v>141</v>
      </c>
      <c r="E214">
        <v>42</v>
      </c>
      <c r="H214">
        <v>129</v>
      </c>
      <c r="I214" t="s">
        <v>142</v>
      </c>
      <c r="J214" t="s">
        <v>125</v>
      </c>
      <c r="K214">
        <v>0</v>
      </c>
      <c r="L214">
        <v>3</v>
      </c>
      <c r="M214">
        <v>0</v>
      </c>
      <c r="N214">
        <v>2</v>
      </c>
      <c r="O214">
        <v>0</v>
      </c>
      <c r="P214">
        <v>1</v>
      </c>
      <c r="Q214">
        <v>0</v>
      </c>
      <c r="S214" t="str">
        <f t="shared" si="86"/>
        <v>11:58:21.000</v>
      </c>
      <c r="T214" t="str">
        <f t="shared" si="86"/>
        <v>11:58:21.000</v>
      </c>
      <c r="U214" t="str">
        <f t="shared" si="78"/>
        <v>A9A1C3</v>
      </c>
      <c r="V214">
        <v>0</v>
      </c>
      <c r="W214">
        <v>0</v>
      </c>
      <c r="X214">
        <v>2</v>
      </c>
      <c r="Y214">
        <v>0</v>
      </c>
      <c r="AA214">
        <v>1</v>
      </c>
      <c r="AB214">
        <v>8</v>
      </c>
      <c r="AC214">
        <v>3</v>
      </c>
      <c r="AD214">
        <v>0</v>
      </c>
      <c r="AE214">
        <v>9</v>
      </c>
      <c r="AF214" t="s">
        <v>126</v>
      </c>
      <c r="AG214">
        <v>0</v>
      </c>
      <c r="AH214">
        <v>3</v>
      </c>
      <c r="AI214">
        <v>1</v>
      </c>
      <c r="AJ214">
        <v>0</v>
      </c>
      <c r="AK214" t="s">
        <v>214</v>
      </c>
      <c r="AL214">
        <v>33.932819000000002</v>
      </c>
      <c r="AM214" t="s">
        <v>215</v>
      </c>
      <c r="AN214">
        <v>-78.071036000000007</v>
      </c>
      <c r="AO214">
        <v>25</v>
      </c>
      <c r="AP214">
        <v>400</v>
      </c>
      <c r="AQ214" t="s">
        <v>129</v>
      </c>
      <c r="AR214">
        <v>41</v>
      </c>
      <c r="AS214">
        <v>44</v>
      </c>
      <c r="AT214">
        <v>0</v>
      </c>
      <c r="BB214" t="str">
        <f t="shared" si="79"/>
        <v>1200</v>
      </c>
      <c r="BC214">
        <v>1</v>
      </c>
      <c r="BD214" t="str">
        <f t="shared" si="80"/>
        <v xml:space="preserve">N72FU   </v>
      </c>
      <c r="BE214">
        <v>1</v>
      </c>
      <c r="BG214">
        <v>0</v>
      </c>
      <c r="BH214">
        <v>0</v>
      </c>
      <c r="BI214">
        <v>0</v>
      </c>
      <c r="BJ214">
        <v>0</v>
      </c>
      <c r="BK214">
        <v>-400</v>
      </c>
      <c r="BL214" t="s">
        <v>139</v>
      </c>
      <c r="BM214">
        <v>1</v>
      </c>
      <c r="BN214">
        <v>1</v>
      </c>
      <c r="BO214">
        <v>0</v>
      </c>
      <c r="BP214">
        <v>0</v>
      </c>
      <c r="BS214">
        <v>0.16</v>
      </c>
      <c r="BT214">
        <v>0</v>
      </c>
      <c r="BU214">
        <v>0</v>
      </c>
      <c r="CE214" t="str">
        <f t="shared" si="87"/>
        <v>11:58:21.203</v>
      </c>
      <c r="CF214">
        <v>202751084</v>
      </c>
      <c r="CS214">
        <v>0</v>
      </c>
      <c r="CT214">
        <v>2</v>
      </c>
      <c r="CU214">
        <v>0</v>
      </c>
      <c r="CV214">
        <v>2</v>
      </c>
      <c r="CW214">
        <v>0</v>
      </c>
      <c r="CX214">
        <v>7</v>
      </c>
      <c r="CY214">
        <v>7</v>
      </c>
      <c r="CZ214" t="s">
        <v>131</v>
      </c>
      <c r="DA214">
        <v>65</v>
      </c>
      <c r="DB214">
        <v>0</v>
      </c>
      <c r="DC214" t="s">
        <v>132</v>
      </c>
      <c r="DD214" t="s">
        <v>133</v>
      </c>
      <c r="DG214">
        <v>3574747</v>
      </c>
      <c r="DI214">
        <v>0</v>
      </c>
      <c r="DJ214">
        <v>0</v>
      </c>
      <c r="DK214">
        <v>1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</row>
    <row r="215" spans="1:123" x14ac:dyDescent="0.3">
      <c r="A215" t="str">
        <f>"10/15/2023 11:58:21.475"</f>
        <v>10/15/2023 11:58:21.475</v>
      </c>
      <c r="C215" t="str">
        <f t="shared" si="76"/>
        <v>FFDFD3C0</v>
      </c>
      <c r="D215" t="s">
        <v>143</v>
      </c>
      <c r="E215">
        <v>6</v>
      </c>
      <c r="F215">
        <v>3006</v>
      </c>
      <c r="G215" t="s">
        <v>144</v>
      </c>
      <c r="J215" t="s">
        <v>145</v>
      </c>
      <c r="K215">
        <v>0</v>
      </c>
      <c r="L215">
        <v>3</v>
      </c>
      <c r="M215">
        <v>0</v>
      </c>
      <c r="N215">
        <v>2</v>
      </c>
      <c r="O215">
        <v>0</v>
      </c>
      <c r="P215">
        <v>1</v>
      </c>
      <c r="Q215">
        <v>0</v>
      </c>
      <c r="S215" t="str">
        <f t="shared" si="86"/>
        <v>11:58:21.000</v>
      </c>
      <c r="T215" t="str">
        <f t="shared" si="86"/>
        <v>11:58:21.000</v>
      </c>
      <c r="U215" t="str">
        <f t="shared" si="78"/>
        <v>A9A1C3</v>
      </c>
      <c r="V215">
        <v>0</v>
      </c>
      <c r="W215">
        <v>0</v>
      </c>
      <c r="X215">
        <v>2</v>
      </c>
      <c r="Y215">
        <v>0</v>
      </c>
      <c r="AA215">
        <v>1</v>
      </c>
      <c r="AB215">
        <v>8</v>
      </c>
      <c r="AC215">
        <v>3</v>
      </c>
      <c r="AD215">
        <v>0</v>
      </c>
      <c r="AE215">
        <v>9</v>
      </c>
      <c r="AF215" t="s">
        <v>126</v>
      </c>
      <c r="AG215">
        <v>0</v>
      </c>
      <c r="AH215">
        <v>3</v>
      </c>
      <c r="AI215">
        <v>1</v>
      </c>
      <c r="AJ215">
        <v>0</v>
      </c>
      <c r="AK215" t="s">
        <v>214</v>
      </c>
      <c r="AL215">
        <v>33.932819000000002</v>
      </c>
      <c r="AM215" t="s">
        <v>215</v>
      </c>
      <c r="AN215">
        <v>-78.071036000000007</v>
      </c>
      <c r="AO215">
        <v>25</v>
      </c>
      <c r="AP215">
        <v>400</v>
      </c>
      <c r="AQ215" t="s">
        <v>129</v>
      </c>
      <c r="AR215">
        <v>41</v>
      </c>
      <c r="AS215">
        <v>44</v>
      </c>
      <c r="AT215">
        <v>0</v>
      </c>
      <c r="BB215" t="str">
        <f t="shared" si="79"/>
        <v>1200</v>
      </c>
      <c r="BC215">
        <v>1</v>
      </c>
      <c r="BD215" t="str">
        <f t="shared" si="80"/>
        <v xml:space="preserve">N72FU   </v>
      </c>
      <c r="BE215">
        <v>1</v>
      </c>
      <c r="BG215">
        <v>0</v>
      </c>
      <c r="BH215">
        <v>0</v>
      </c>
      <c r="BI215">
        <v>0</v>
      </c>
      <c r="BJ215">
        <v>0</v>
      </c>
      <c r="BK215">
        <v>-400</v>
      </c>
      <c r="BL215" t="s">
        <v>139</v>
      </c>
      <c r="BM215">
        <v>1</v>
      </c>
      <c r="BN215">
        <v>1</v>
      </c>
      <c r="BO215">
        <v>0</v>
      </c>
      <c r="BP215">
        <v>0</v>
      </c>
      <c r="BS215">
        <v>0.16</v>
      </c>
      <c r="BT215">
        <v>0</v>
      </c>
      <c r="BU215">
        <v>0</v>
      </c>
      <c r="CE215" t="str">
        <f t="shared" si="87"/>
        <v>11:58:21.203</v>
      </c>
      <c r="CF215">
        <v>202751084</v>
      </c>
      <c r="CS215">
        <v>0</v>
      </c>
      <c r="CT215">
        <v>2</v>
      </c>
      <c r="CU215">
        <v>0</v>
      </c>
      <c r="CV215">
        <v>2</v>
      </c>
      <c r="CW215">
        <v>0</v>
      </c>
      <c r="CX215">
        <v>7</v>
      </c>
      <c r="CY215">
        <v>7</v>
      </c>
      <c r="CZ215" t="s">
        <v>131</v>
      </c>
      <c r="DA215">
        <v>65</v>
      </c>
      <c r="DB215">
        <v>0</v>
      </c>
      <c r="DC215" t="s">
        <v>132</v>
      </c>
      <c r="DD215" t="s">
        <v>133</v>
      </c>
      <c r="DG215">
        <v>3574747</v>
      </c>
      <c r="DI215">
        <v>0</v>
      </c>
      <c r="DJ215">
        <v>0</v>
      </c>
      <c r="DK215">
        <v>1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</row>
    <row r="216" spans="1:123" x14ac:dyDescent="0.3">
      <c r="A216" t="str">
        <f>"10/15/2023 11:58:21.475"</f>
        <v>10/15/2023 11:58:21.475</v>
      </c>
      <c r="C216" t="str">
        <f t="shared" si="76"/>
        <v>FFDFD3C0</v>
      </c>
      <c r="D216" t="s">
        <v>134</v>
      </c>
      <c r="E216">
        <v>2</v>
      </c>
      <c r="H216">
        <v>158</v>
      </c>
      <c r="I216" t="s">
        <v>140</v>
      </c>
      <c r="J216" t="s">
        <v>136</v>
      </c>
      <c r="K216">
        <v>0</v>
      </c>
      <c r="L216">
        <v>3</v>
      </c>
      <c r="M216">
        <v>0</v>
      </c>
      <c r="N216">
        <v>2</v>
      </c>
      <c r="O216">
        <v>0</v>
      </c>
      <c r="P216">
        <v>1</v>
      </c>
      <c r="Q216">
        <v>0</v>
      </c>
      <c r="S216" t="str">
        <f t="shared" si="86"/>
        <v>11:58:21.000</v>
      </c>
      <c r="T216" t="str">
        <f t="shared" si="86"/>
        <v>11:58:21.000</v>
      </c>
      <c r="U216" t="str">
        <f t="shared" si="78"/>
        <v>A9A1C3</v>
      </c>
      <c r="V216">
        <v>0</v>
      </c>
      <c r="W216">
        <v>0</v>
      </c>
      <c r="X216">
        <v>2</v>
      </c>
      <c r="Y216">
        <v>0</v>
      </c>
      <c r="AA216">
        <v>1</v>
      </c>
      <c r="AB216">
        <v>8</v>
      </c>
      <c r="AC216">
        <v>3</v>
      </c>
      <c r="AD216">
        <v>0</v>
      </c>
      <c r="AE216">
        <v>9</v>
      </c>
      <c r="AF216" t="s">
        <v>126</v>
      </c>
      <c r="AG216">
        <v>0</v>
      </c>
      <c r="AH216">
        <v>3</v>
      </c>
      <c r="AI216">
        <v>1</v>
      </c>
      <c r="AJ216">
        <v>0</v>
      </c>
      <c r="AK216" t="s">
        <v>214</v>
      </c>
      <c r="AL216">
        <v>33.932819000000002</v>
      </c>
      <c r="AM216" t="s">
        <v>215</v>
      </c>
      <c r="AN216">
        <v>-78.071036000000007</v>
      </c>
      <c r="AO216">
        <v>25</v>
      </c>
      <c r="AP216">
        <v>400</v>
      </c>
      <c r="AQ216" t="s">
        <v>129</v>
      </c>
      <c r="AR216">
        <v>41</v>
      </c>
      <c r="AS216">
        <v>44</v>
      </c>
      <c r="AT216">
        <v>0</v>
      </c>
      <c r="BB216" t="str">
        <f t="shared" si="79"/>
        <v>1200</v>
      </c>
      <c r="BC216">
        <v>1</v>
      </c>
      <c r="BD216" t="str">
        <f t="shared" si="80"/>
        <v xml:space="preserve">N72FU   </v>
      </c>
      <c r="BE216">
        <v>1</v>
      </c>
      <c r="BG216">
        <v>0</v>
      </c>
      <c r="BH216">
        <v>0</v>
      </c>
      <c r="BI216">
        <v>0</v>
      </c>
      <c r="BJ216">
        <v>0</v>
      </c>
      <c r="BK216">
        <v>-400</v>
      </c>
      <c r="BL216" t="s">
        <v>139</v>
      </c>
      <c r="BM216">
        <v>1</v>
      </c>
      <c r="BN216">
        <v>1</v>
      </c>
      <c r="BO216">
        <v>0</v>
      </c>
      <c r="BP216">
        <v>0</v>
      </c>
      <c r="BS216">
        <v>0.16</v>
      </c>
      <c r="BT216">
        <v>0</v>
      </c>
      <c r="BU216">
        <v>0</v>
      </c>
      <c r="CE216" t="str">
        <f t="shared" si="87"/>
        <v>11:58:21.203</v>
      </c>
      <c r="CF216">
        <v>202751084</v>
      </c>
      <c r="CS216">
        <v>0</v>
      </c>
      <c r="CT216">
        <v>2</v>
      </c>
      <c r="CU216">
        <v>0</v>
      </c>
      <c r="CV216">
        <v>2</v>
      </c>
      <c r="CW216">
        <v>0</v>
      </c>
      <c r="CX216">
        <v>7</v>
      </c>
      <c r="CY216">
        <v>7</v>
      </c>
      <c r="CZ216" t="s">
        <v>131</v>
      </c>
      <c r="DA216">
        <v>65</v>
      </c>
      <c r="DB216">
        <v>0</v>
      </c>
      <c r="DC216" t="s">
        <v>132</v>
      </c>
      <c r="DD216" t="s">
        <v>133</v>
      </c>
      <c r="DG216">
        <v>3574747</v>
      </c>
      <c r="DI216">
        <v>0</v>
      </c>
      <c r="DJ216">
        <v>0</v>
      </c>
      <c r="DK216">
        <v>1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</row>
    <row r="217" spans="1:123" x14ac:dyDescent="0.3">
      <c r="A217" t="str">
        <f>"10/15/2023 11:58:21.490"</f>
        <v>10/15/2023 11:58:21.490</v>
      </c>
      <c r="C217" t="str">
        <f t="shared" si="76"/>
        <v>FFDFD3C0</v>
      </c>
      <c r="D217" t="s">
        <v>137</v>
      </c>
      <c r="E217">
        <v>6</v>
      </c>
      <c r="F217">
        <v>1006</v>
      </c>
      <c r="G217" t="s">
        <v>135</v>
      </c>
      <c r="J217" t="s">
        <v>138</v>
      </c>
      <c r="K217">
        <v>0</v>
      </c>
      <c r="L217">
        <v>3</v>
      </c>
      <c r="M217">
        <v>0</v>
      </c>
      <c r="N217">
        <v>2</v>
      </c>
      <c r="O217">
        <v>0</v>
      </c>
      <c r="P217">
        <v>1</v>
      </c>
      <c r="Q217">
        <v>0</v>
      </c>
      <c r="S217" t="str">
        <f t="shared" si="86"/>
        <v>11:58:21.000</v>
      </c>
      <c r="T217" t="str">
        <f t="shared" si="86"/>
        <v>11:58:21.000</v>
      </c>
      <c r="U217" t="str">
        <f t="shared" si="78"/>
        <v>A9A1C3</v>
      </c>
      <c r="V217">
        <v>0</v>
      </c>
      <c r="W217">
        <v>0</v>
      </c>
      <c r="X217">
        <v>2</v>
      </c>
      <c r="Y217">
        <v>0</v>
      </c>
      <c r="AA217">
        <v>1</v>
      </c>
      <c r="AB217">
        <v>8</v>
      </c>
      <c r="AC217">
        <v>3</v>
      </c>
      <c r="AD217">
        <v>0</v>
      </c>
      <c r="AE217">
        <v>9</v>
      </c>
      <c r="AF217" t="s">
        <v>126</v>
      </c>
      <c r="AG217">
        <v>0</v>
      </c>
      <c r="AH217">
        <v>3</v>
      </c>
      <c r="AI217">
        <v>1</v>
      </c>
      <c r="AJ217">
        <v>0</v>
      </c>
      <c r="AK217" t="s">
        <v>214</v>
      </c>
      <c r="AL217">
        <v>33.932819000000002</v>
      </c>
      <c r="AM217" t="s">
        <v>215</v>
      </c>
      <c r="AN217">
        <v>-78.071036000000007</v>
      </c>
      <c r="AO217">
        <v>25</v>
      </c>
      <c r="AP217">
        <v>400</v>
      </c>
      <c r="AQ217" t="s">
        <v>129</v>
      </c>
      <c r="AR217">
        <v>41</v>
      </c>
      <c r="AS217">
        <v>44</v>
      </c>
      <c r="AT217">
        <v>0</v>
      </c>
      <c r="BB217" t="str">
        <f t="shared" si="79"/>
        <v>1200</v>
      </c>
      <c r="BC217">
        <v>1</v>
      </c>
      <c r="BD217" t="str">
        <f t="shared" si="80"/>
        <v xml:space="preserve">N72FU   </v>
      </c>
      <c r="BE217">
        <v>1</v>
      </c>
      <c r="BG217">
        <v>0</v>
      </c>
      <c r="BH217">
        <v>0</v>
      </c>
      <c r="BI217">
        <v>0</v>
      </c>
      <c r="BJ217">
        <v>0</v>
      </c>
      <c r="BK217">
        <v>-400</v>
      </c>
      <c r="BL217" t="s">
        <v>139</v>
      </c>
      <c r="BM217">
        <v>1</v>
      </c>
      <c r="BN217">
        <v>1</v>
      </c>
      <c r="BO217">
        <v>0</v>
      </c>
      <c r="BP217">
        <v>0</v>
      </c>
      <c r="BS217">
        <v>0.16</v>
      </c>
      <c r="BT217">
        <v>0</v>
      </c>
      <c r="BU217">
        <v>0</v>
      </c>
      <c r="CE217" t="str">
        <f t="shared" si="87"/>
        <v>11:58:21.203</v>
      </c>
      <c r="CF217">
        <v>202751084</v>
      </c>
      <c r="CS217">
        <v>0</v>
      </c>
      <c r="CT217">
        <v>2</v>
      </c>
      <c r="CU217">
        <v>0</v>
      </c>
      <c r="CV217">
        <v>2</v>
      </c>
      <c r="CW217">
        <v>0</v>
      </c>
      <c r="CX217">
        <v>7</v>
      </c>
      <c r="CY217">
        <v>7</v>
      </c>
      <c r="CZ217" t="s">
        <v>131</v>
      </c>
      <c r="DA217">
        <v>65</v>
      </c>
      <c r="DB217">
        <v>0</v>
      </c>
      <c r="DC217" t="s">
        <v>132</v>
      </c>
      <c r="DD217" t="s">
        <v>133</v>
      </c>
      <c r="DG217">
        <v>3574747</v>
      </c>
      <c r="DI217">
        <v>0</v>
      </c>
      <c r="DJ217">
        <v>0</v>
      </c>
      <c r="DK217">
        <v>1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</row>
    <row r="218" spans="1:123" x14ac:dyDescent="0.3">
      <c r="A218" t="str">
        <f>"10/15/2023 11:58:22.975"</f>
        <v>10/15/2023 11:58:22.975</v>
      </c>
      <c r="C218" t="str">
        <f t="shared" si="76"/>
        <v>FFDFD3C0</v>
      </c>
      <c r="D218" t="s">
        <v>123</v>
      </c>
      <c r="E218">
        <v>10</v>
      </c>
      <c r="H218">
        <v>260</v>
      </c>
      <c r="I218" t="s">
        <v>124</v>
      </c>
      <c r="J218" t="s">
        <v>125</v>
      </c>
      <c r="K218">
        <v>0</v>
      </c>
      <c r="L218">
        <v>3</v>
      </c>
      <c r="M218">
        <v>0</v>
      </c>
      <c r="N218">
        <v>2</v>
      </c>
      <c r="O218">
        <v>0</v>
      </c>
      <c r="P218">
        <v>1</v>
      </c>
      <c r="Q218">
        <v>0</v>
      </c>
      <c r="S218" t="str">
        <f t="shared" ref="S218:T223" si="88">"11:58:22.000"</f>
        <v>11:58:22.000</v>
      </c>
      <c r="T218" t="str">
        <f t="shared" si="88"/>
        <v>11:58:22.000</v>
      </c>
      <c r="U218" t="str">
        <f t="shared" si="78"/>
        <v>A9A1C3</v>
      </c>
      <c r="V218">
        <v>0</v>
      </c>
      <c r="W218">
        <v>0</v>
      </c>
      <c r="X218">
        <v>2</v>
      </c>
      <c r="Y218">
        <v>0</v>
      </c>
      <c r="AA218">
        <v>1</v>
      </c>
      <c r="AB218">
        <v>8</v>
      </c>
      <c r="AC218">
        <v>3</v>
      </c>
      <c r="AD218">
        <v>0</v>
      </c>
      <c r="AE218">
        <v>9</v>
      </c>
      <c r="AF218" t="s">
        <v>126</v>
      </c>
      <c r="AG218">
        <v>0</v>
      </c>
      <c r="AH218">
        <v>3</v>
      </c>
      <c r="AI218">
        <v>1</v>
      </c>
      <c r="AJ218">
        <v>0</v>
      </c>
      <c r="AK218" t="s">
        <v>216</v>
      </c>
      <c r="AL218">
        <v>33.933055000000003</v>
      </c>
      <c r="AM218" t="s">
        <v>217</v>
      </c>
      <c r="AN218">
        <v>-78.070800000000006</v>
      </c>
      <c r="AO218">
        <v>25</v>
      </c>
      <c r="AP218">
        <v>400</v>
      </c>
      <c r="AQ218" t="s">
        <v>129</v>
      </c>
      <c r="AR218">
        <v>42</v>
      </c>
      <c r="AS218">
        <v>44</v>
      </c>
      <c r="AT218">
        <v>0</v>
      </c>
      <c r="BB218" t="str">
        <f t="shared" si="79"/>
        <v>1200</v>
      </c>
      <c r="BC218">
        <v>1</v>
      </c>
      <c r="BD218" t="str">
        <f t="shared" si="80"/>
        <v xml:space="preserve">N72FU   </v>
      </c>
      <c r="BE218">
        <v>1</v>
      </c>
      <c r="BG218">
        <v>0</v>
      </c>
      <c r="BH218">
        <v>0</v>
      </c>
      <c r="BI218">
        <v>0</v>
      </c>
      <c r="BJ218">
        <v>25</v>
      </c>
      <c r="BK218">
        <v>-375</v>
      </c>
      <c r="BL218" t="s">
        <v>139</v>
      </c>
      <c r="BM218">
        <v>1</v>
      </c>
      <c r="BN218">
        <v>1</v>
      </c>
      <c r="BO218">
        <v>0</v>
      </c>
      <c r="BP218">
        <v>0</v>
      </c>
      <c r="BS218">
        <v>0.16</v>
      </c>
      <c r="BT218">
        <v>0</v>
      </c>
      <c r="BU218">
        <v>0</v>
      </c>
      <c r="CE218" t="str">
        <f t="shared" ref="CE218:CE223" si="89">"11:58:22.748"</f>
        <v>11:58:22.748</v>
      </c>
      <c r="CF218">
        <v>748003003</v>
      </c>
      <c r="CS218">
        <v>0</v>
      </c>
      <c r="CT218">
        <v>2</v>
      </c>
      <c r="CU218">
        <v>0</v>
      </c>
      <c r="CV218">
        <v>2</v>
      </c>
      <c r="CW218">
        <v>0</v>
      </c>
      <c r="CX218">
        <v>7</v>
      </c>
      <c r="CY218">
        <v>7</v>
      </c>
      <c r="CZ218" t="s">
        <v>131</v>
      </c>
      <c r="DA218">
        <v>65</v>
      </c>
      <c r="DB218">
        <v>0</v>
      </c>
      <c r="DC218" t="s">
        <v>132</v>
      </c>
      <c r="DD218" t="s">
        <v>133</v>
      </c>
      <c r="DG218">
        <v>3574758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</row>
    <row r="219" spans="1:123" x14ac:dyDescent="0.3">
      <c r="A219" t="str">
        <f>"10/15/2023 11:58:22.975"</f>
        <v>10/15/2023 11:58:22.975</v>
      </c>
      <c r="C219" t="str">
        <f t="shared" si="76"/>
        <v>FFDFD3C0</v>
      </c>
      <c r="D219" t="s">
        <v>141</v>
      </c>
      <c r="E219">
        <v>42</v>
      </c>
      <c r="H219">
        <v>129</v>
      </c>
      <c r="I219" t="s">
        <v>142</v>
      </c>
      <c r="J219" t="s">
        <v>125</v>
      </c>
      <c r="K219">
        <v>0</v>
      </c>
      <c r="L219">
        <v>3</v>
      </c>
      <c r="M219">
        <v>0</v>
      </c>
      <c r="N219">
        <v>2</v>
      </c>
      <c r="O219">
        <v>0</v>
      </c>
      <c r="P219">
        <v>1</v>
      </c>
      <c r="Q219">
        <v>0</v>
      </c>
      <c r="S219" t="str">
        <f t="shared" si="88"/>
        <v>11:58:22.000</v>
      </c>
      <c r="T219" t="str">
        <f t="shared" si="88"/>
        <v>11:58:22.000</v>
      </c>
      <c r="U219" t="str">
        <f t="shared" si="78"/>
        <v>A9A1C3</v>
      </c>
      <c r="V219">
        <v>0</v>
      </c>
      <c r="W219">
        <v>0</v>
      </c>
      <c r="X219">
        <v>2</v>
      </c>
      <c r="Y219">
        <v>0</v>
      </c>
      <c r="AA219">
        <v>1</v>
      </c>
      <c r="AB219">
        <v>8</v>
      </c>
      <c r="AC219">
        <v>3</v>
      </c>
      <c r="AD219">
        <v>0</v>
      </c>
      <c r="AE219">
        <v>9</v>
      </c>
      <c r="AF219" t="s">
        <v>126</v>
      </c>
      <c r="AG219">
        <v>0</v>
      </c>
      <c r="AH219">
        <v>3</v>
      </c>
      <c r="AI219">
        <v>1</v>
      </c>
      <c r="AJ219">
        <v>0</v>
      </c>
      <c r="AK219" t="s">
        <v>216</v>
      </c>
      <c r="AL219">
        <v>33.933055000000003</v>
      </c>
      <c r="AM219" t="s">
        <v>217</v>
      </c>
      <c r="AN219">
        <v>-78.070800000000006</v>
      </c>
      <c r="AO219">
        <v>25</v>
      </c>
      <c r="AP219">
        <v>400</v>
      </c>
      <c r="AQ219" t="s">
        <v>129</v>
      </c>
      <c r="AR219">
        <v>42</v>
      </c>
      <c r="AS219">
        <v>44</v>
      </c>
      <c r="AT219">
        <v>0</v>
      </c>
      <c r="BB219" t="str">
        <f t="shared" si="79"/>
        <v>1200</v>
      </c>
      <c r="BC219">
        <v>1</v>
      </c>
      <c r="BD219" t="str">
        <f t="shared" si="80"/>
        <v xml:space="preserve">N72FU   </v>
      </c>
      <c r="BE219">
        <v>1</v>
      </c>
      <c r="BG219">
        <v>0</v>
      </c>
      <c r="BH219">
        <v>0</v>
      </c>
      <c r="BI219">
        <v>0</v>
      </c>
      <c r="BJ219">
        <v>25</v>
      </c>
      <c r="BK219">
        <v>-375</v>
      </c>
      <c r="BL219" t="s">
        <v>139</v>
      </c>
      <c r="BM219">
        <v>1</v>
      </c>
      <c r="BN219">
        <v>1</v>
      </c>
      <c r="BO219">
        <v>0</v>
      </c>
      <c r="BP219">
        <v>0</v>
      </c>
      <c r="BS219">
        <v>0.16</v>
      </c>
      <c r="BT219">
        <v>0</v>
      </c>
      <c r="BU219">
        <v>0</v>
      </c>
      <c r="CE219" t="str">
        <f t="shared" si="89"/>
        <v>11:58:22.748</v>
      </c>
      <c r="CF219">
        <v>748003003</v>
      </c>
      <c r="CS219">
        <v>0</v>
      </c>
      <c r="CT219">
        <v>2</v>
      </c>
      <c r="CU219">
        <v>0</v>
      </c>
      <c r="CV219">
        <v>2</v>
      </c>
      <c r="CW219">
        <v>0</v>
      </c>
      <c r="CX219">
        <v>7</v>
      </c>
      <c r="CY219">
        <v>7</v>
      </c>
      <c r="CZ219" t="s">
        <v>131</v>
      </c>
      <c r="DA219">
        <v>65</v>
      </c>
      <c r="DB219">
        <v>0</v>
      </c>
      <c r="DC219" t="s">
        <v>132</v>
      </c>
      <c r="DD219" t="s">
        <v>133</v>
      </c>
      <c r="DG219">
        <v>3574758</v>
      </c>
      <c r="DI219">
        <v>0</v>
      </c>
      <c r="DJ219">
        <v>0</v>
      </c>
      <c r="DK219">
        <v>1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</row>
    <row r="220" spans="1:123" x14ac:dyDescent="0.3">
      <c r="A220" t="str">
        <f>"10/15/2023 11:58:22.975"</f>
        <v>10/15/2023 11:58:22.975</v>
      </c>
      <c r="C220" t="str">
        <f t="shared" si="76"/>
        <v>FFDFD3C0</v>
      </c>
      <c r="D220" t="s">
        <v>143</v>
      </c>
      <c r="E220">
        <v>6</v>
      </c>
      <c r="F220">
        <v>3006</v>
      </c>
      <c r="G220" t="s">
        <v>144</v>
      </c>
      <c r="J220" t="s">
        <v>145</v>
      </c>
      <c r="K220">
        <v>0</v>
      </c>
      <c r="L220">
        <v>3</v>
      </c>
      <c r="M220">
        <v>0</v>
      </c>
      <c r="N220">
        <v>2</v>
      </c>
      <c r="O220">
        <v>0</v>
      </c>
      <c r="P220">
        <v>1</v>
      </c>
      <c r="Q220">
        <v>0</v>
      </c>
      <c r="S220" t="str">
        <f t="shared" si="88"/>
        <v>11:58:22.000</v>
      </c>
      <c r="T220" t="str">
        <f t="shared" si="88"/>
        <v>11:58:22.000</v>
      </c>
      <c r="U220" t="str">
        <f t="shared" si="78"/>
        <v>A9A1C3</v>
      </c>
      <c r="V220">
        <v>0</v>
      </c>
      <c r="W220">
        <v>0</v>
      </c>
      <c r="X220">
        <v>2</v>
      </c>
      <c r="Y220">
        <v>0</v>
      </c>
      <c r="AA220">
        <v>1</v>
      </c>
      <c r="AB220">
        <v>8</v>
      </c>
      <c r="AC220">
        <v>3</v>
      </c>
      <c r="AD220">
        <v>0</v>
      </c>
      <c r="AE220">
        <v>9</v>
      </c>
      <c r="AF220" t="s">
        <v>126</v>
      </c>
      <c r="AG220">
        <v>0</v>
      </c>
      <c r="AH220">
        <v>3</v>
      </c>
      <c r="AI220">
        <v>1</v>
      </c>
      <c r="AJ220">
        <v>0</v>
      </c>
      <c r="AK220" t="s">
        <v>216</v>
      </c>
      <c r="AL220">
        <v>33.933055000000003</v>
      </c>
      <c r="AM220" t="s">
        <v>217</v>
      </c>
      <c r="AN220">
        <v>-78.070800000000006</v>
      </c>
      <c r="AO220">
        <v>25</v>
      </c>
      <c r="AP220">
        <v>400</v>
      </c>
      <c r="AQ220" t="s">
        <v>129</v>
      </c>
      <c r="AR220">
        <v>42</v>
      </c>
      <c r="AS220">
        <v>44</v>
      </c>
      <c r="AT220">
        <v>0</v>
      </c>
      <c r="BB220" t="str">
        <f t="shared" si="79"/>
        <v>1200</v>
      </c>
      <c r="BC220">
        <v>1</v>
      </c>
      <c r="BD220" t="str">
        <f t="shared" si="80"/>
        <v xml:space="preserve">N72FU   </v>
      </c>
      <c r="BE220">
        <v>1</v>
      </c>
      <c r="BG220">
        <v>0</v>
      </c>
      <c r="BH220">
        <v>0</v>
      </c>
      <c r="BI220">
        <v>0</v>
      </c>
      <c r="BJ220">
        <v>25</v>
      </c>
      <c r="BK220">
        <v>-375</v>
      </c>
      <c r="BL220" t="s">
        <v>139</v>
      </c>
      <c r="BM220">
        <v>1</v>
      </c>
      <c r="BN220">
        <v>1</v>
      </c>
      <c r="BO220">
        <v>0</v>
      </c>
      <c r="BP220">
        <v>0</v>
      </c>
      <c r="BS220">
        <v>0.16</v>
      </c>
      <c r="BT220">
        <v>0</v>
      </c>
      <c r="BU220">
        <v>0</v>
      </c>
      <c r="CE220" t="str">
        <f t="shared" si="89"/>
        <v>11:58:22.748</v>
      </c>
      <c r="CF220">
        <v>748003003</v>
      </c>
      <c r="CS220">
        <v>0</v>
      </c>
      <c r="CT220">
        <v>2</v>
      </c>
      <c r="CU220">
        <v>0</v>
      </c>
      <c r="CV220">
        <v>2</v>
      </c>
      <c r="CW220">
        <v>0</v>
      </c>
      <c r="CX220">
        <v>7</v>
      </c>
      <c r="CY220">
        <v>7</v>
      </c>
      <c r="CZ220" t="s">
        <v>131</v>
      </c>
      <c r="DA220">
        <v>65</v>
      </c>
      <c r="DB220">
        <v>0</v>
      </c>
      <c r="DC220" t="s">
        <v>132</v>
      </c>
      <c r="DD220" t="s">
        <v>133</v>
      </c>
      <c r="DG220">
        <v>3574758</v>
      </c>
      <c r="DI220">
        <v>0</v>
      </c>
      <c r="DJ220">
        <v>0</v>
      </c>
      <c r="DK220">
        <v>1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</row>
    <row r="221" spans="1:123" x14ac:dyDescent="0.3">
      <c r="A221" t="str">
        <f>"10/15/2023 11:58:22.975"</f>
        <v>10/15/2023 11:58:22.975</v>
      </c>
      <c r="C221" t="str">
        <f t="shared" si="76"/>
        <v>FFDFD3C0</v>
      </c>
      <c r="D221" t="s">
        <v>134</v>
      </c>
      <c r="E221">
        <v>2</v>
      </c>
      <c r="H221">
        <v>158</v>
      </c>
      <c r="I221" t="s">
        <v>140</v>
      </c>
      <c r="J221" t="s">
        <v>136</v>
      </c>
      <c r="K221">
        <v>0</v>
      </c>
      <c r="L221">
        <v>3</v>
      </c>
      <c r="M221">
        <v>0</v>
      </c>
      <c r="N221">
        <v>2</v>
      </c>
      <c r="O221">
        <v>0</v>
      </c>
      <c r="P221">
        <v>1</v>
      </c>
      <c r="Q221">
        <v>0</v>
      </c>
      <c r="S221" t="str">
        <f t="shared" si="88"/>
        <v>11:58:22.000</v>
      </c>
      <c r="T221" t="str">
        <f t="shared" si="88"/>
        <v>11:58:22.000</v>
      </c>
      <c r="U221" t="str">
        <f t="shared" si="78"/>
        <v>A9A1C3</v>
      </c>
      <c r="V221">
        <v>0</v>
      </c>
      <c r="W221">
        <v>0</v>
      </c>
      <c r="X221">
        <v>2</v>
      </c>
      <c r="Y221">
        <v>0</v>
      </c>
      <c r="AA221">
        <v>1</v>
      </c>
      <c r="AB221">
        <v>8</v>
      </c>
      <c r="AC221">
        <v>3</v>
      </c>
      <c r="AD221">
        <v>0</v>
      </c>
      <c r="AE221">
        <v>9</v>
      </c>
      <c r="AF221" t="s">
        <v>126</v>
      </c>
      <c r="AG221">
        <v>0</v>
      </c>
      <c r="AH221">
        <v>3</v>
      </c>
      <c r="AI221">
        <v>1</v>
      </c>
      <c r="AJ221">
        <v>0</v>
      </c>
      <c r="AK221" t="s">
        <v>216</v>
      </c>
      <c r="AL221">
        <v>33.933055000000003</v>
      </c>
      <c r="AM221" t="s">
        <v>217</v>
      </c>
      <c r="AN221">
        <v>-78.070800000000006</v>
      </c>
      <c r="AO221">
        <v>25</v>
      </c>
      <c r="AP221">
        <v>400</v>
      </c>
      <c r="AQ221" t="s">
        <v>129</v>
      </c>
      <c r="AR221">
        <v>42</v>
      </c>
      <c r="AS221">
        <v>44</v>
      </c>
      <c r="AT221">
        <v>0</v>
      </c>
      <c r="BB221" t="str">
        <f t="shared" si="79"/>
        <v>1200</v>
      </c>
      <c r="BC221">
        <v>1</v>
      </c>
      <c r="BD221" t="str">
        <f t="shared" si="80"/>
        <v xml:space="preserve">N72FU   </v>
      </c>
      <c r="BE221">
        <v>1</v>
      </c>
      <c r="BG221">
        <v>0</v>
      </c>
      <c r="BH221">
        <v>0</v>
      </c>
      <c r="BI221">
        <v>0</v>
      </c>
      <c r="BJ221">
        <v>25</v>
      </c>
      <c r="BK221">
        <v>-375</v>
      </c>
      <c r="BL221" t="s">
        <v>139</v>
      </c>
      <c r="BM221">
        <v>1</v>
      </c>
      <c r="BN221">
        <v>1</v>
      </c>
      <c r="BO221">
        <v>0</v>
      </c>
      <c r="BP221">
        <v>0</v>
      </c>
      <c r="BS221">
        <v>0.16</v>
      </c>
      <c r="BT221">
        <v>0</v>
      </c>
      <c r="BU221">
        <v>0</v>
      </c>
      <c r="CE221" t="str">
        <f t="shared" si="89"/>
        <v>11:58:22.748</v>
      </c>
      <c r="CF221">
        <v>748003003</v>
      </c>
      <c r="CS221">
        <v>0</v>
      </c>
      <c r="CT221">
        <v>2</v>
      </c>
      <c r="CU221">
        <v>0</v>
      </c>
      <c r="CV221">
        <v>2</v>
      </c>
      <c r="CW221">
        <v>0</v>
      </c>
      <c r="CX221">
        <v>7</v>
      </c>
      <c r="CY221">
        <v>7</v>
      </c>
      <c r="CZ221" t="s">
        <v>131</v>
      </c>
      <c r="DA221">
        <v>65</v>
      </c>
      <c r="DB221">
        <v>0</v>
      </c>
      <c r="DC221" t="s">
        <v>132</v>
      </c>
      <c r="DD221" t="s">
        <v>133</v>
      </c>
      <c r="DG221">
        <v>3574758</v>
      </c>
      <c r="DI221">
        <v>0</v>
      </c>
      <c r="DJ221">
        <v>0</v>
      </c>
      <c r="DK221">
        <v>1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</row>
    <row r="222" spans="1:123" x14ac:dyDescent="0.3">
      <c r="A222" t="str">
        <f>"10/15/2023 11:58:22.990"</f>
        <v>10/15/2023 11:58:22.990</v>
      </c>
      <c r="C222" t="str">
        <f t="shared" si="76"/>
        <v>FFDFD3C0</v>
      </c>
      <c r="D222" t="s">
        <v>137</v>
      </c>
      <c r="E222">
        <v>6</v>
      </c>
      <c r="F222">
        <v>1006</v>
      </c>
      <c r="G222" t="s">
        <v>135</v>
      </c>
      <c r="J222" t="s">
        <v>138</v>
      </c>
      <c r="K222">
        <v>0</v>
      </c>
      <c r="L222">
        <v>3</v>
      </c>
      <c r="M222">
        <v>0</v>
      </c>
      <c r="N222">
        <v>2</v>
      </c>
      <c r="O222">
        <v>0</v>
      </c>
      <c r="P222">
        <v>1</v>
      </c>
      <c r="Q222">
        <v>0</v>
      </c>
      <c r="S222" t="str">
        <f t="shared" si="88"/>
        <v>11:58:22.000</v>
      </c>
      <c r="T222" t="str">
        <f t="shared" si="88"/>
        <v>11:58:22.000</v>
      </c>
      <c r="U222" t="str">
        <f t="shared" si="78"/>
        <v>A9A1C3</v>
      </c>
      <c r="V222">
        <v>0</v>
      </c>
      <c r="W222">
        <v>0</v>
      </c>
      <c r="X222">
        <v>2</v>
      </c>
      <c r="Y222">
        <v>0</v>
      </c>
      <c r="AA222">
        <v>1</v>
      </c>
      <c r="AB222">
        <v>8</v>
      </c>
      <c r="AC222">
        <v>3</v>
      </c>
      <c r="AD222">
        <v>0</v>
      </c>
      <c r="AE222">
        <v>9</v>
      </c>
      <c r="AF222" t="s">
        <v>126</v>
      </c>
      <c r="AG222">
        <v>0</v>
      </c>
      <c r="AH222">
        <v>3</v>
      </c>
      <c r="AI222">
        <v>1</v>
      </c>
      <c r="AJ222">
        <v>0</v>
      </c>
      <c r="AK222" t="s">
        <v>216</v>
      </c>
      <c r="AL222">
        <v>33.933055000000003</v>
      </c>
      <c r="AM222" t="s">
        <v>217</v>
      </c>
      <c r="AN222">
        <v>-78.070800000000006</v>
      </c>
      <c r="AO222">
        <v>25</v>
      </c>
      <c r="AP222">
        <v>400</v>
      </c>
      <c r="AQ222" t="s">
        <v>129</v>
      </c>
      <c r="AR222">
        <v>42</v>
      </c>
      <c r="AS222">
        <v>44</v>
      </c>
      <c r="AT222">
        <v>0</v>
      </c>
      <c r="BB222" t="str">
        <f t="shared" si="79"/>
        <v>1200</v>
      </c>
      <c r="BC222">
        <v>1</v>
      </c>
      <c r="BD222" t="str">
        <f t="shared" si="80"/>
        <v xml:space="preserve">N72FU   </v>
      </c>
      <c r="BE222">
        <v>1</v>
      </c>
      <c r="BG222">
        <v>0</v>
      </c>
      <c r="BH222">
        <v>0</v>
      </c>
      <c r="BI222">
        <v>0</v>
      </c>
      <c r="BJ222">
        <v>25</v>
      </c>
      <c r="BK222">
        <v>-375</v>
      </c>
      <c r="BL222" t="s">
        <v>139</v>
      </c>
      <c r="BM222">
        <v>1</v>
      </c>
      <c r="BN222">
        <v>1</v>
      </c>
      <c r="BO222">
        <v>0</v>
      </c>
      <c r="BP222">
        <v>0</v>
      </c>
      <c r="BS222">
        <v>0.16</v>
      </c>
      <c r="BT222">
        <v>0</v>
      </c>
      <c r="BU222">
        <v>0</v>
      </c>
      <c r="CE222" t="str">
        <f t="shared" si="89"/>
        <v>11:58:22.748</v>
      </c>
      <c r="CF222">
        <v>748003003</v>
      </c>
      <c r="CS222">
        <v>0</v>
      </c>
      <c r="CT222">
        <v>2</v>
      </c>
      <c r="CU222">
        <v>0</v>
      </c>
      <c r="CV222">
        <v>2</v>
      </c>
      <c r="CW222">
        <v>0</v>
      </c>
      <c r="CX222">
        <v>7</v>
      </c>
      <c r="CY222">
        <v>7</v>
      </c>
      <c r="CZ222" t="s">
        <v>131</v>
      </c>
      <c r="DA222">
        <v>65</v>
      </c>
      <c r="DB222">
        <v>0</v>
      </c>
      <c r="DC222" t="s">
        <v>132</v>
      </c>
      <c r="DD222" t="s">
        <v>133</v>
      </c>
      <c r="DG222">
        <v>3574758</v>
      </c>
      <c r="DI222">
        <v>0</v>
      </c>
      <c r="DJ222">
        <v>0</v>
      </c>
      <c r="DK222">
        <v>1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</row>
    <row r="223" spans="1:123" x14ac:dyDescent="0.3">
      <c r="A223" t="str">
        <f>"10/15/2023 11:58:22.990"</f>
        <v>10/15/2023 11:58:22.990</v>
      </c>
      <c r="C223" t="str">
        <f t="shared" si="76"/>
        <v>FFDFD3C0</v>
      </c>
      <c r="D223" t="s">
        <v>137</v>
      </c>
      <c r="E223">
        <v>4</v>
      </c>
      <c r="F223">
        <v>1004</v>
      </c>
      <c r="G223" t="s">
        <v>140</v>
      </c>
      <c r="J223" t="s">
        <v>138</v>
      </c>
      <c r="K223">
        <v>0</v>
      </c>
      <c r="L223">
        <v>3</v>
      </c>
      <c r="M223">
        <v>0</v>
      </c>
      <c r="N223">
        <v>2</v>
      </c>
      <c r="O223">
        <v>0</v>
      </c>
      <c r="P223">
        <v>1</v>
      </c>
      <c r="Q223">
        <v>0</v>
      </c>
      <c r="S223" t="str">
        <f t="shared" si="88"/>
        <v>11:58:22.000</v>
      </c>
      <c r="T223" t="str">
        <f t="shared" si="88"/>
        <v>11:58:22.000</v>
      </c>
      <c r="U223" t="str">
        <f t="shared" si="78"/>
        <v>A9A1C3</v>
      </c>
      <c r="V223">
        <v>0</v>
      </c>
      <c r="W223">
        <v>0</v>
      </c>
      <c r="X223">
        <v>2</v>
      </c>
      <c r="Y223">
        <v>0</v>
      </c>
      <c r="AA223">
        <v>1</v>
      </c>
      <c r="AB223">
        <v>8</v>
      </c>
      <c r="AC223">
        <v>3</v>
      </c>
      <c r="AD223">
        <v>0</v>
      </c>
      <c r="AE223">
        <v>9</v>
      </c>
      <c r="AF223" t="s">
        <v>126</v>
      </c>
      <c r="AG223">
        <v>0</v>
      </c>
      <c r="AH223">
        <v>3</v>
      </c>
      <c r="AI223">
        <v>1</v>
      </c>
      <c r="AJ223">
        <v>0</v>
      </c>
      <c r="AK223" t="s">
        <v>216</v>
      </c>
      <c r="AL223">
        <v>33.933055000000003</v>
      </c>
      <c r="AM223" t="s">
        <v>217</v>
      </c>
      <c r="AN223">
        <v>-78.070800000000006</v>
      </c>
      <c r="AO223">
        <v>25</v>
      </c>
      <c r="AP223">
        <v>400</v>
      </c>
      <c r="AQ223" t="s">
        <v>129</v>
      </c>
      <c r="AR223">
        <v>42</v>
      </c>
      <c r="AS223">
        <v>44</v>
      </c>
      <c r="AT223">
        <v>0</v>
      </c>
      <c r="BB223" t="str">
        <f t="shared" si="79"/>
        <v>1200</v>
      </c>
      <c r="BC223">
        <v>1</v>
      </c>
      <c r="BD223" t="str">
        <f t="shared" si="80"/>
        <v xml:space="preserve">N72FU   </v>
      </c>
      <c r="BE223">
        <v>1</v>
      </c>
      <c r="BG223">
        <v>0</v>
      </c>
      <c r="BH223">
        <v>0</v>
      </c>
      <c r="BI223">
        <v>0</v>
      </c>
      <c r="BJ223">
        <v>25</v>
      </c>
      <c r="BK223">
        <v>-375</v>
      </c>
      <c r="BL223" t="s">
        <v>139</v>
      </c>
      <c r="BM223">
        <v>1</v>
      </c>
      <c r="BN223">
        <v>1</v>
      </c>
      <c r="BO223">
        <v>0</v>
      </c>
      <c r="BP223">
        <v>0</v>
      </c>
      <c r="BS223">
        <v>0.16</v>
      </c>
      <c r="BT223">
        <v>0</v>
      </c>
      <c r="BU223">
        <v>0</v>
      </c>
      <c r="CE223" t="str">
        <f t="shared" si="89"/>
        <v>11:58:22.748</v>
      </c>
      <c r="CF223">
        <v>748003003</v>
      </c>
      <c r="CS223">
        <v>0</v>
      </c>
      <c r="CT223">
        <v>2</v>
      </c>
      <c r="CU223">
        <v>0</v>
      </c>
      <c r="CV223">
        <v>2</v>
      </c>
      <c r="CW223">
        <v>0</v>
      </c>
      <c r="CX223">
        <v>7</v>
      </c>
      <c r="CY223">
        <v>7</v>
      </c>
      <c r="CZ223" t="s">
        <v>131</v>
      </c>
      <c r="DA223">
        <v>65</v>
      </c>
      <c r="DB223">
        <v>0</v>
      </c>
      <c r="DC223" t="s">
        <v>132</v>
      </c>
      <c r="DD223" t="s">
        <v>133</v>
      </c>
      <c r="DG223">
        <v>3574758</v>
      </c>
      <c r="DI223">
        <v>0</v>
      </c>
      <c r="DJ223">
        <v>0</v>
      </c>
      <c r="DK223">
        <v>1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</row>
    <row r="224" spans="1:123" x14ac:dyDescent="0.3">
      <c r="A224" t="str">
        <f>"10/15/2023 11:58:24.084"</f>
        <v>10/15/2023 11:58:24.084</v>
      </c>
      <c r="C224" t="str">
        <f t="shared" si="76"/>
        <v>FFDFD3C0</v>
      </c>
      <c r="D224" t="s">
        <v>134</v>
      </c>
      <c r="E224">
        <v>2</v>
      </c>
      <c r="H224">
        <v>158</v>
      </c>
      <c r="I224" t="s">
        <v>140</v>
      </c>
      <c r="J224" t="s">
        <v>136</v>
      </c>
      <c r="K224">
        <v>0</v>
      </c>
      <c r="L224">
        <v>3</v>
      </c>
      <c r="M224">
        <v>0</v>
      </c>
      <c r="N224">
        <v>2</v>
      </c>
      <c r="O224">
        <v>0</v>
      </c>
      <c r="P224">
        <v>1</v>
      </c>
      <c r="Q224">
        <v>0</v>
      </c>
      <c r="S224" t="str">
        <f t="shared" ref="S224:T229" si="90">"11:58:23.000"</f>
        <v>11:58:23.000</v>
      </c>
      <c r="T224" t="str">
        <f t="shared" si="90"/>
        <v>11:58:23.000</v>
      </c>
      <c r="U224" t="str">
        <f t="shared" si="78"/>
        <v>A9A1C3</v>
      </c>
      <c r="V224">
        <v>0</v>
      </c>
      <c r="W224">
        <v>0</v>
      </c>
      <c r="X224">
        <v>2</v>
      </c>
      <c r="Y224">
        <v>0</v>
      </c>
      <c r="AA224">
        <v>1</v>
      </c>
      <c r="AB224">
        <v>8</v>
      </c>
      <c r="AC224">
        <v>3</v>
      </c>
      <c r="AD224">
        <v>0</v>
      </c>
      <c r="AE224">
        <v>9</v>
      </c>
      <c r="AF224" t="s">
        <v>126</v>
      </c>
      <c r="AG224">
        <v>0</v>
      </c>
      <c r="AH224">
        <v>3</v>
      </c>
      <c r="AI224">
        <v>1</v>
      </c>
      <c r="AJ224">
        <v>0</v>
      </c>
      <c r="AK224" t="s">
        <v>218</v>
      </c>
      <c r="AL224">
        <v>33.933290999999997</v>
      </c>
      <c r="AM224" t="s">
        <v>219</v>
      </c>
      <c r="AN224">
        <v>-78.070586000000006</v>
      </c>
      <c r="AO224">
        <v>25</v>
      </c>
      <c r="AP224">
        <v>400</v>
      </c>
      <c r="AQ224" t="s">
        <v>129</v>
      </c>
      <c r="AR224">
        <v>42</v>
      </c>
      <c r="AS224">
        <v>43</v>
      </c>
      <c r="AT224">
        <v>0</v>
      </c>
      <c r="BB224" t="str">
        <f t="shared" si="79"/>
        <v>1200</v>
      </c>
      <c r="BC224">
        <v>1</v>
      </c>
      <c r="BD224" t="str">
        <f t="shared" si="80"/>
        <v xml:space="preserve">N72FU   </v>
      </c>
      <c r="BE224">
        <v>1</v>
      </c>
      <c r="BG224">
        <v>0</v>
      </c>
      <c r="BH224">
        <v>0</v>
      </c>
      <c r="BI224">
        <v>0</v>
      </c>
      <c r="BJ224">
        <v>25</v>
      </c>
      <c r="BK224">
        <v>-375</v>
      </c>
      <c r="BL224" t="s">
        <v>139</v>
      </c>
      <c r="BM224">
        <v>1</v>
      </c>
      <c r="BN224">
        <v>1</v>
      </c>
      <c r="BO224">
        <v>0</v>
      </c>
      <c r="BP224">
        <v>0</v>
      </c>
      <c r="BS224">
        <v>0.16</v>
      </c>
      <c r="BT224">
        <v>0</v>
      </c>
      <c r="BU224">
        <v>0</v>
      </c>
      <c r="CE224" t="str">
        <f t="shared" ref="CE224:CE229" si="91">"11:58:23.836"</f>
        <v>11:58:23.836</v>
      </c>
      <c r="CF224">
        <v>835503291</v>
      </c>
      <c r="CS224">
        <v>0</v>
      </c>
      <c r="CT224">
        <v>2</v>
      </c>
      <c r="CU224">
        <v>0</v>
      </c>
      <c r="CV224">
        <v>2</v>
      </c>
      <c r="CW224">
        <v>0</v>
      </c>
      <c r="CX224">
        <v>7</v>
      </c>
      <c r="CY224">
        <v>7</v>
      </c>
      <c r="CZ224" t="s">
        <v>131</v>
      </c>
      <c r="DA224">
        <v>65</v>
      </c>
      <c r="DB224">
        <v>0</v>
      </c>
      <c r="DC224" t="s">
        <v>132</v>
      </c>
      <c r="DD224" t="s">
        <v>133</v>
      </c>
      <c r="DG224">
        <v>3574765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</row>
    <row r="225" spans="1:123" x14ac:dyDescent="0.3">
      <c r="A225" t="str">
        <f>"10/15/2023 11:58:24.084"</f>
        <v>10/15/2023 11:58:24.084</v>
      </c>
      <c r="C225" t="str">
        <f t="shared" si="76"/>
        <v>FFDFD3C0</v>
      </c>
      <c r="D225" t="s">
        <v>137</v>
      </c>
      <c r="E225">
        <v>6</v>
      </c>
      <c r="F225">
        <v>1006</v>
      </c>
      <c r="G225" t="s">
        <v>135</v>
      </c>
      <c r="J225" t="s">
        <v>138</v>
      </c>
      <c r="K225">
        <v>0</v>
      </c>
      <c r="L225">
        <v>3</v>
      </c>
      <c r="M225">
        <v>0</v>
      </c>
      <c r="N225">
        <v>2</v>
      </c>
      <c r="O225">
        <v>0</v>
      </c>
      <c r="P225">
        <v>1</v>
      </c>
      <c r="Q225">
        <v>0</v>
      </c>
      <c r="S225" t="str">
        <f t="shared" si="90"/>
        <v>11:58:23.000</v>
      </c>
      <c r="T225" t="str">
        <f t="shared" si="90"/>
        <v>11:58:23.000</v>
      </c>
      <c r="U225" t="str">
        <f t="shared" si="78"/>
        <v>A9A1C3</v>
      </c>
      <c r="V225">
        <v>0</v>
      </c>
      <c r="W225">
        <v>0</v>
      </c>
      <c r="X225">
        <v>2</v>
      </c>
      <c r="Y225">
        <v>0</v>
      </c>
      <c r="AA225">
        <v>1</v>
      </c>
      <c r="AB225">
        <v>8</v>
      </c>
      <c r="AC225">
        <v>3</v>
      </c>
      <c r="AD225">
        <v>0</v>
      </c>
      <c r="AE225">
        <v>9</v>
      </c>
      <c r="AF225" t="s">
        <v>126</v>
      </c>
      <c r="AG225">
        <v>0</v>
      </c>
      <c r="AH225">
        <v>3</v>
      </c>
      <c r="AI225">
        <v>1</v>
      </c>
      <c r="AJ225">
        <v>0</v>
      </c>
      <c r="AK225" t="s">
        <v>218</v>
      </c>
      <c r="AL225">
        <v>33.933290999999997</v>
      </c>
      <c r="AM225" t="s">
        <v>219</v>
      </c>
      <c r="AN225">
        <v>-78.070586000000006</v>
      </c>
      <c r="AO225">
        <v>25</v>
      </c>
      <c r="AP225">
        <v>400</v>
      </c>
      <c r="AQ225" t="s">
        <v>129</v>
      </c>
      <c r="AR225">
        <v>42</v>
      </c>
      <c r="AS225">
        <v>43</v>
      </c>
      <c r="AT225">
        <v>0</v>
      </c>
      <c r="BB225" t="str">
        <f t="shared" si="79"/>
        <v>1200</v>
      </c>
      <c r="BC225">
        <v>1</v>
      </c>
      <c r="BD225" t="str">
        <f t="shared" si="80"/>
        <v xml:space="preserve">N72FU   </v>
      </c>
      <c r="BE225">
        <v>1</v>
      </c>
      <c r="BG225">
        <v>0</v>
      </c>
      <c r="BH225">
        <v>0</v>
      </c>
      <c r="BI225">
        <v>0</v>
      </c>
      <c r="BJ225">
        <v>25</v>
      </c>
      <c r="BK225">
        <v>-375</v>
      </c>
      <c r="BL225" t="s">
        <v>139</v>
      </c>
      <c r="BM225">
        <v>1</v>
      </c>
      <c r="BN225">
        <v>1</v>
      </c>
      <c r="BO225">
        <v>0</v>
      </c>
      <c r="BP225">
        <v>0</v>
      </c>
      <c r="BS225">
        <v>0.16</v>
      </c>
      <c r="BT225">
        <v>0</v>
      </c>
      <c r="BU225">
        <v>0</v>
      </c>
      <c r="CE225" t="str">
        <f t="shared" si="91"/>
        <v>11:58:23.836</v>
      </c>
      <c r="CF225">
        <v>835503291</v>
      </c>
      <c r="CS225">
        <v>0</v>
      </c>
      <c r="CT225">
        <v>2</v>
      </c>
      <c r="CU225">
        <v>0</v>
      </c>
      <c r="CV225">
        <v>2</v>
      </c>
      <c r="CW225">
        <v>0</v>
      </c>
      <c r="CX225">
        <v>7</v>
      </c>
      <c r="CY225">
        <v>7</v>
      </c>
      <c r="CZ225" t="s">
        <v>131</v>
      </c>
      <c r="DA225">
        <v>65</v>
      </c>
      <c r="DB225">
        <v>0</v>
      </c>
      <c r="DC225" t="s">
        <v>132</v>
      </c>
      <c r="DD225" t="s">
        <v>133</v>
      </c>
      <c r="DG225">
        <v>3574765</v>
      </c>
      <c r="DI225">
        <v>0</v>
      </c>
      <c r="DJ225">
        <v>0</v>
      </c>
      <c r="DK225">
        <v>1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</row>
    <row r="226" spans="1:123" x14ac:dyDescent="0.3">
      <c r="A226" t="str">
        <f>"10/15/2023 11:58:24.100"</f>
        <v>10/15/2023 11:58:24.100</v>
      </c>
      <c r="C226" t="str">
        <f t="shared" si="76"/>
        <v>FFDFD3C0</v>
      </c>
      <c r="D226" t="s">
        <v>137</v>
      </c>
      <c r="E226">
        <v>4</v>
      </c>
      <c r="F226">
        <v>1004</v>
      </c>
      <c r="G226" t="s">
        <v>140</v>
      </c>
      <c r="J226" t="s">
        <v>138</v>
      </c>
      <c r="K226">
        <v>0</v>
      </c>
      <c r="L226">
        <v>3</v>
      </c>
      <c r="M226">
        <v>0</v>
      </c>
      <c r="N226">
        <v>2</v>
      </c>
      <c r="O226">
        <v>0</v>
      </c>
      <c r="P226">
        <v>1</v>
      </c>
      <c r="Q226">
        <v>0</v>
      </c>
      <c r="S226" t="str">
        <f t="shared" si="90"/>
        <v>11:58:23.000</v>
      </c>
      <c r="T226" t="str">
        <f t="shared" si="90"/>
        <v>11:58:23.000</v>
      </c>
      <c r="U226" t="str">
        <f t="shared" si="78"/>
        <v>A9A1C3</v>
      </c>
      <c r="V226">
        <v>0</v>
      </c>
      <c r="W226">
        <v>0</v>
      </c>
      <c r="X226">
        <v>2</v>
      </c>
      <c r="Y226">
        <v>0</v>
      </c>
      <c r="AA226">
        <v>1</v>
      </c>
      <c r="AB226">
        <v>8</v>
      </c>
      <c r="AC226">
        <v>3</v>
      </c>
      <c r="AD226">
        <v>0</v>
      </c>
      <c r="AE226">
        <v>9</v>
      </c>
      <c r="AF226" t="s">
        <v>126</v>
      </c>
      <c r="AG226">
        <v>0</v>
      </c>
      <c r="AH226">
        <v>3</v>
      </c>
      <c r="AI226">
        <v>1</v>
      </c>
      <c r="AJ226">
        <v>0</v>
      </c>
      <c r="AK226" t="s">
        <v>218</v>
      </c>
      <c r="AL226">
        <v>33.933290999999997</v>
      </c>
      <c r="AM226" t="s">
        <v>219</v>
      </c>
      <c r="AN226">
        <v>-78.070586000000006</v>
      </c>
      <c r="AO226">
        <v>25</v>
      </c>
      <c r="AP226">
        <v>400</v>
      </c>
      <c r="AQ226" t="s">
        <v>129</v>
      </c>
      <c r="AR226">
        <v>42</v>
      </c>
      <c r="AS226">
        <v>43</v>
      </c>
      <c r="AT226">
        <v>0</v>
      </c>
      <c r="BB226" t="str">
        <f t="shared" si="79"/>
        <v>1200</v>
      </c>
      <c r="BC226">
        <v>1</v>
      </c>
      <c r="BD226" t="str">
        <f t="shared" si="80"/>
        <v xml:space="preserve">N72FU   </v>
      </c>
      <c r="BE226">
        <v>1</v>
      </c>
      <c r="BG226">
        <v>0</v>
      </c>
      <c r="BH226">
        <v>0</v>
      </c>
      <c r="BI226">
        <v>0</v>
      </c>
      <c r="BJ226">
        <v>25</v>
      </c>
      <c r="BK226">
        <v>-375</v>
      </c>
      <c r="BL226" t="s">
        <v>139</v>
      </c>
      <c r="BM226">
        <v>1</v>
      </c>
      <c r="BN226">
        <v>1</v>
      </c>
      <c r="BO226">
        <v>0</v>
      </c>
      <c r="BP226">
        <v>0</v>
      </c>
      <c r="BS226">
        <v>0.16</v>
      </c>
      <c r="BT226">
        <v>0</v>
      </c>
      <c r="BU226">
        <v>0</v>
      </c>
      <c r="CE226" t="str">
        <f t="shared" si="91"/>
        <v>11:58:23.836</v>
      </c>
      <c r="CF226">
        <v>835503291</v>
      </c>
      <c r="CS226">
        <v>0</v>
      </c>
      <c r="CT226">
        <v>2</v>
      </c>
      <c r="CU226">
        <v>0</v>
      </c>
      <c r="CV226">
        <v>2</v>
      </c>
      <c r="CW226">
        <v>0</v>
      </c>
      <c r="CX226">
        <v>7</v>
      </c>
      <c r="CY226">
        <v>7</v>
      </c>
      <c r="CZ226" t="s">
        <v>131</v>
      </c>
      <c r="DA226">
        <v>65</v>
      </c>
      <c r="DB226">
        <v>0</v>
      </c>
      <c r="DC226" t="s">
        <v>132</v>
      </c>
      <c r="DD226" t="s">
        <v>133</v>
      </c>
      <c r="DG226">
        <v>3574765</v>
      </c>
      <c r="DI226">
        <v>0</v>
      </c>
      <c r="DJ226">
        <v>0</v>
      </c>
      <c r="DK226">
        <v>1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</row>
    <row r="227" spans="1:123" x14ac:dyDescent="0.3">
      <c r="A227" t="str">
        <f>"10/15/2023 11:58:24.100"</f>
        <v>10/15/2023 11:58:24.100</v>
      </c>
      <c r="C227" t="str">
        <f t="shared" si="76"/>
        <v>FFDFD3C0</v>
      </c>
      <c r="D227" t="s">
        <v>123</v>
      </c>
      <c r="E227">
        <v>10</v>
      </c>
      <c r="H227">
        <v>260</v>
      </c>
      <c r="I227" t="s">
        <v>124</v>
      </c>
      <c r="J227" t="s">
        <v>125</v>
      </c>
      <c r="K227">
        <v>0</v>
      </c>
      <c r="L227">
        <v>3</v>
      </c>
      <c r="M227">
        <v>0</v>
      </c>
      <c r="N227">
        <v>2</v>
      </c>
      <c r="O227">
        <v>0</v>
      </c>
      <c r="P227">
        <v>1</v>
      </c>
      <c r="Q227">
        <v>0</v>
      </c>
      <c r="S227" t="str">
        <f t="shared" si="90"/>
        <v>11:58:23.000</v>
      </c>
      <c r="T227" t="str">
        <f t="shared" si="90"/>
        <v>11:58:23.000</v>
      </c>
      <c r="U227" t="str">
        <f t="shared" si="78"/>
        <v>A9A1C3</v>
      </c>
      <c r="V227">
        <v>0</v>
      </c>
      <c r="W227">
        <v>0</v>
      </c>
      <c r="X227">
        <v>2</v>
      </c>
      <c r="Y227">
        <v>0</v>
      </c>
      <c r="AA227">
        <v>1</v>
      </c>
      <c r="AB227">
        <v>8</v>
      </c>
      <c r="AC227">
        <v>3</v>
      </c>
      <c r="AD227">
        <v>0</v>
      </c>
      <c r="AE227">
        <v>9</v>
      </c>
      <c r="AF227" t="s">
        <v>126</v>
      </c>
      <c r="AG227">
        <v>0</v>
      </c>
      <c r="AH227">
        <v>3</v>
      </c>
      <c r="AI227">
        <v>1</v>
      </c>
      <c r="AJ227">
        <v>0</v>
      </c>
      <c r="AK227" t="s">
        <v>218</v>
      </c>
      <c r="AL227">
        <v>33.933290999999997</v>
      </c>
      <c r="AM227" t="s">
        <v>219</v>
      </c>
      <c r="AN227">
        <v>-78.070586000000006</v>
      </c>
      <c r="AO227">
        <v>25</v>
      </c>
      <c r="AP227">
        <v>400</v>
      </c>
      <c r="AQ227" t="s">
        <v>129</v>
      </c>
      <c r="AR227">
        <v>42</v>
      </c>
      <c r="AS227">
        <v>43</v>
      </c>
      <c r="AT227">
        <v>0</v>
      </c>
      <c r="BB227" t="str">
        <f t="shared" si="79"/>
        <v>1200</v>
      </c>
      <c r="BC227">
        <v>1</v>
      </c>
      <c r="BD227" t="str">
        <f t="shared" si="80"/>
        <v xml:space="preserve">N72FU   </v>
      </c>
      <c r="BE227">
        <v>1</v>
      </c>
      <c r="BG227">
        <v>0</v>
      </c>
      <c r="BH227">
        <v>0</v>
      </c>
      <c r="BI227">
        <v>0</v>
      </c>
      <c r="BJ227">
        <v>25</v>
      </c>
      <c r="BK227">
        <v>-375</v>
      </c>
      <c r="BL227" t="s">
        <v>139</v>
      </c>
      <c r="BM227">
        <v>1</v>
      </c>
      <c r="BN227">
        <v>1</v>
      </c>
      <c r="BO227">
        <v>0</v>
      </c>
      <c r="BP227">
        <v>0</v>
      </c>
      <c r="BS227">
        <v>0.16</v>
      </c>
      <c r="BT227">
        <v>0</v>
      </c>
      <c r="BU227">
        <v>0</v>
      </c>
      <c r="CE227" t="str">
        <f t="shared" si="91"/>
        <v>11:58:23.836</v>
      </c>
      <c r="CF227">
        <v>835503291</v>
      </c>
      <c r="CS227">
        <v>0</v>
      </c>
      <c r="CT227">
        <v>2</v>
      </c>
      <c r="CU227">
        <v>0</v>
      </c>
      <c r="CV227">
        <v>2</v>
      </c>
      <c r="CW227">
        <v>0</v>
      </c>
      <c r="CX227">
        <v>7</v>
      </c>
      <c r="CY227">
        <v>7</v>
      </c>
      <c r="CZ227" t="s">
        <v>131</v>
      </c>
      <c r="DA227">
        <v>65</v>
      </c>
      <c r="DB227">
        <v>0</v>
      </c>
      <c r="DC227" t="s">
        <v>132</v>
      </c>
      <c r="DD227" t="s">
        <v>133</v>
      </c>
      <c r="DG227">
        <v>3574765</v>
      </c>
      <c r="DI227">
        <v>0</v>
      </c>
      <c r="DJ227">
        <v>0</v>
      </c>
      <c r="DK227">
        <v>1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</row>
    <row r="228" spans="1:123" x14ac:dyDescent="0.3">
      <c r="A228" t="str">
        <f>"10/15/2023 11:58:24.115"</f>
        <v>10/15/2023 11:58:24.115</v>
      </c>
      <c r="C228" t="str">
        <f t="shared" si="76"/>
        <v>FFDFD3C0</v>
      </c>
      <c r="D228" t="s">
        <v>141</v>
      </c>
      <c r="E228">
        <v>42</v>
      </c>
      <c r="H228">
        <v>129</v>
      </c>
      <c r="I228" t="s">
        <v>142</v>
      </c>
      <c r="J228" t="s">
        <v>125</v>
      </c>
      <c r="K228">
        <v>0</v>
      </c>
      <c r="L228">
        <v>3</v>
      </c>
      <c r="M228">
        <v>0</v>
      </c>
      <c r="N228">
        <v>2</v>
      </c>
      <c r="O228">
        <v>0</v>
      </c>
      <c r="P228">
        <v>1</v>
      </c>
      <c r="Q228">
        <v>0</v>
      </c>
      <c r="S228" t="str">
        <f t="shared" si="90"/>
        <v>11:58:23.000</v>
      </c>
      <c r="T228" t="str">
        <f t="shared" si="90"/>
        <v>11:58:23.000</v>
      </c>
      <c r="U228" t="str">
        <f t="shared" si="78"/>
        <v>A9A1C3</v>
      </c>
      <c r="V228">
        <v>0</v>
      </c>
      <c r="W228">
        <v>0</v>
      </c>
      <c r="X228">
        <v>2</v>
      </c>
      <c r="Y228">
        <v>0</v>
      </c>
      <c r="AA228">
        <v>1</v>
      </c>
      <c r="AB228">
        <v>8</v>
      </c>
      <c r="AC228">
        <v>3</v>
      </c>
      <c r="AD228">
        <v>0</v>
      </c>
      <c r="AE228">
        <v>9</v>
      </c>
      <c r="AF228" t="s">
        <v>126</v>
      </c>
      <c r="AG228">
        <v>0</v>
      </c>
      <c r="AH228">
        <v>3</v>
      </c>
      <c r="AI228">
        <v>1</v>
      </c>
      <c r="AJ228">
        <v>0</v>
      </c>
      <c r="AK228" t="s">
        <v>218</v>
      </c>
      <c r="AL228">
        <v>33.933290999999997</v>
      </c>
      <c r="AM228" t="s">
        <v>219</v>
      </c>
      <c r="AN228">
        <v>-78.070586000000006</v>
      </c>
      <c r="AO228">
        <v>25</v>
      </c>
      <c r="AP228">
        <v>400</v>
      </c>
      <c r="AQ228" t="s">
        <v>129</v>
      </c>
      <c r="AR228">
        <v>42</v>
      </c>
      <c r="AS228">
        <v>43</v>
      </c>
      <c r="AT228">
        <v>0</v>
      </c>
      <c r="BB228" t="str">
        <f t="shared" si="79"/>
        <v>1200</v>
      </c>
      <c r="BC228">
        <v>1</v>
      </c>
      <c r="BD228" t="str">
        <f t="shared" si="80"/>
        <v xml:space="preserve">N72FU   </v>
      </c>
      <c r="BE228">
        <v>1</v>
      </c>
      <c r="BG228">
        <v>0</v>
      </c>
      <c r="BH228">
        <v>0</v>
      </c>
      <c r="BI228">
        <v>0</v>
      </c>
      <c r="BJ228">
        <v>25</v>
      </c>
      <c r="BK228">
        <v>-375</v>
      </c>
      <c r="BL228" t="s">
        <v>139</v>
      </c>
      <c r="BM228">
        <v>1</v>
      </c>
      <c r="BN228">
        <v>1</v>
      </c>
      <c r="BO228">
        <v>0</v>
      </c>
      <c r="BP228">
        <v>0</v>
      </c>
      <c r="BS228">
        <v>0.16</v>
      </c>
      <c r="BT228">
        <v>0</v>
      </c>
      <c r="BU228">
        <v>0</v>
      </c>
      <c r="CE228" t="str">
        <f t="shared" si="91"/>
        <v>11:58:23.836</v>
      </c>
      <c r="CF228">
        <v>835503291</v>
      </c>
      <c r="CS228">
        <v>0</v>
      </c>
      <c r="CT228">
        <v>2</v>
      </c>
      <c r="CU228">
        <v>0</v>
      </c>
      <c r="CV228">
        <v>2</v>
      </c>
      <c r="CW228">
        <v>0</v>
      </c>
      <c r="CX228">
        <v>7</v>
      </c>
      <c r="CY228">
        <v>7</v>
      </c>
      <c r="CZ228" t="s">
        <v>131</v>
      </c>
      <c r="DA228">
        <v>65</v>
      </c>
      <c r="DB228">
        <v>0</v>
      </c>
      <c r="DC228" t="s">
        <v>132</v>
      </c>
      <c r="DD228" t="s">
        <v>133</v>
      </c>
      <c r="DG228">
        <v>3574765</v>
      </c>
      <c r="DI228">
        <v>0</v>
      </c>
      <c r="DJ228">
        <v>0</v>
      </c>
      <c r="DK228">
        <v>1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</row>
    <row r="229" spans="1:123" x14ac:dyDescent="0.3">
      <c r="A229" t="str">
        <f>"10/15/2023 11:58:24.115"</f>
        <v>10/15/2023 11:58:24.115</v>
      </c>
      <c r="C229" t="str">
        <f t="shared" si="76"/>
        <v>FFDFD3C0</v>
      </c>
      <c r="D229" t="s">
        <v>143</v>
      </c>
      <c r="E229">
        <v>6</v>
      </c>
      <c r="F229">
        <v>3006</v>
      </c>
      <c r="G229" t="s">
        <v>144</v>
      </c>
      <c r="J229" t="s">
        <v>145</v>
      </c>
      <c r="K229">
        <v>0</v>
      </c>
      <c r="L229">
        <v>3</v>
      </c>
      <c r="M229">
        <v>0</v>
      </c>
      <c r="N229">
        <v>2</v>
      </c>
      <c r="O229">
        <v>0</v>
      </c>
      <c r="P229">
        <v>1</v>
      </c>
      <c r="Q229">
        <v>0</v>
      </c>
      <c r="S229" t="str">
        <f t="shared" si="90"/>
        <v>11:58:23.000</v>
      </c>
      <c r="T229" t="str">
        <f t="shared" si="90"/>
        <v>11:58:23.000</v>
      </c>
      <c r="U229" t="str">
        <f t="shared" si="78"/>
        <v>A9A1C3</v>
      </c>
      <c r="V229">
        <v>0</v>
      </c>
      <c r="W229">
        <v>0</v>
      </c>
      <c r="X229">
        <v>2</v>
      </c>
      <c r="Y229">
        <v>0</v>
      </c>
      <c r="AA229">
        <v>1</v>
      </c>
      <c r="AB229">
        <v>8</v>
      </c>
      <c r="AC229">
        <v>3</v>
      </c>
      <c r="AD229">
        <v>0</v>
      </c>
      <c r="AE229">
        <v>9</v>
      </c>
      <c r="AF229" t="s">
        <v>126</v>
      </c>
      <c r="AG229">
        <v>0</v>
      </c>
      <c r="AH229">
        <v>3</v>
      </c>
      <c r="AI229">
        <v>1</v>
      </c>
      <c r="AJ229">
        <v>0</v>
      </c>
      <c r="AK229" t="s">
        <v>218</v>
      </c>
      <c r="AL229">
        <v>33.933290999999997</v>
      </c>
      <c r="AM229" t="s">
        <v>219</v>
      </c>
      <c r="AN229">
        <v>-78.070586000000006</v>
      </c>
      <c r="AO229">
        <v>25</v>
      </c>
      <c r="AP229">
        <v>400</v>
      </c>
      <c r="AQ229" t="s">
        <v>129</v>
      </c>
      <c r="AR229">
        <v>42</v>
      </c>
      <c r="AS229">
        <v>43</v>
      </c>
      <c r="AT229">
        <v>0</v>
      </c>
      <c r="BB229" t="str">
        <f t="shared" si="79"/>
        <v>1200</v>
      </c>
      <c r="BC229">
        <v>1</v>
      </c>
      <c r="BD229" t="str">
        <f t="shared" si="80"/>
        <v xml:space="preserve">N72FU   </v>
      </c>
      <c r="BE229">
        <v>1</v>
      </c>
      <c r="BG229">
        <v>0</v>
      </c>
      <c r="BH229">
        <v>0</v>
      </c>
      <c r="BI229">
        <v>0</v>
      </c>
      <c r="BJ229">
        <v>25</v>
      </c>
      <c r="BK229">
        <v>-375</v>
      </c>
      <c r="BL229" t="s">
        <v>139</v>
      </c>
      <c r="BM229">
        <v>1</v>
      </c>
      <c r="BN229">
        <v>1</v>
      </c>
      <c r="BO229">
        <v>0</v>
      </c>
      <c r="BP229">
        <v>0</v>
      </c>
      <c r="BS229">
        <v>0.16</v>
      </c>
      <c r="BT229">
        <v>0</v>
      </c>
      <c r="BU229">
        <v>0</v>
      </c>
      <c r="CE229" t="str">
        <f t="shared" si="91"/>
        <v>11:58:23.836</v>
      </c>
      <c r="CF229">
        <v>835503291</v>
      </c>
      <c r="CS229">
        <v>0</v>
      </c>
      <c r="CT229">
        <v>2</v>
      </c>
      <c r="CU229">
        <v>0</v>
      </c>
      <c r="CV229">
        <v>2</v>
      </c>
      <c r="CW229">
        <v>0</v>
      </c>
      <c r="CX229">
        <v>7</v>
      </c>
      <c r="CY229">
        <v>7</v>
      </c>
      <c r="CZ229" t="s">
        <v>131</v>
      </c>
      <c r="DA229">
        <v>65</v>
      </c>
      <c r="DB229">
        <v>0</v>
      </c>
      <c r="DC229" t="s">
        <v>132</v>
      </c>
      <c r="DD229" t="s">
        <v>133</v>
      </c>
      <c r="DG229">
        <v>3574765</v>
      </c>
      <c r="DI229">
        <v>0</v>
      </c>
      <c r="DJ229">
        <v>0</v>
      </c>
      <c r="DK229">
        <v>1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</row>
    <row r="230" spans="1:123" x14ac:dyDescent="0.3">
      <c r="A230" t="str">
        <f>"10/15/2023 11:58:24.631"</f>
        <v>10/15/2023 11:58:24.631</v>
      </c>
      <c r="C230" t="str">
        <f t="shared" si="76"/>
        <v>FFDFD3C0</v>
      </c>
      <c r="D230" t="s">
        <v>134</v>
      </c>
      <c r="E230">
        <v>2</v>
      </c>
      <c r="H230">
        <v>158</v>
      </c>
      <c r="I230" t="s">
        <v>140</v>
      </c>
      <c r="J230" t="s">
        <v>136</v>
      </c>
      <c r="K230">
        <v>0</v>
      </c>
      <c r="L230">
        <v>3</v>
      </c>
      <c r="M230">
        <v>0</v>
      </c>
      <c r="N230">
        <v>2</v>
      </c>
      <c r="O230">
        <v>0</v>
      </c>
      <c r="P230">
        <v>1</v>
      </c>
      <c r="Q230">
        <v>0</v>
      </c>
      <c r="S230" t="str">
        <f t="shared" ref="S230:T235" si="92">"11:58:24.000"</f>
        <v>11:58:24.000</v>
      </c>
      <c r="T230" t="str">
        <f t="shared" si="92"/>
        <v>11:58:24.000</v>
      </c>
      <c r="U230" t="str">
        <f t="shared" si="78"/>
        <v>A9A1C3</v>
      </c>
      <c r="V230">
        <v>0</v>
      </c>
      <c r="W230">
        <v>0</v>
      </c>
      <c r="X230">
        <v>2</v>
      </c>
      <c r="Y230">
        <v>0</v>
      </c>
      <c r="AA230">
        <v>1</v>
      </c>
      <c r="AB230">
        <v>8</v>
      </c>
      <c r="AC230">
        <v>3</v>
      </c>
      <c r="AD230">
        <v>0</v>
      </c>
      <c r="AE230">
        <v>9</v>
      </c>
      <c r="AF230" t="s">
        <v>126</v>
      </c>
      <c r="AG230">
        <v>0</v>
      </c>
      <c r="AH230">
        <v>3</v>
      </c>
      <c r="AI230">
        <v>1</v>
      </c>
      <c r="AJ230">
        <v>0</v>
      </c>
      <c r="AK230" t="s">
        <v>220</v>
      </c>
      <c r="AL230">
        <v>33.933506000000001</v>
      </c>
      <c r="AM230" t="s">
        <v>221</v>
      </c>
      <c r="AN230">
        <v>-78.070350000000005</v>
      </c>
      <c r="AO230">
        <v>25</v>
      </c>
      <c r="AP230">
        <v>400</v>
      </c>
      <c r="AQ230" t="s">
        <v>129</v>
      </c>
      <c r="AR230">
        <v>43</v>
      </c>
      <c r="AS230">
        <v>42</v>
      </c>
      <c r="AT230">
        <v>192</v>
      </c>
      <c r="BB230" t="str">
        <f t="shared" si="79"/>
        <v>1200</v>
      </c>
      <c r="BC230">
        <v>1</v>
      </c>
      <c r="BD230" t="str">
        <f t="shared" si="80"/>
        <v xml:space="preserve">N72FU   </v>
      </c>
      <c r="BE230">
        <v>1</v>
      </c>
      <c r="BG230">
        <v>0</v>
      </c>
      <c r="BH230">
        <v>0</v>
      </c>
      <c r="BI230">
        <v>0</v>
      </c>
      <c r="BJ230">
        <v>0</v>
      </c>
      <c r="BK230">
        <v>-400</v>
      </c>
      <c r="BL230" t="s">
        <v>139</v>
      </c>
      <c r="BM230">
        <v>1</v>
      </c>
      <c r="BN230">
        <v>1</v>
      </c>
      <c r="BO230">
        <v>0</v>
      </c>
      <c r="BP230">
        <v>0</v>
      </c>
      <c r="BS230">
        <v>0.12</v>
      </c>
      <c r="BT230">
        <v>0</v>
      </c>
      <c r="BU230">
        <v>0</v>
      </c>
      <c r="CE230" t="str">
        <f t="shared" ref="CE230:CE235" si="93">"11:58:24.386"</f>
        <v>11:58:24.386</v>
      </c>
      <c r="CF230">
        <v>386001703</v>
      </c>
      <c r="CS230">
        <v>0</v>
      </c>
      <c r="CT230">
        <v>2</v>
      </c>
      <c r="CU230">
        <v>0</v>
      </c>
      <c r="CV230">
        <v>2</v>
      </c>
      <c r="CW230">
        <v>0</v>
      </c>
      <c r="CX230">
        <v>7</v>
      </c>
      <c r="CY230">
        <v>7</v>
      </c>
      <c r="CZ230" t="s">
        <v>131</v>
      </c>
      <c r="DA230">
        <v>65</v>
      </c>
      <c r="DB230">
        <v>0</v>
      </c>
      <c r="DC230" t="s">
        <v>132</v>
      </c>
      <c r="DD230" t="s">
        <v>133</v>
      </c>
      <c r="DG230">
        <v>3574773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</row>
    <row r="231" spans="1:123" x14ac:dyDescent="0.3">
      <c r="A231" t="str">
        <f>"10/15/2023 11:58:24.631"</f>
        <v>10/15/2023 11:58:24.631</v>
      </c>
      <c r="C231" t="str">
        <f t="shared" si="76"/>
        <v>FFDFD3C0</v>
      </c>
      <c r="D231" t="s">
        <v>137</v>
      </c>
      <c r="E231">
        <v>6</v>
      </c>
      <c r="F231">
        <v>1006</v>
      </c>
      <c r="G231" t="s">
        <v>135</v>
      </c>
      <c r="J231" t="s">
        <v>138</v>
      </c>
      <c r="K231">
        <v>0</v>
      </c>
      <c r="L231">
        <v>3</v>
      </c>
      <c r="M231">
        <v>0</v>
      </c>
      <c r="N231">
        <v>2</v>
      </c>
      <c r="O231">
        <v>0</v>
      </c>
      <c r="P231">
        <v>1</v>
      </c>
      <c r="Q231">
        <v>0</v>
      </c>
      <c r="S231" t="str">
        <f t="shared" si="92"/>
        <v>11:58:24.000</v>
      </c>
      <c r="T231" t="str">
        <f t="shared" si="92"/>
        <v>11:58:24.000</v>
      </c>
      <c r="U231" t="str">
        <f t="shared" si="78"/>
        <v>A9A1C3</v>
      </c>
      <c r="V231">
        <v>0</v>
      </c>
      <c r="W231">
        <v>0</v>
      </c>
      <c r="X231">
        <v>2</v>
      </c>
      <c r="Y231">
        <v>0</v>
      </c>
      <c r="AA231">
        <v>1</v>
      </c>
      <c r="AB231">
        <v>8</v>
      </c>
      <c r="AC231">
        <v>3</v>
      </c>
      <c r="AD231">
        <v>0</v>
      </c>
      <c r="AE231">
        <v>9</v>
      </c>
      <c r="AF231" t="s">
        <v>126</v>
      </c>
      <c r="AG231">
        <v>0</v>
      </c>
      <c r="AH231">
        <v>3</v>
      </c>
      <c r="AI231">
        <v>1</v>
      </c>
      <c r="AJ231">
        <v>0</v>
      </c>
      <c r="AK231" t="s">
        <v>220</v>
      </c>
      <c r="AL231">
        <v>33.933506000000001</v>
      </c>
      <c r="AM231" t="s">
        <v>221</v>
      </c>
      <c r="AN231">
        <v>-78.070350000000005</v>
      </c>
      <c r="AO231">
        <v>25</v>
      </c>
      <c r="AP231">
        <v>400</v>
      </c>
      <c r="AQ231" t="s">
        <v>129</v>
      </c>
      <c r="AR231">
        <v>43</v>
      </c>
      <c r="AS231">
        <v>42</v>
      </c>
      <c r="AT231">
        <v>192</v>
      </c>
      <c r="BB231" t="str">
        <f t="shared" si="79"/>
        <v>1200</v>
      </c>
      <c r="BC231">
        <v>1</v>
      </c>
      <c r="BD231" t="str">
        <f t="shared" si="80"/>
        <v xml:space="preserve">N72FU   </v>
      </c>
      <c r="BE231">
        <v>1</v>
      </c>
      <c r="BG231">
        <v>0</v>
      </c>
      <c r="BH231">
        <v>0</v>
      </c>
      <c r="BI231">
        <v>0</v>
      </c>
      <c r="BJ231">
        <v>0</v>
      </c>
      <c r="BK231">
        <v>-400</v>
      </c>
      <c r="BL231" t="s">
        <v>139</v>
      </c>
      <c r="BM231">
        <v>1</v>
      </c>
      <c r="BN231">
        <v>1</v>
      </c>
      <c r="BO231">
        <v>0</v>
      </c>
      <c r="BP231">
        <v>0</v>
      </c>
      <c r="BS231">
        <v>0.12</v>
      </c>
      <c r="BT231">
        <v>0</v>
      </c>
      <c r="BU231">
        <v>0</v>
      </c>
      <c r="CE231" t="str">
        <f t="shared" si="93"/>
        <v>11:58:24.386</v>
      </c>
      <c r="CF231">
        <v>386001703</v>
      </c>
      <c r="CS231">
        <v>0</v>
      </c>
      <c r="CT231">
        <v>2</v>
      </c>
      <c r="CU231">
        <v>0</v>
      </c>
      <c r="CV231">
        <v>2</v>
      </c>
      <c r="CW231">
        <v>0</v>
      </c>
      <c r="CX231">
        <v>7</v>
      </c>
      <c r="CY231">
        <v>7</v>
      </c>
      <c r="CZ231" t="s">
        <v>131</v>
      </c>
      <c r="DA231">
        <v>65</v>
      </c>
      <c r="DB231">
        <v>0</v>
      </c>
      <c r="DC231" t="s">
        <v>132</v>
      </c>
      <c r="DD231" t="s">
        <v>133</v>
      </c>
      <c r="DG231">
        <v>3574773</v>
      </c>
      <c r="DI231">
        <v>0</v>
      </c>
      <c r="DJ231">
        <v>0</v>
      </c>
      <c r="DK231">
        <v>1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</row>
    <row r="232" spans="1:123" x14ac:dyDescent="0.3">
      <c r="A232" t="str">
        <f>"10/15/2023 11:58:24.647"</f>
        <v>10/15/2023 11:58:24.647</v>
      </c>
      <c r="C232" t="str">
        <f t="shared" si="76"/>
        <v>FFDFD3C0</v>
      </c>
      <c r="D232" t="s">
        <v>137</v>
      </c>
      <c r="E232">
        <v>4</v>
      </c>
      <c r="F232">
        <v>1004</v>
      </c>
      <c r="G232" t="s">
        <v>140</v>
      </c>
      <c r="J232" t="s">
        <v>138</v>
      </c>
      <c r="K232">
        <v>0</v>
      </c>
      <c r="L232">
        <v>3</v>
      </c>
      <c r="M232">
        <v>0</v>
      </c>
      <c r="N232">
        <v>2</v>
      </c>
      <c r="O232">
        <v>0</v>
      </c>
      <c r="P232">
        <v>1</v>
      </c>
      <c r="Q232">
        <v>0</v>
      </c>
      <c r="S232" t="str">
        <f t="shared" si="92"/>
        <v>11:58:24.000</v>
      </c>
      <c r="T232" t="str">
        <f t="shared" si="92"/>
        <v>11:58:24.000</v>
      </c>
      <c r="U232" t="str">
        <f t="shared" si="78"/>
        <v>A9A1C3</v>
      </c>
      <c r="V232">
        <v>0</v>
      </c>
      <c r="W232">
        <v>0</v>
      </c>
      <c r="X232">
        <v>2</v>
      </c>
      <c r="Y232">
        <v>0</v>
      </c>
      <c r="AA232">
        <v>1</v>
      </c>
      <c r="AB232">
        <v>8</v>
      </c>
      <c r="AC232">
        <v>3</v>
      </c>
      <c r="AD232">
        <v>0</v>
      </c>
      <c r="AE232">
        <v>9</v>
      </c>
      <c r="AF232" t="s">
        <v>126</v>
      </c>
      <c r="AG232">
        <v>0</v>
      </c>
      <c r="AH232">
        <v>3</v>
      </c>
      <c r="AI232">
        <v>1</v>
      </c>
      <c r="AJ232">
        <v>0</v>
      </c>
      <c r="AK232" t="s">
        <v>220</v>
      </c>
      <c r="AL232">
        <v>33.933506000000001</v>
      </c>
      <c r="AM232" t="s">
        <v>221</v>
      </c>
      <c r="AN232">
        <v>-78.070350000000005</v>
      </c>
      <c r="AO232">
        <v>25</v>
      </c>
      <c r="AP232">
        <v>400</v>
      </c>
      <c r="AQ232" t="s">
        <v>129</v>
      </c>
      <c r="AR232">
        <v>43</v>
      </c>
      <c r="AS232">
        <v>42</v>
      </c>
      <c r="AT232">
        <v>192</v>
      </c>
      <c r="BB232" t="str">
        <f t="shared" si="79"/>
        <v>1200</v>
      </c>
      <c r="BC232">
        <v>1</v>
      </c>
      <c r="BD232" t="str">
        <f t="shared" si="80"/>
        <v xml:space="preserve">N72FU   </v>
      </c>
      <c r="BE232">
        <v>1</v>
      </c>
      <c r="BG232">
        <v>0</v>
      </c>
      <c r="BH232">
        <v>0</v>
      </c>
      <c r="BI232">
        <v>0</v>
      </c>
      <c r="BJ232">
        <v>0</v>
      </c>
      <c r="BK232">
        <v>-400</v>
      </c>
      <c r="BL232" t="s">
        <v>139</v>
      </c>
      <c r="BM232">
        <v>1</v>
      </c>
      <c r="BN232">
        <v>1</v>
      </c>
      <c r="BO232">
        <v>0</v>
      </c>
      <c r="BP232">
        <v>0</v>
      </c>
      <c r="BS232">
        <v>0.12</v>
      </c>
      <c r="BT232">
        <v>0</v>
      </c>
      <c r="BU232">
        <v>0</v>
      </c>
      <c r="CE232" t="str">
        <f t="shared" si="93"/>
        <v>11:58:24.386</v>
      </c>
      <c r="CF232">
        <v>386001703</v>
      </c>
      <c r="CS232">
        <v>0</v>
      </c>
      <c r="CT232">
        <v>2</v>
      </c>
      <c r="CU232">
        <v>0</v>
      </c>
      <c r="CV232">
        <v>2</v>
      </c>
      <c r="CW232">
        <v>0</v>
      </c>
      <c r="CX232">
        <v>7</v>
      </c>
      <c r="CY232">
        <v>7</v>
      </c>
      <c r="CZ232" t="s">
        <v>131</v>
      </c>
      <c r="DA232">
        <v>65</v>
      </c>
      <c r="DB232">
        <v>0</v>
      </c>
      <c r="DC232" t="s">
        <v>132</v>
      </c>
      <c r="DD232" t="s">
        <v>133</v>
      </c>
      <c r="DG232">
        <v>3574773</v>
      </c>
      <c r="DI232">
        <v>0</v>
      </c>
      <c r="DJ232">
        <v>0</v>
      </c>
      <c r="DK232">
        <v>1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</row>
    <row r="233" spans="1:123" x14ac:dyDescent="0.3">
      <c r="A233" t="str">
        <f>"10/15/2023 11:58:24.662"</f>
        <v>10/15/2023 11:58:24.662</v>
      </c>
      <c r="C233" t="str">
        <f t="shared" si="76"/>
        <v>FFDFD3C0</v>
      </c>
      <c r="D233" t="s">
        <v>123</v>
      </c>
      <c r="E233">
        <v>10</v>
      </c>
      <c r="H233">
        <v>260</v>
      </c>
      <c r="I233" t="s">
        <v>124</v>
      </c>
      <c r="J233" t="s">
        <v>125</v>
      </c>
      <c r="K233">
        <v>0</v>
      </c>
      <c r="L233">
        <v>3</v>
      </c>
      <c r="M233">
        <v>0</v>
      </c>
      <c r="N233">
        <v>2</v>
      </c>
      <c r="O233">
        <v>0</v>
      </c>
      <c r="P233">
        <v>1</v>
      </c>
      <c r="Q233">
        <v>0</v>
      </c>
      <c r="S233" t="str">
        <f t="shared" si="92"/>
        <v>11:58:24.000</v>
      </c>
      <c r="T233" t="str">
        <f t="shared" si="92"/>
        <v>11:58:24.000</v>
      </c>
      <c r="U233" t="str">
        <f t="shared" si="78"/>
        <v>A9A1C3</v>
      </c>
      <c r="V233">
        <v>0</v>
      </c>
      <c r="W233">
        <v>0</v>
      </c>
      <c r="X233">
        <v>2</v>
      </c>
      <c r="Y233">
        <v>0</v>
      </c>
      <c r="AA233">
        <v>1</v>
      </c>
      <c r="AB233">
        <v>8</v>
      </c>
      <c r="AC233">
        <v>3</v>
      </c>
      <c r="AD233">
        <v>0</v>
      </c>
      <c r="AE233">
        <v>9</v>
      </c>
      <c r="AF233" t="s">
        <v>126</v>
      </c>
      <c r="AG233">
        <v>0</v>
      </c>
      <c r="AH233">
        <v>3</v>
      </c>
      <c r="AI233">
        <v>1</v>
      </c>
      <c r="AJ233">
        <v>0</v>
      </c>
      <c r="AK233" t="s">
        <v>220</v>
      </c>
      <c r="AL233">
        <v>33.933506000000001</v>
      </c>
      <c r="AM233" t="s">
        <v>221</v>
      </c>
      <c r="AN233">
        <v>-78.070350000000005</v>
      </c>
      <c r="AO233">
        <v>25</v>
      </c>
      <c r="AP233">
        <v>400</v>
      </c>
      <c r="AQ233" t="s">
        <v>129</v>
      </c>
      <c r="AR233">
        <v>43</v>
      </c>
      <c r="AS233">
        <v>42</v>
      </c>
      <c r="AT233">
        <v>192</v>
      </c>
      <c r="BB233" t="str">
        <f t="shared" si="79"/>
        <v>1200</v>
      </c>
      <c r="BC233">
        <v>1</v>
      </c>
      <c r="BD233" t="str">
        <f t="shared" si="80"/>
        <v xml:space="preserve">N72FU   </v>
      </c>
      <c r="BE233">
        <v>1</v>
      </c>
      <c r="BG233">
        <v>0</v>
      </c>
      <c r="BH233">
        <v>0</v>
      </c>
      <c r="BI233">
        <v>0</v>
      </c>
      <c r="BJ233">
        <v>0</v>
      </c>
      <c r="BK233">
        <v>-400</v>
      </c>
      <c r="BL233" t="s">
        <v>139</v>
      </c>
      <c r="BM233">
        <v>1</v>
      </c>
      <c r="BN233">
        <v>1</v>
      </c>
      <c r="BO233">
        <v>0</v>
      </c>
      <c r="BP233">
        <v>0</v>
      </c>
      <c r="BS233">
        <v>0.12</v>
      </c>
      <c r="BT233">
        <v>0</v>
      </c>
      <c r="BU233">
        <v>0</v>
      </c>
      <c r="CE233" t="str">
        <f t="shared" si="93"/>
        <v>11:58:24.386</v>
      </c>
      <c r="CF233">
        <v>386001703</v>
      </c>
      <c r="CS233">
        <v>0</v>
      </c>
      <c r="CT233">
        <v>2</v>
      </c>
      <c r="CU233">
        <v>0</v>
      </c>
      <c r="CV233">
        <v>2</v>
      </c>
      <c r="CW233">
        <v>0</v>
      </c>
      <c r="CX233">
        <v>7</v>
      </c>
      <c r="CY233">
        <v>7</v>
      </c>
      <c r="CZ233" t="s">
        <v>131</v>
      </c>
      <c r="DA233">
        <v>65</v>
      </c>
      <c r="DB233">
        <v>0</v>
      </c>
      <c r="DC233" t="s">
        <v>132</v>
      </c>
      <c r="DD233" t="s">
        <v>133</v>
      </c>
      <c r="DG233">
        <v>3574773</v>
      </c>
      <c r="DI233">
        <v>0</v>
      </c>
      <c r="DJ233">
        <v>0</v>
      </c>
      <c r="DK233">
        <v>1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</row>
    <row r="234" spans="1:123" x14ac:dyDescent="0.3">
      <c r="A234" t="str">
        <f>"10/15/2023 11:58:24.662"</f>
        <v>10/15/2023 11:58:24.662</v>
      </c>
      <c r="C234" t="str">
        <f t="shared" si="76"/>
        <v>FFDFD3C0</v>
      </c>
      <c r="D234" t="s">
        <v>141</v>
      </c>
      <c r="E234">
        <v>42</v>
      </c>
      <c r="H234">
        <v>129</v>
      </c>
      <c r="I234" t="s">
        <v>142</v>
      </c>
      <c r="J234" t="s">
        <v>125</v>
      </c>
      <c r="K234">
        <v>0</v>
      </c>
      <c r="L234">
        <v>3</v>
      </c>
      <c r="M234">
        <v>0</v>
      </c>
      <c r="N234">
        <v>2</v>
      </c>
      <c r="O234">
        <v>0</v>
      </c>
      <c r="P234">
        <v>1</v>
      </c>
      <c r="Q234">
        <v>0</v>
      </c>
      <c r="S234" t="str">
        <f t="shared" si="92"/>
        <v>11:58:24.000</v>
      </c>
      <c r="T234" t="str">
        <f t="shared" si="92"/>
        <v>11:58:24.000</v>
      </c>
      <c r="U234" t="str">
        <f t="shared" si="78"/>
        <v>A9A1C3</v>
      </c>
      <c r="V234">
        <v>0</v>
      </c>
      <c r="W234">
        <v>0</v>
      </c>
      <c r="X234">
        <v>2</v>
      </c>
      <c r="Y234">
        <v>0</v>
      </c>
      <c r="AA234">
        <v>1</v>
      </c>
      <c r="AB234">
        <v>8</v>
      </c>
      <c r="AC234">
        <v>3</v>
      </c>
      <c r="AD234">
        <v>0</v>
      </c>
      <c r="AE234">
        <v>9</v>
      </c>
      <c r="AF234" t="s">
        <v>126</v>
      </c>
      <c r="AG234">
        <v>0</v>
      </c>
      <c r="AH234">
        <v>3</v>
      </c>
      <c r="AI234">
        <v>1</v>
      </c>
      <c r="AJ234">
        <v>0</v>
      </c>
      <c r="AK234" t="s">
        <v>220</v>
      </c>
      <c r="AL234">
        <v>33.933506000000001</v>
      </c>
      <c r="AM234" t="s">
        <v>221</v>
      </c>
      <c r="AN234">
        <v>-78.070350000000005</v>
      </c>
      <c r="AO234">
        <v>25</v>
      </c>
      <c r="AP234">
        <v>400</v>
      </c>
      <c r="AQ234" t="s">
        <v>129</v>
      </c>
      <c r="AR234">
        <v>43</v>
      </c>
      <c r="AS234">
        <v>42</v>
      </c>
      <c r="AT234">
        <v>192</v>
      </c>
      <c r="BB234" t="str">
        <f t="shared" si="79"/>
        <v>1200</v>
      </c>
      <c r="BC234">
        <v>1</v>
      </c>
      <c r="BD234" t="str">
        <f t="shared" si="80"/>
        <v xml:space="preserve">N72FU   </v>
      </c>
      <c r="BE234">
        <v>1</v>
      </c>
      <c r="BG234">
        <v>0</v>
      </c>
      <c r="BH234">
        <v>0</v>
      </c>
      <c r="BI234">
        <v>0</v>
      </c>
      <c r="BJ234">
        <v>0</v>
      </c>
      <c r="BK234">
        <v>-400</v>
      </c>
      <c r="BL234" t="s">
        <v>139</v>
      </c>
      <c r="BM234">
        <v>1</v>
      </c>
      <c r="BN234">
        <v>1</v>
      </c>
      <c r="BO234">
        <v>0</v>
      </c>
      <c r="BP234">
        <v>0</v>
      </c>
      <c r="BS234">
        <v>0.12</v>
      </c>
      <c r="BT234">
        <v>0</v>
      </c>
      <c r="BU234">
        <v>0</v>
      </c>
      <c r="CE234" t="str">
        <f t="shared" si="93"/>
        <v>11:58:24.386</v>
      </c>
      <c r="CF234">
        <v>386001703</v>
      </c>
      <c r="CS234">
        <v>0</v>
      </c>
      <c r="CT234">
        <v>2</v>
      </c>
      <c r="CU234">
        <v>0</v>
      </c>
      <c r="CV234">
        <v>2</v>
      </c>
      <c r="CW234">
        <v>0</v>
      </c>
      <c r="CX234">
        <v>7</v>
      </c>
      <c r="CY234">
        <v>7</v>
      </c>
      <c r="CZ234" t="s">
        <v>131</v>
      </c>
      <c r="DA234">
        <v>65</v>
      </c>
      <c r="DB234">
        <v>0</v>
      </c>
      <c r="DC234" t="s">
        <v>132</v>
      </c>
      <c r="DD234" t="s">
        <v>133</v>
      </c>
      <c r="DG234">
        <v>3574773</v>
      </c>
      <c r="DI234">
        <v>0</v>
      </c>
      <c r="DJ234">
        <v>0</v>
      </c>
      <c r="DK234">
        <v>1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</row>
    <row r="235" spans="1:123" x14ac:dyDescent="0.3">
      <c r="A235" t="str">
        <f>"10/15/2023 11:58:24.678"</f>
        <v>10/15/2023 11:58:24.678</v>
      </c>
      <c r="C235" t="str">
        <f t="shared" si="76"/>
        <v>FFDFD3C0</v>
      </c>
      <c r="D235" t="s">
        <v>143</v>
      </c>
      <c r="E235">
        <v>6</v>
      </c>
      <c r="F235">
        <v>3006</v>
      </c>
      <c r="G235" t="s">
        <v>144</v>
      </c>
      <c r="J235" t="s">
        <v>145</v>
      </c>
      <c r="K235">
        <v>0</v>
      </c>
      <c r="L235">
        <v>3</v>
      </c>
      <c r="M235">
        <v>0</v>
      </c>
      <c r="N235">
        <v>2</v>
      </c>
      <c r="O235">
        <v>0</v>
      </c>
      <c r="P235">
        <v>1</v>
      </c>
      <c r="Q235">
        <v>0</v>
      </c>
      <c r="S235" t="str">
        <f t="shared" si="92"/>
        <v>11:58:24.000</v>
      </c>
      <c r="T235" t="str">
        <f t="shared" si="92"/>
        <v>11:58:24.000</v>
      </c>
      <c r="U235" t="str">
        <f t="shared" si="78"/>
        <v>A9A1C3</v>
      </c>
      <c r="V235">
        <v>0</v>
      </c>
      <c r="W235">
        <v>0</v>
      </c>
      <c r="X235">
        <v>2</v>
      </c>
      <c r="Y235">
        <v>0</v>
      </c>
      <c r="AA235">
        <v>1</v>
      </c>
      <c r="AB235">
        <v>8</v>
      </c>
      <c r="AC235">
        <v>3</v>
      </c>
      <c r="AD235">
        <v>0</v>
      </c>
      <c r="AE235">
        <v>9</v>
      </c>
      <c r="AF235" t="s">
        <v>126</v>
      </c>
      <c r="AG235">
        <v>0</v>
      </c>
      <c r="AH235">
        <v>3</v>
      </c>
      <c r="AI235">
        <v>1</v>
      </c>
      <c r="AJ235">
        <v>0</v>
      </c>
      <c r="AK235" t="s">
        <v>220</v>
      </c>
      <c r="AL235">
        <v>33.933506000000001</v>
      </c>
      <c r="AM235" t="s">
        <v>221</v>
      </c>
      <c r="AN235">
        <v>-78.070350000000005</v>
      </c>
      <c r="AO235">
        <v>25</v>
      </c>
      <c r="AP235">
        <v>400</v>
      </c>
      <c r="AQ235" t="s">
        <v>129</v>
      </c>
      <c r="AR235">
        <v>43</v>
      </c>
      <c r="AS235">
        <v>42</v>
      </c>
      <c r="AT235">
        <v>192</v>
      </c>
      <c r="BB235" t="str">
        <f t="shared" si="79"/>
        <v>1200</v>
      </c>
      <c r="BC235">
        <v>1</v>
      </c>
      <c r="BD235" t="str">
        <f t="shared" si="80"/>
        <v xml:space="preserve">N72FU   </v>
      </c>
      <c r="BE235">
        <v>1</v>
      </c>
      <c r="BG235">
        <v>0</v>
      </c>
      <c r="BH235">
        <v>0</v>
      </c>
      <c r="BI235">
        <v>0</v>
      </c>
      <c r="BJ235">
        <v>0</v>
      </c>
      <c r="BK235">
        <v>-400</v>
      </c>
      <c r="BL235" t="s">
        <v>139</v>
      </c>
      <c r="BM235">
        <v>1</v>
      </c>
      <c r="BN235">
        <v>1</v>
      </c>
      <c r="BO235">
        <v>0</v>
      </c>
      <c r="BP235">
        <v>0</v>
      </c>
      <c r="BS235">
        <v>0.12</v>
      </c>
      <c r="BT235">
        <v>0</v>
      </c>
      <c r="BU235">
        <v>0</v>
      </c>
      <c r="CE235" t="str">
        <f t="shared" si="93"/>
        <v>11:58:24.386</v>
      </c>
      <c r="CF235">
        <v>386001703</v>
      </c>
      <c r="CS235">
        <v>0</v>
      </c>
      <c r="CT235">
        <v>2</v>
      </c>
      <c r="CU235">
        <v>0</v>
      </c>
      <c r="CV235">
        <v>2</v>
      </c>
      <c r="CW235">
        <v>0</v>
      </c>
      <c r="CX235">
        <v>7</v>
      </c>
      <c r="CY235">
        <v>7</v>
      </c>
      <c r="CZ235" t="s">
        <v>131</v>
      </c>
      <c r="DA235">
        <v>65</v>
      </c>
      <c r="DB235">
        <v>0</v>
      </c>
      <c r="DC235" t="s">
        <v>132</v>
      </c>
      <c r="DD235" t="s">
        <v>133</v>
      </c>
      <c r="DG235">
        <v>3574773</v>
      </c>
      <c r="DI235">
        <v>0</v>
      </c>
      <c r="DJ235">
        <v>0</v>
      </c>
      <c r="DK235">
        <v>1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</row>
    <row r="236" spans="1:123" x14ac:dyDescent="0.3">
      <c r="A236" t="str">
        <f>"10/15/2023 11:58:25.678"</f>
        <v>10/15/2023 11:58:25.678</v>
      </c>
      <c r="C236" t="str">
        <f t="shared" si="76"/>
        <v>FFDFD3C0</v>
      </c>
      <c r="D236" t="s">
        <v>134</v>
      </c>
      <c r="E236">
        <v>2</v>
      </c>
      <c r="H236">
        <v>158</v>
      </c>
      <c r="I236" t="s">
        <v>140</v>
      </c>
      <c r="J236" t="s">
        <v>136</v>
      </c>
      <c r="K236">
        <v>0</v>
      </c>
      <c r="L236">
        <v>3</v>
      </c>
      <c r="M236">
        <v>0</v>
      </c>
      <c r="N236">
        <v>2</v>
      </c>
      <c r="O236">
        <v>0</v>
      </c>
      <c r="P236">
        <v>1</v>
      </c>
      <c r="Q236">
        <v>0</v>
      </c>
      <c r="S236" t="str">
        <f t="shared" ref="S236:T241" si="94">"11:58:25.000"</f>
        <v>11:58:25.000</v>
      </c>
      <c r="T236" t="str">
        <f t="shared" si="94"/>
        <v>11:58:25.000</v>
      </c>
      <c r="U236" t="str">
        <f t="shared" si="78"/>
        <v>A9A1C3</v>
      </c>
      <c r="V236">
        <v>0</v>
      </c>
      <c r="W236">
        <v>0</v>
      </c>
      <c r="X236">
        <v>2</v>
      </c>
      <c r="Y236">
        <v>0</v>
      </c>
      <c r="AA236">
        <v>1</v>
      </c>
      <c r="AB236">
        <v>8</v>
      </c>
      <c r="AC236">
        <v>3</v>
      </c>
      <c r="AD236">
        <v>0</v>
      </c>
      <c r="AE236">
        <v>9</v>
      </c>
      <c r="AF236" t="s">
        <v>126</v>
      </c>
      <c r="AG236">
        <v>0</v>
      </c>
      <c r="AH236">
        <v>3</v>
      </c>
      <c r="AI236">
        <v>1</v>
      </c>
      <c r="AJ236">
        <v>0</v>
      </c>
      <c r="AK236" t="s">
        <v>222</v>
      </c>
      <c r="AL236">
        <v>33.933678</v>
      </c>
      <c r="AM236" t="s">
        <v>223</v>
      </c>
      <c r="AN236">
        <v>-78.070092000000002</v>
      </c>
      <c r="AO236">
        <v>25</v>
      </c>
      <c r="AP236">
        <v>400</v>
      </c>
      <c r="AQ236" t="s">
        <v>129</v>
      </c>
      <c r="AR236">
        <v>42</v>
      </c>
      <c r="AS236">
        <v>42</v>
      </c>
      <c r="AT236">
        <v>192</v>
      </c>
      <c r="BB236" t="str">
        <f t="shared" si="79"/>
        <v>1200</v>
      </c>
      <c r="BC236">
        <v>1</v>
      </c>
      <c r="BD236" t="str">
        <f t="shared" si="80"/>
        <v xml:space="preserve">N72FU   </v>
      </c>
      <c r="BE236">
        <v>1</v>
      </c>
      <c r="BG236">
        <v>0</v>
      </c>
      <c r="BH236">
        <v>0</v>
      </c>
      <c r="BI236">
        <v>0</v>
      </c>
      <c r="BJ236">
        <v>0</v>
      </c>
      <c r="BK236">
        <v>-400</v>
      </c>
      <c r="BL236" t="s">
        <v>139</v>
      </c>
      <c r="BM236">
        <v>1</v>
      </c>
      <c r="BN236">
        <v>1</v>
      </c>
      <c r="BO236">
        <v>0</v>
      </c>
      <c r="BP236">
        <v>0</v>
      </c>
      <c r="BS236">
        <v>0.12</v>
      </c>
      <c r="BT236">
        <v>0</v>
      </c>
      <c r="BU236">
        <v>0</v>
      </c>
      <c r="CE236" t="str">
        <f t="shared" ref="CE236:CE241" si="95">"11:58:25.478"</f>
        <v>11:58:25.478</v>
      </c>
      <c r="CF236">
        <v>478002348</v>
      </c>
      <c r="CS236">
        <v>0</v>
      </c>
      <c r="CT236">
        <v>2</v>
      </c>
      <c r="CU236">
        <v>0</v>
      </c>
      <c r="CV236">
        <v>2</v>
      </c>
      <c r="CW236">
        <v>0</v>
      </c>
      <c r="CX236">
        <v>7</v>
      </c>
      <c r="CY236">
        <v>7</v>
      </c>
      <c r="CZ236" t="s">
        <v>131</v>
      </c>
      <c r="DA236">
        <v>65</v>
      </c>
      <c r="DB236">
        <v>0</v>
      </c>
      <c r="DC236" t="s">
        <v>132</v>
      </c>
      <c r="DD236" t="s">
        <v>133</v>
      </c>
      <c r="DG236">
        <v>3574779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</row>
    <row r="237" spans="1:123" x14ac:dyDescent="0.3">
      <c r="A237" t="str">
        <f>"10/15/2023 11:58:25.694"</f>
        <v>10/15/2023 11:58:25.694</v>
      </c>
      <c r="C237" t="str">
        <f t="shared" si="76"/>
        <v>FFDFD3C0</v>
      </c>
      <c r="D237" t="s">
        <v>137</v>
      </c>
      <c r="E237">
        <v>4</v>
      </c>
      <c r="F237">
        <v>1004</v>
      </c>
      <c r="G237" t="s">
        <v>140</v>
      </c>
      <c r="J237" t="s">
        <v>138</v>
      </c>
      <c r="K237">
        <v>0</v>
      </c>
      <c r="L237">
        <v>3</v>
      </c>
      <c r="M237">
        <v>0</v>
      </c>
      <c r="N237">
        <v>2</v>
      </c>
      <c r="O237">
        <v>0</v>
      </c>
      <c r="P237">
        <v>1</v>
      </c>
      <c r="Q237">
        <v>0</v>
      </c>
      <c r="S237" t="str">
        <f t="shared" si="94"/>
        <v>11:58:25.000</v>
      </c>
      <c r="T237" t="str">
        <f t="shared" si="94"/>
        <v>11:58:25.000</v>
      </c>
      <c r="U237" t="str">
        <f t="shared" si="78"/>
        <v>A9A1C3</v>
      </c>
      <c r="V237">
        <v>0</v>
      </c>
      <c r="W237">
        <v>0</v>
      </c>
      <c r="X237">
        <v>2</v>
      </c>
      <c r="Y237">
        <v>0</v>
      </c>
      <c r="AA237">
        <v>1</v>
      </c>
      <c r="AB237">
        <v>8</v>
      </c>
      <c r="AC237">
        <v>3</v>
      </c>
      <c r="AD237">
        <v>0</v>
      </c>
      <c r="AE237">
        <v>9</v>
      </c>
      <c r="AF237" t="s">
        <v>126</v>
      </c>
      <c r="AG237">
        <v>0</v>
      </c>
      <c r="AH237">
        <v>3</v>
      </c>
      <c r="AI237">
        <v>1</v>
      </c>
      <c r="AJ237">
        <v>0</v>
      </c>
      <c r="AK237" t="s">
        <v>222</v>
      </c>
      <c r="AL237">
        <v>33.933678</v>
      </c>
      <c r="AM237" t="s">
        <v>223</v>
      </c>
      <c r="AN237">
        <v>-78.070092000000002</v>
      </c>
      <c r="AO237">
        <v>25</v>
      </c>
      <c r="AP237">
        <v>400</v>
      </c>
      <c r="AQ237" t="s">
        <v>129</v>
      </c>
      <c r="AR237">
        <v>42</v>
      </c>
      <c r="AS237">
        <v>42</v>
      </c>
      <c r="AT237">
        <v>192</v>
      </c>
      <c r="BB237" t="str">
        <f t="shared" si="79"/>
        <v>1200</v>
      </c>
      <c r="BC237">
        <v>1</v>
      </c>
      <c r="BD237" t="str">
        <f t="shared" si="80"/>
        <v xml:space="preserve">N72FU   </v>
      </c>
      <c r="BE237">
        <v>1</v>
      </c>
      <c r="BG237">
        <v>0</v>
      </c>
      <c r="BH237">
        <v>0</v>
      </c>
      <c r="BI237">
        <v>0</v>
      </c>
      <c r="BJ237">
        <v>0</v>
      </c>
      <c r="BK237">
        <v>-400</v>
      </c>
      <c r="BL237" t="s">
        <v>139</v>
      </c>
      <c r="BM237">
        <v>1</v>
      </c>
      <c r="BN237">
        <v>1</v>
      </c>
      <c r="BO237">
        <v>0</v>
      </c>
      <c r="BP237">
        <v>0</v>
      </c>
      <c r="BS237">
        <v>0.12</v>
      </c>
      <c r="BT237">
        <v>0</v>
      </c>
      <c r="BU237">
        <v>0</v>
      </c>
      <c r="CE237" t="str">
        <f t="shared" si="95"/>
        <v>11:58:25.478</v>
      </c>
      <c r="CF237">
        <v>478002348</v>
      </c>
      <c r="CS237">
        <v>0</v>
      </c>
      <c r="CT237">
        <v>2</v>
      </c>
      <c r="CU237">
        <v>0</v>
      </c>
      <c r="CV237">
        <v>2</v>
      </c>
      <c r="CW237">
        <v>0</v>
      </c>
      <c r="CX237">
        <v>7</v>
      </c>
      <c r="CY237">
        <v>7</v>
      </c>
      <c r="CZ237" t="s">
        <v>131</v>
      </c>
      <c r="DA237">
        <v>65</v>
      </c>
      <c r="DB237">
        <v>0</v>
      </c>
      <c r="DC237" t="s">
        <v>132</v>
      </c>
      <c r="DD237" t="s">
        <v>133</v>
      </c>
      <c r="DG237">
        <v>3574779</v>
      </c>
      <c r="DI237">
        <v>0</v>
      </c>
      <c r="DJ237">
        <v>0</v>
      </c>
      <c r="DK237">
        <v>1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</row>
    <row r="238" spans="1:123" x14ac:dyDescent="0.3">
      <c r="A238" t="str">
        <f>"10/15/2023 11:58:25.725"</f>
        <v>10/15/2023 11:58:25.725</v>
      </c>
      <c r="C238" t="str">
        <f t="shared" si="76"/>
        <v>FFDFD3C0</v>
      </c>
      <c r="D238" t="s">
        <v>123</v>
      </c>
      <c r="E238">
        <v>10</v>
      </c>
      <c r="H238">
        <v>260</v>
      </c>
      <c r="I238" t="s">
        <v>124</v>
      </c>
      <c r="J238" t="s">
        <v>125</v>
      </c>
      <c r="K238">
        <v>0</v>
      </c>
      <c r="L238">
        <v>3</v>
      </c>
      <c r="M238">
        <v>0</v>
      </c>
      <c r="N238">
        <v>2</v>
      </c>
      <c r="O238">
        <v>0</v>
      </c>
      <c r="P238">
        <v>1</v>
      </c>
      <c r="Q238">
        <v>0</v>
      </c>
      <c r="S238" t="str">
        <f t="shared" si="94"/>
        <v>11:58:25.000</v>
      </c>
      <c r="T238" t="str">
        <f t="shared" si="94"/>
        <v>11:58:25.000</v>
      </c>
      <c r="U238" t="str">
        <f t="shared" si="78"/>
        <v>A9A1C3</v>
      </c>
      <c r="V238">
        <v>0</v>
      </c>
      <c r="W238">
        <v>0</v>
      </c>
      <c r="X238">
        <v>2</v>
      </c>
      <c r="Y238">
        <v>0</v>
      </c>
      <c r="AA238">
        <v>1</v>
      </c>
      <c r="AB238">
        <v>8</v>
      </c>
      <c r="AC238">
        <v>3</v>
      </c>
      <c r="AD238">
        <v>0</v>
      </c>
      <c r="AE238">
        <v>9</v>
      </c>
      <c r="AF238" t="s">
        <v>126</v>
      </c>
      <c r="AG238">
        <v>0</v>
      </c>
      <c r="AH238">
        <v>3</v>
      </c>
      <c r="AI238">
        <v>1</v>
      </c>
      <c r="AJ238">
        <v>0</v>
      </c>
      <c r="AK238" t="s">
        <v>222</v>
      </c>
      <c r="AL238">
        <v>33.933678</v>
      </c>
      <c r="AM238" t="s">
        <v>223</v>
      </c>
      <c r="AN238">
        <v>-78.070092000000002</v>
      </c>
      <c r="AO238">
        <v>25</v>
      </c>
      <c r="AP238">
        <v>400</v>
      </c>
      <c r="AQ238" t="s">
        <v>129</v>
      </c>
      <c r="AR238">
        <v>42</v>
      </c>
      <c r="AS238">
        <v>42</v>
      </c>
      <c r="AT238">
        <v>192</v>
      </c>
      <c r="BB238" t="str">
        <f t="shared" si="79"/>
        <v>1200</v>
      </c>
      <c r="BC238">
        <v>1</v>
      </c>
      <c r="BD238" t="str">
        <f t="shared" si="80"/>
        <v xml:space="preserve">N72FU   </v>
      </c>
      <c r="BE238">
        <v>1</v>
      </c>
      <c r="BG238">
        <v>0</v>
      </c>
      <c r="BH238">
        <v>0</v>
      </c>
      <c r="BI238">
        <v>0</v>
      </c>
      <c r="BJ238">
        <v>0</v>
      </c>
      <c r="BK238">
        <v>-400</v>
      </c>
      <c r="BL238" t="s">
        <v>139</v>
      </c>
      <c r="BM238">
        <v>1</v>
      </c>
      <c r="BN238">
        <v>1</v>
      </c>
      <c r="BO238">
        <v>0</v>
      </c>
      <c r="BP238">
        <v>0</v>
      </c>
      <c r="BS238">
        <v>0.12</v>
      </c>
      <c r="BT238">
        <v>0</v>
      </c>
      <c r="BU238">
        <v>0</v>
      </c>
      <c r="CE238" t="str">
        <f t="shared" si="95"/>
        <v>11:58:25.478</v>
      </c>
      <c r="CF238">
        <v>478002348</v>
      </c>
      <c r="CS238">
        <v>0</v>
      </c>
      <c r="CT238">
        <v>2</v>
      </c>
      <c r="CU238">
        <v>0</v>
      </c>
      <c r="CV238">
        <v>2</v>
      </c>
      <c r="CW238">
        <v>0</v>
      </c>
      <c r="CX238">
        <v>7</v>
      </c>
      <c r="CY238">
        <v>7</v>
      </c>
      <c r="CZ238" t="s">
        <v>131</v>
      </c>
      <c r="DA238">
        <v>65</v>
      </c>
      <c r="DB238">
        <v>0</v>
      </c>
      <c r="DC238" t="s">
        <v>132</v>
      </c>
      <c r="DD238" t="s">
        <v>133</v>
      </c>
      <c r="DG238">
        <v>3574779</v>
      </c>
      <c r="DI238">
        <v>0</v>
      </c>
      <c r="DJ238">
        <v>0</v>
      </c>
      <c r="DK238">
        <v>1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</row>
    <row r="239" spans="1:123" x14ac:dyDescent="0.3">
      <c r="A239" t="str">
        <f>"10/15/2023 11:58:25.725"</f>
        <v>10/15/2023 11:58:25.725</v>
      </c>
      <c r="C239" t="str">
        <f t="shared" si="76"/>
        <v>FFDFD3C0</v>
      </c>
      <c r="D239" t="s">
        <v>141</v>
      </c>
      <c r="E239">
        <v>42</v>
      </c>
      <c r="H239">
        <v>129</v>
      </c>
      <c r="I239" t="s">
        <v>142</v>
      </c>
      <c r="J239" t="s">
        <v>125</v>
      </c>
      <c r="K239">
        <v>0</v>
      </c>
      <c r="L239">
        <v>3</v>
      </c>
      <c r="M239">
        <v>0</v>
      </c>
      <c r="N239">
        <v>2</v>
      </c>
      <c r="O239">
        <v>0</v>
      </c>
      <c r="P239">
        <v>1</v>
      </c>
      <c r="Q239">
        <v>0</v>
      </c>
      <c r="S239" t="str">
        <f t="shared" si="94"/>
        <v>11:58:25.000</v>
      </c>
      <c r="T239" t="str">
        <f t="shared" si="94"/>
        <v>11:58:25.000</v>
      </c>
      <c r="U239" t="str">
        <f t="shared" si="78"/>
        <v>A9A1C3</v>
      </c>
      <c r="V239">
        <v>0</v>
      </c>
      <c r="W239">
        <v>0</v>
      </c>
      <c r="X239">
        <v>2</v>
      </c>
      <c r="Y239">
        <v>0</v>
      </c>
      <c r="AA239">
        <v>1</v>
      </c>
      <c r="AB239">
        <v>8</v>
      </c>
      <c r="AC239">
        <v>3</v>
      </c>
      <c r="AD239">
        <v>0</v>
      </c>
      <c r="AE239">
        <v>9</v>
      </c>
      <c r="AF239" t="s">
        <v>126</v>
      </c>
      <c r="AG239">
        <v>0</v>
      </c>
      <c r="AH239">
        <v>3</v>
      </c>
      <c r="AI239">
        <v>1</v>
      </c>
      <c r="AJ239">
        <v>0</v>
      </c>
      <c r="AK239" t="s">
        <v>222</v>
      </c>
      <c r="AL239">
        <v>33.933678</v>
      </c>
      <c r="AM239" t="s">
        <v>223</v>
      </c>
      <c r="AN239">
        <v>-78.070092000000002</v>
      </c>
      <c r="AO239">
        <v>25</v>
      </c>
      <c r="AP239">
        <v>400</v>
      </c>
      <c r="AQ239" t="s">
        <v>129</v>
      </c>
      <c r="AR239">
        <v>42</v>
      </c>
      <c r="AS239">
        <v>42</v>
      </c>
      <c r="AT239">
        <v>192</v>
      </c>
      <c r="BB239" t="str">
        <f t="shared" si="79"/>
        <v>1200</v>
      </c>
      <c r="BC239">
        <v>1</v>
      </c>
      <c r="BD239" t="str">
        <f t="shared" si="80"/>
        <v xml:space="preserve">N72FU   </v>
      </c>
      <c r="BE239">
        <v>1</v>
      </c>
      <c r="BG239">
        <v>0</v>
      </c>
      <c r="BH239">
        <v>0</v>
      </c>
      <c r="BI239">
        <v>0</v>
      </c>
      <c r="BJ239">
        <v>0</v>
      </c>
      <c r="BK239">
        <v>-400</v>
      </c>
      <c r="BL239" t="s">
        <v>139</v>
      </c>
      <c r="BM239">
        <v>1</v>
      </c>
      <c r="BN239">
        <v>1</v>
      </c>
      <c r="BO239">
        <v>0</v>
      </c>
      <c r="BP239">
        <v>0</v>
      </c>
      <c r="BS239">
        <v>0.12</v>
      </c>
      <c r="BT239">
        <v>0</v>
      </c>
      <c r="BU239">
        <v>0</v>
      </c>
      <c r="CE239" t="str">
        <f t="shared" si="95"/>
        <v>11:58:25.478</v>
      </c>
      <c r="CF239">
        <v>478002348</v>
      </c>
      <c r="CS239">
        <v>0</v>
      </c>
      <c r="CT239">
        <v>2</v>
      </c>
      <c r="CU239">
        <v>0</v>
      </c>
      <c r="CV239">
        <v>2</v>
      </c>
      <c r="CW239">
        <v>0</v>
      </c>
      <c r="CX239">
        <v>7</v>
      </c>
      <c r="CY239">
        <v>7</v>
      </c>
      <c r="CZ239" t="s">
        <v>131</v>
      </c>
      <c r="DA239">
        <v>65</v>
      </c>
      <c r="DB239">
        <v>0</v>
      </c>
      <c r="DC239" t="s">
        <v>132</v>
      </c>
      <c r="DD239" t="s">
        <v>133</v>
      </c>
      <c r="DG239">
        <v>3574779</v>
      </c>
      <c r="DI239">
        <v>0</v>
      </c>
      <c r="DJ239">
        <v>0</v>
      </c>
      <c r="DK239">
        <v>1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</row>
    <row r="240" spans="1:123" x14ac:dyDescent="0.3">
      <c r="A240" t="str">
        <f>"10/15/2023 11:58:25.725"</f>
        <v>10/15/2023 11:58:25.725</v>
      </c>
      <c r="C240" t="str">
        <f t="shared" si="76"/>
        <v>FFDFD3C0</v>
      </c>
      <c r="D240" t="s">
        <v>143</v>
      </c>
      <c r="E240">
        <v>6</v>
      </c>
      <c r="F240">
        <v>3006</v>
      </c>
      <c r="G240" t="s">
        <v>144</v>
      </c>
      <c r="J240" t="s">
        <v>145</v>
      </c>
      <c r="K240">
        <v>0</v>
      </c>
      <c r="L240">
        <v>3</v>
      </c>
      <c r="M240">
        <v>0</v>
      </c>
      <c r="N240">
        <v>2</v>
      </c>
      <c r="O240">
        <v>0</v>
      </c>
      <c r="P240">
        <v>1</v>
      </c>
      <c r="Q240">
        <v>0</v>
      </c>
      <c r="S240" t="str">
        <f t="shared" si="94"/>
        <v>11:58:25.000</v>
      </c>
      <c r="T240" t="str">
        <f t="shared" si="94"/>
        <v>11:58:25.000</v>
      </c>
      <c r="U240" t="str">
        <f t="shared" si="78"/>
        <v>A9A1C3</v>
      </c>
      <c r="V240">
        <v>0</v>
      </c>
      <c r="W240">
        <v>0</v>
      </c>
      <c r="X240">
        <v>2</v>
      </c>
      <c r="Y240">
        <v>0</v>
      </c>
      <c r="AA240">
        <v>1</v>
      </c>
      <c r="AB240">
        <v>8</v>
      </c>
      <c r="AC240">
        <v>3</v>
      </c>
      <c r="AD240">
        <v>0</v>
      </c>
      <c r="AE240">
        <v>9</v>
      </c>
      <c r="AF240" t="s">
        <v>126</v>
      </c>
      <c r="AG240">
        <v>0</v>
      </c>
      <c r="AH240">
        <v>3</v>
      </c>
      <c r="AI240">
        <v>1</v>
      </c>
      <c r="AJ240">
        <v>0</v>
      </c>
      <c r="AK240" t="s">
        <v>222</v>
      </c>
      <c r="AL240">
        <v>33.933678</v>
      </c>
      <c r="AM240" t="s">
        <v>223</v>
      </c>
      <c r="AN240">
        <v>-78.070092000000002</v>
      </c>
      <c r="AO240">
        <v>25</v>
      </c>
      <c r="AP240">
        <v>400</v>
      </c>
      <c r="AQ240" t="s">
        <v>129</v>
      </c>
      <c r="AR240">
        <v>42</v>
      </c>
      <c r="AS240">
        <v>42</v>
      </c>
      <c r="AT240">
        <v>192</v>
      </c>
      <c r="BB240" t="str">
        <f t="shared" si="79"/>
        <v>1200</v>
      </c>
      <c r="BC240">
        <v>1</v>
      </c>
      <c r="BD240" t="str">
        <f t="shared" si="80"/>
        <v xml:space="preserve">N72FU   </v>
      </c>
      <c r="BE240">
        <v>1</v>
      </c>
      <c r="BG240">
        <v>0</v>
      </c>
      <c r="BH240">
        <v>0</v>
      </c>
      <c r="BI240">
        <v>0</v>
      </c>
      <c r="BJ240">
        <v>0</v>
      </c>
      <c r="BK240">
        <v>-400</v>
      </c>
      <c r="BL240" t="s">
        <v>139</v>
      </c>
      <c r="BM240">
        <v>1</v>
      </c>
      <c r="BN240">
        <v>1</v>
      </c>
      <c r="BO240">
        <v>0</v>
      </c>
      <c r="BP240">
        <v>0</v>
      </c>
      <c r="BS240">
        <v>0.12</v>
      </c>
      <c r="BT240">
        <v>0</v>
      </c>
      <c r="BU240">
        <v>0</v>
      </c>
      <c r="CE240" t="str">
        <f t="shared" si="95"/>
        <v>11:58:25.478</v>
      </c>
      <c r="CF240">
        <v>478002348</v>
      </c>
      <c r="CS240">
        <v>0</v>
      </c>
      <c r="CT240">
        <v>2</v>
      </c>
      <c r="CU240">
        <v>0</v>
      </c>
      <c r="CV240">
        <v>2</v>
      </c>
      <c r="CW240">
        <v>0</v>
      </c>
      <c r="CX240">
        <v>7</v>
      </c>
      <c r="CY240">
        <v>7</v>
      </c>
      <c r="CZ240" t="s">
        <v>131</v>
      </c>
      <c r="DA240">
        <v>65</v>
      </c>
      <c r="DB240">
        <v>0</v>
      </c>
      <c r="DC240" t="s">
        <v>132</v>
      </c>
      <c r="DD240" t="s">
        <v>133</v>
      </c>
      <c r="DG240">
        <v>3574779</v>
      </c>
      <c r="DI240">
        <v>0</v>
      </c>
      <c r="DJ240">
        <v>0</v>
      </c>
      <c r="DK240">
        <v>1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</row>
    <row r="241" spans="1:123" x14ac:dyDescent="0.3">
      <c r="A241" t="str">
        <f>"10/15/2023 11:58:25.740"</f>
        <v>10/15/2023 11:58:25.740</v>
      </c>
      <c r="C241" t="str">
        <f t="shared" si="76"/>
        <v>FFDFD3C0</v>
      </c>
      <c r="D241" t="s">
        <v>137</v>
      </c>
      <c r="E241">
        <v>6</v>
      </c>
      <c r="F241">
        <v>1006</v>
      </c>
      <c r="G241" t="s">
        <v>135</v>
      </c>
      <c r="J241" t="s">
        <v>138</v>
      </c>
      <c r="K241">
        <v>0</v>
      </c>
      <c r="L241">
        <v>3</v>
      </c>
      <c r="M241">
        <v>0</v>
      </c>
      <c r="N241">
        <v>2</v>
      </c>
      <c r="O241">
        <v>0</v>
      </c>
      <c r="P241">
        <v>1</v>
      </c>
      <c r="Q241">
        <v>0</v>
      </c>
      <c r="S241" t="str">
        <f t="shared" si="94"/>
        <v>11:58:25.000</v>
      </c>
      <c r="T241" t="str">
        <f t="shared" si="94"/>
        <v>11:58:25.000</v>
      </c>
      <c r="U241" t="str">
        <f t="shared" si="78"/>
        <v>A9A1C3</v>
      </c>
      <c r="V241">
        <v>0</v>
      </c>
      <c r="W241">
        <v>0</v>
      </c>
      <c r="X241">
        <v>2</v>
      </c>
      <c r="Y241">
        <v>0</v>
      </c>
      <c r="AA241">
        <v>1</v>
      </c>
      <c r="AB241">
        <v>8</v>
      </c>
      <c r="AC241">
        <v>3</v>
      </c>
      <c r="AD241">
        <v>0</v>
      </c>
      <c r="AE241">
        <v>9</v>
      </c>
      <c r="AF241" t="s">
        <v>126</v>
      </c>
      <c r="AG241">
        <v>0</v>
      </c>
      <c r="AH241">
        <v>3</v>
      </c>
      <c r="AI241">
        <v>1</v>
      </c>
      <c r="AJ241">
        <v>0</v>
      </c>
      <c r="AK241" t="s">
        <v>222</v>
      </c>
      <c r="AL241">
        <v>33.933678</v>
      </c>
      <c r="AM241" t="s">
        <v>223</v>
      </c>
      <c r="AN241">
        <v>-78.070092000000002</v>
      </c>
      <c r="AO241">
        <v>25</v>
      </c>
      <c r="AP241">
        <v>400</v>
      </c>
      <c r="AQ241" t="s">
        <v>129</v>
      </c>
      <c r="AR241">
        <v>42</v>
      </c>
      <c r="AS241">
        <v>42</v>
      </c>
      <c r="AT241">
        <v>192</v>
      </c>
      <c r="BB241" t="str">
        <f t="shared" si="79"/>
        <v>1200</v>
      </c>
      <c r="BC241">
        <v>1</v>
      </c>
      <c r="BD241" t="str">
        <f t="shared" si="80"/>
        <v xml:space="preserve">N72FU   </v>
      </c>
      <c r="BE241">
        <v>1</v>
      </c>
      <c r="BG241">
        <v>0</v>
      </c>
      <c r="BH241">
        <v>0</v>
      </c>
      <c r="BI241">
        <v>0</v>
      </c>
      <c r="BJ241">
        <v>0</v>
      </c>
      <c r="BK241">
        <v>-400</v>
      </c>
      <c r="BL241" t="s">
        <v>139</v>
      </c>
      <c r="BM241">
        <v>1</v>
      </c>
      <c r="BN241">
        <v>1</v>
      </c>
      <c r="BO241">
        <v>0</v>
      </c>
      <c r="BP241">
        <v>0</v>
      </c>
      <c r="BS241">
        <v>0.12</v>
      </c>
      <c r="BT241">
        <v>0</v>
      </c>
      <c r="BU241">
        <v>0</v>
      </c>
      <c r="CE241" t="str">
        <f t="shared" si="95"/>
        <v>11:58:25.478</v>
      </c>
      <c r="CF241">
        <v>478002348</v>
      </c>
      <c r="CS241">
        <v>0</v>
      </c>
      <c r="CT241">
        <v>2</v>
      </c>
      <c r="CU241">
        <v>0</v>
      </c>
      <c r="CV241">
        <v>2</v>
      </c>
      <c r="CW241">
        <v>0</v>
      </c>
      <c r="CX241">
        <v>7</v>
      </c>
      <c r="CY241">
        <v>7</v>
      </c>
      <c r="CZ241" t="s">
        <v>131</v>
      </c>
      <c r="DA241">
        <v>65</v>
      </c>
      <c r="DB241">
        <v>0</v>
      </c>
      <c r="DC241" t="s">
        <v>132</v>
      </c>
      <c r="DD241" t="s">
        <v>133</v>
      </c>
      <c r="DG241">
        <v>3574779</v>
      </c>
      <c r="DI241">
        <v>0</v>
      </c>
      <c r="DJ241">
        <v>0</v>
      </c>
      <c r="DK241">
        <v>1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</row>
    <row r="242" spans="1:123" x14ac:dyDescent="0.3">
      <c r="A242" t="str">
        <f>"10/15/2023 11:58:26.662"</f>
        <v>10/15/2023 11:58:26.662</v>
      </c>
      <c r="C242" t="str">
        <f t="shared" si="76"/>
        <v>FFDFD3C0</v>
      </c>
      <c r="D242" t="s">
        <v>123</v>
      </c>
      <c r="E242">
        <v>10</v>
      </c>
      <c r="H242">
        <v>260</v>
      </c>
      <c r="I242" t="s">
        <v>124</v>
      </c>
      <c r="J242" t="s">
        <v>125</v>
      </c>
      <c r="K242">
        <v>0</v>
      </c>
      <c r="L242">
        <v>3</v>
      </c>
      <c r="M242">
        <v>0</v>
      </c>
      <c r="N242">
        <v>2</v>
      </c>
      <c r="O242">
        <v>0</v>
      </c>
      <c r="P242">
        <v>1</v>
      </c>
      <c r="Q242">
        <v>0</v>
      </c>
      <c r="S242" t="str">
        <f t="shared" ref="S242:T247" si="96">"11:58:26.000"</f>
        <v>11:58:26.000</v>
      </c>
      <c r="T242" t="str">
        <f t="shared" si="96"/>
        <v>11:58:26.000</v>
      </c>
      <c r="U242" t="str">
        <f t="shared" si="78"/>
        <v>A9A1C3</v>
      </c>
      <c r="V242">
        <v>0</v>
      </c>
      <c r="W242">
        <v>0</v>
      </c>
      <c r="X242">
        <v>2</v>
      </c>
      <c r="Y242">
        <v>0</v>
      </c>
      <c r="AA242">
        <v>1</v>
      </c>
      <c r="AB242">
        <v>8</v>
      </c>
      <c r="AC242">
        <v>3</v>
      </c>
      <c r="AD242">
        <v>0</v>
      </c>
      <c r="AE242">
        <v>9</v>
      </c>
      <c r="AF242" t="s">
        <v>126</v>
      </c>
      <c r="AG242">
        <v>0</v>
      </c>
      <c r="AH242">
        <v>3</v>
      </c>
      <c r="AI242">
        <v>1</v>
      </c>
      <c r="AJ242">
        <v>0</v>
      </c>
      <c r="AK242" t="s">
        <v>224</v>
      </c>
      <c r="AL242">
        <v>33.933892</v>
      </c>
      <c r="AM242" t="s">
        <v>225</v>
      </c>
      <c r="AN242">
        <v>-78.069878000000003</v>
      </c>
      <c r="AO242">
        <v>25</v>
      </c>
      <c r="AP242">
        <v>400</v>
      </c>
      <c r="AQ242" t="s">
        <v>129</v>
      </c>
      <c r="AR242">
        <v>41</v>
      </c>
      <c r="AS242">
        <v>41</v>
      </c>
      <c r="AT242">
        <v>192</v>
      </c>
      <c r="BB242" t="str">
        <f t="shared" si="79"/>
        <v>1200</v>
      </c>
      <c r="BC242">
        <v>1</v>
      </c>
      <c r="BD242" t="str">
        <f t="shared" si="80"/>
        <v xml:space="preserve">N72FU   </v>
      </c>
      <c r="BE242">
        <v>1</v>
      </c>
      <c r="BG242">
        <v>0</v>
      </c>
      <c r="BH242">
        <v>0</v>
      </c>
      <c r="BI242">
        <v>0</v>
      </c>
      <c r="BJ242">
        <v>0</v>
      </c>
      <c r="BK242">
        <v>-400</v>
      </c>
      <c r="BL242" t="s">
        <v>139</v>
      </c>
      <c r="BM242">
        <v>1</v>
      </c>
      <c r="BN242">
        <v>1</v>
      </c>
      <c r="BO242">
        <v>0</v>
      </c>
      <c r="BP242">
        <v>0</v>
      </c>
      <c r="BS242">
        <v>0.12</v>
      </c>
      <c r="BT242">
        <v>0</v>
      </c>
      <c r="BU242">
        <v>0</v>
      </c>
      <c r="CE242" t="str">
        <f t="shared" ref="CE242:CE247" si="97">"11:58:26.434"</f>
        <v>11:58:26.434</v>
      </c>
      <c r="CF242">
        <v>434002243</v>
      </c>
      <c r="CS242">
        <v>0</v>
      </c>
      <c r="CT242">
        <v>2</v>
      </c>
      <c r="CU242">
        <v>0</v>
      </c>
      <c r="CV242">
        <v>2</v>
      </c>
      <c r="CW242">
        <v>0</v>
      </c>
      <c r="CX242">
        <v>7</v>
      </c>
      <c r="CY242">
        <v>7</v>
      </c>
      <c r="CZ242" t="s">
        <v>131</v>
      </c>
      <c r="DA242">
        <v>65</v>
      </c>
      <c r="DB242">
        <v>0</v>
      </c>
      <c r="DC242" t="s">
        <v>132</v>
      </c>
      <c r="DD242" t="s">
        <v>133</v>
      </c>
      <c r="DG242">
        <v>3574788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</row>
    <row r="243" spans="1:123" x14ac:dyDescent="0.3">
      <c r="A243" t="str">
        <f>"10/15/2023 11:58:26.678"</f>
        <v>10/15/2023 11:58:26.678</v>
      </c>
      <c r="C243" t="str">
        <f t="shared" si="76"/>
        <v>FFDFD3C0</v>
      </c>
      <c r="D243" t="s">
        <v>141</v>
      </c>
      <c r="E243">
        <v>42</v>
      </c>
      <c r="H243">
        <v>129</v>
      </c>
      <c r="I243" t="s">
        <v>142</v>
      </c>
      <c r="J243" t="s">
        <v>125</v>
      </c>
      <c r="K243">
        <v>0</v>
      </c>
      <c r="L243">
        <v>3</v>
      </c>
      <c r="M243">
        <v>0</v>
      </c>
      <c r="N243">
        <v>2</v>
      </c>
      <c r="O243">
        <v>0</v>
      </c>
      <c r="P243">
        <v>1</v>
      </c>
      <c r="Q243">
        <v>0</v>
      </c>
      <c r="S243" t="str">
        <f t="shared" si="96"/>
        <v>11:58:26.000</v>
      </c>
      <c r="T243" t="str">
        <f t="shared" si="96"/>
        <v>11:58:26.000</v>
      </c>
      <c r="U243" t="str">
        <f t="shared" si="78"/>
        <v>A9A1C3</v>
      </c>
      <c r="V243">
        <v>0</v>
      </c>
      <c r="W243">
        <v>0</v>
      </c>
      <c r="X243">
        <v>2</v>
      </c>
      <c r="Y243">
        <v>0</v>
      </c>
      <c r="AA243">
        <v>1</v>
      </c>
      <c r="AB243">
        <v>8</v>
      </c>
      <c r="AC243">
        <v>3</v>
      </c>
      <c r="AD243">
        <v>0</v>
      </c>
      <c r="AE243">
        <v>9</v>
      </c>
      <c r="AF243" t="s">
        <v>126</v>
      </c>
      <c r="AG243">
        <v>0</v>
      </c>
      <c r="AH243">
        <v>3</v>
      </c>
      <c r="AI243">
        <v>1</v>
      </c>
      <c r="AJ243">
        <v>0</v>
      </c>
      <c r="AK243" t="s">
        <v>224</v>
      </c>
      <c r="AL243">
        <v>33.933892</v>
      </c>
      <c r="AM243" t="s">
        <v>225</v>
      </c>
      <c r="AN243">
        <v>-78.069878000000003</v>
      </c>
      <c r="AO243">
        <v>25</v>
      </c>
      <c r="AP243">
        <v>400</v>
      </c>
      <c r="AQ243" t="s">
        <v>129</v>
      </c>
      <c r="AR243">
        <v>41</v>
      </c>
      <c r="AS243">
        <v>41</v>
      </c>
      <c r="AT243">
        <v>192</v>
      </c>
      <c r="BB243" t="str">
        <f t="shared" si="79"/>
        <v>1200</v>
      </c>
      <c r="BC243">
        <v>1</v>
      </c>
      <c r="BD243" t="str">
        <f t="shared" si="80"/>
        <v xml:space="preserve">N72FU   </v>
      </c>
      <c r="BE243">
        <v>1</v>
      </c>
      <c r="BG243">
        <v>0</v>
      </c>
      <c r="BH243">
        <v>0</v>
      </c>
      <c r="BI243">
        <v>0</v>
      </c>
      <c r="BJ243">
        <v>0</v>
      </c>
      <c r="BK243">
        <v>-400</v>
      </c>
      <c r="BL243" t="s">
        <v>139</v>
      </c>
      <c r="BM243">
        <v>1</v>
      </c>
      <c r="BN243">
        <v>1</v>
      </c>
      <c r="BO243">
        <v>0</v>
      </c>
      <c r="BP243">
        <v>0</v>
      </c>
      <c r="BS243">
        <v>0.12</v>
      </c>
      <c r="BT243">
        <v>0</v>
      </c>
      <c r="BU243">
        <v>0</v>
      </c>
      <c r="CE243" t="str">
        <f t="shared" si="97"/>
        <v>11:58:26.434</v>
      </c>
      <c r="CF243">
        <v>434002243</v>
      </c>
      <c r="CS243">
        <v>0</v>
      </c>
      <c r="CT243">
        <v>2</v>
      </c>
      <c r="CU243">
        <v>0</v>
      </c>
      <c r="CV243">
        <v>2</v>
      </c>
      <c r="CW243">
        <v>0</v>
      </c>
      <c r="CX243">
        <v>7</v>
      </c>
      <c r="CY243">
        <v>7</v>
      </c>
      <c r="CZ243" t="s">
        <v>131</v>
      </c>
      <c r="DA243">
        <v>65</v>
      </c>
      <c r="DB243">
        <v>0</v>
      </c>
      <c r="DC243" t="s">
        <v>132</v>
      </c>
      <c r="DD243" t="s">
        <v>133</v>
      </c>
      <c r="DG243">
        <v>3574788</v>
      </c>
      <c r="DI243">
        <v>0</v>
      </c>
      <c r="DJ243">
        <v>0</v>
      </c>
      <c r="DK243">
        <v>1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</row>
    <row r="244" spans="1:123" x14ac:dyDescent="0.3">
      <c r="A244" t="str">
        <f>"10/15/2023 11:58:26.678"</f>
        <v>10/15/2023 11:58:26.678</v>
      </c>
      <c r="C244" t="str">
        <f t="shared" si="76"/>
        <v>FFDFD3C0</v>
      </c>
      <c r="D244" t="s">
        <v>143</v>
      </c>
      <c r="E244">
        <v>6</v>
      </c>
      <c r="F244">
        <v>3006</v>
      </c>
      <c r="G244" t="s">
        <v>144</v>
      </c>
      <c r="J244" t="s">
        <v>145</v>
      </c>
      <c r="K244">
        <v>0</v>
      </c>
      <c r="L244">
        <v>3</v>
      </c>
      <c r="M244">
        <v>0</v>
      </c>
      <c r="N244">
        <v>2</v>
      </c>
      <c r="O244">
        <v>0</v>
      </c>
      <c r="P244">
        <v>1</v>
      </c>
      <c r="Q244">
        <v>0</v>
      </c>
      <c r="S244" t="str">
        <f t="shared" si="96"/>
        <v>11:58:26.000</v>
      </c>
      <c r="T244" t="str">
        <f t="shared" si="96"/>
        <v>11:58:26.000</v>
      </c>
      <c r="U244" t="str">
        <f t="shared" si="78"/>
        <v>A9A1C3</v>
      </c>
      <c r="V244">
        <v>0</v>
      </c>
      <c r="W244">
        <v>0</v>
      </c>
      <c r="X244">
        <v>2</v>
      </c>
      <c r="Y244">
        <v>0</v>
      </c>
      <c r="AA244">
        <v>1</v>
      </c>
      <c r="AB244">
        <v>8</v>
      </c>
      <c r="AC244">
        <v>3</v>
      </c>
      <c r="AD244">
        <v>0</v>
      </c>
      <c r="AE244">
        <v>9</v>
      </c>
      <c r="AF244" t="s">
        <v>126</v>
      </c>
      <c r="AG244">
        <v>0</v>
      </c>
      <c r="AH244">
        <v>3</v>
      </c>
      <c r="AI244">
        <v>1</v>
      </c>
      <c r="AJ244">
        <v>0</v>
      </c>
      <c r="AK244" t="s">
        <v>224</v>
      </c>
      <c r="AL244">
        <v>33.933892</v>
      </c>
      <c r="AM244" t="s">
        <v>225</v>
      </c>
      <c r="AN244">
        <v>-78.069878000000003</v>
      </c>
      <c r="AO244">
        <v>25</v>
      </c>
      <c r="AP244">
        <v>400</v>
      </c>
      <c r="AQ244" t="s">
        <v>129</v>
      </c>
      <c r="AR244">
        <v>41</v>
      </c>
      <c r="AS244">
        <v>41</v>
      </c>
      <c r="AT244">
        <v>192</v>
      </c>
      <c r="BB244" t="str">
        <f t="shared" si="79"/>
        <v>1200</v>
      </c>
      <c r="BC244">
        <v>1</v>
      </c>
      <c r="BD244" t="str">
        <f t="shared" si="80"/>
        <v xml:space="preserve">N72FU   </v>
      </c>
      <c r="BE244">
        <v>1</v>
      </c>
      <c r="BG244">
        <v>0</v>
      </c>
      <c r="BH244">
        <v>0</v>
      </c>
      <c r="BI244">
        <v>0</v>
      </c>
      <c r="BJ244">
        <v>0</v>
      </c>
      <c r="BK244">
        <v>-400</v>
      </c>
      <c r="BL244" t="s">
        <v>139</v>
      </c>
      <c r="BM244">
        <v>1</v>
      </c>
      <c r="BN244">
        <v>1</v>
      </c>
      <c r="BO244">
        <v>0</v>
      </c>
      <c r="BP244">
        <v>0</v>
      </c>
      <c r="BS244">
        <v>0.12</v>
      </c>
      <c r="BT244">
        <v>0</v>
      </c>
      <c r="BU244">
        <v>0</v>
      </c>
      <c r="CE244" t="str">
        <f t="shared" si="97"/>
        <v>11:58:26.434</v>
      </c>
      <c r="CF244">
        <v>434002243</v>
      </c>
      <c r="CS244">
        <v>0</v>
      </c>
      <c r="CT244">
        <v>2</v>
      </c>
      <c r="CU244">
        <v>0</v>
      </c>
      <c r="CV244">
        <v>2</v>
      </c>
      <c r="CW244">
        <v>0</v>
      </c>
      <c r="CX244">
        <v>7</v>
      </c>
      <c r="CY244">
        <v>7</v>
      </c>
      <c r="CZ244" t="s">
        <v>131</v>
      </c>
      <c r="DA244">
        <v>65</v>
      </c>
      <c r="DB244">
        <v>0</v>
      </c>
      <c r="DC244" t="s">
        <v>132</v>
      </c>
      <c r="DD244" t="s">
        <v>133</v>
      </c>
      <c r="DG244">
        <v>3574788</v>
      </c>
      <c r="DI244">
        <v>0</v>
      </c>
      <c r="DJ244">
        <v>0</v>
      </c>
      <c r="DK244">
        <v>1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</row>
    <row r="245" spans="1:123" x14ac:dyDescent="0.3">
      <c r="A245" t="str">
        <f>"10/15/2023 11:58:26.678"</f>
        <v>10/15/2023 11:58:26.678</v>
      </c>
      <c r="C245" t="str">
        <f t="shared" si="76"/>
        <v>FFDFD3C0</v>
      </c>
      <c r="D245" t="s">
        <v>134</v>
      </c>
      <c r="E245">
        <v>2</v>
      </c>
      <c r="H245">
        <v>158</v>
      </c>
      <c r="I245" t="s">
        <v>140</v>
      </c>
      <c r="J245" t="s">
        <v>136</v>
      </c>
      <c r="K245">
        <v>0</v>
      </c>
      <c r="L245">
        <v>3</v>
      </c>
      <c r="M245">
        <v>0</v>
      </c>
      <c r="N245">
        <v>2</v>
      </c>
      <c r="O245">
        <v>0</v>
      </c>
      <c r="P245">
        <v>1</v>
      </c>
      <c r="Q245">
        <v>0</v>
      </c>
      <c r="S245" t="str">
        <f t="shared" si="96"/>
        <v>11:58:26.000</v>
      </c>
      <c r="T245" t="str">
        <f t="shared" si="96"/>
        <v>11:58:26.000</v>
      </c>
      <c r="U245" t="str">
        <f t="shared" si="78"/>
        <v>A9A1C3</v>
      </c>
      <c r="V245">
        <v>0</v>
      </c>
      <c r="W245">
        <v>0</v>
      </c>
      <c r="X245">
        <v>2</v>
      </c>
      <c r="Y245">
        <v>0</v>
      </c>
      <c r="AA245">
        <v>1</v>
      </c>
      <c r="AB245">
        <v>8</v>
      </c>
      <c r="AC245">
        <v>3</v>
      </c>
      <c r="AD245">
        <v>0</v>
      </c>
      <c r="AE245">
        <v>9</v>
      </c>
      <c r="AF245" t="s">
        <v>126</v>
      </c>
      <c r="AG245">
        <v>0</v>
      </c>
      <c r="AH245">
        <v>3</v>
      </c>
      <c r="AI245">
        <v>1</v>
      </c>
      <c r="AJ245">
        <v>0</v>
      </c>
      <c r="AK245" t="s">
        <v>224</v>
      </c>
      <c r="AL245">
        <v>33.933892</v>
      </c>
      <c r="AM245" t="s">
        <v>225</v>
      </c>
      <c r="AN245">
        <v>-78.069878000000003</v>
      </c>
      <c r="AO245">
        <v>25</v>
      </c>
      <c r="AP245">
        <v>400</v>
      </c>
      <c r="AQ245" t="s">
        <v>129</v>
      </c>
      <c r="AR245">
        <v>41</v>
      </c>
      <c r="AS245">
        <v>41</v>
      </c>
      <c r="AT245">
        <v>192</v>
      </c>
      <c r="BB245" t="str">
        <f t="shared" si="79"/>
        <v>1200</v>
      </c>
      <c r="BC245">
        <v>1</v>
      </c>
      <c r="BD245" t="str">
        <f t="shared" si="80"/>
        <v xml:space="preserve">N72FU   </v>
      </c>
      <c r="BE245">
        <v>1</v>
      </c>
      <c r="BG245">
        <v>0</v>
      </c>
      <c r="BH245">
        <v>0</v>
      </c>
      <c r="BI245">
        <v>0</v>
      </c>
      <c r="BJ245">
        <v>0</v>
      </c>
      <c r="BK245">
        <v>-400</v>
      </c>
      <c r="BL245" t="s">
        <v>139</v>
      </c>
      <c r="BM245">
        <v>1</v>
      </c>
      <c r="BN245">
        <v>1</v>
      </c>
      <c r="BO245">
        <v>0</v>
      </c>
      <c r="BP245">
        <v>0</v>
      </c>
      <c r="BS245">
        <v>0.12</v>
      </c>
      <c r="BT245">
        <v>0</v>
      </c>
      <c r="BU245">
        <v>0</v>
      </c>
      <c r="CE245" t="str">
        <f t="shared" si="97"/>
        <v>11:58:26.434</v>
      </c>
      <c r="CF245">
        <v>434002243</v>
      </c>
      <c r="CS245">
        <v>0</v>
      </c>
      <c r="CT245">
        <v>2</v>
      </c>
      <c r="CU245">
        <v>0</v>
      </c>
      <c r="CV245">
        <v>2</v>
      </c>
      <c r="CW245">
        <v>0</v>
      </c>
      <c r="CX245">
        <v>7</v>
      </c>
      <c r="CY245">
        <v>7</v>
      </c>
      <c r="CZ245" t="s">
        <v>131</v>
      </c>
      <c r="DA245">
        <v>65</v>
      </c>
      <c r="DB245">
        <v>0</v>
      </c>
      <c r="DC245" t="s">
        <v>132</v>
      </c>
      <c r="DD245" t="s">
        <v>133</v>
      </c>
      <c r="DG245">
        <v>3574788</v>
      </c>
      <c r="DI245">
        <v>0</v>
      </c>
      <c r="DJ245">
        <v>0</v>
      </c>
      <c r="DK245">
        <v>1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</row>
    <row r="246" spans="1:123" x14ac:dyDescent="0.3">
      <c r="A246" t="str">
        <f>"10/15/2023 11:58:26.694"</f>
        <v>10/15/2023 11:58:26.694</v>
      </c>
      <c r="C246" t="str">
        <f t="shared" si="76"/>
        <v>FFDFD3C0</v>
      </c>
      <c r="D246" t="s">
        <v>137</v>
      </c>
      <c r="E246">
        <v>6</v>
      </c>
      <c r="F246">
        <v>1006</v>
      </c>
      <c r="G246" t="s">
        <v>135</v>
      </c>
      <c r="J246" t="s">
        <v>138</v>
      </c>
      <c r="K246">
        <v>0</v>
      </c>
      <c r="L246">
        <v>3</v>
      </c>
      <c r="M246">
        <v>0</v>
      </c>
      <c r="N246">
        <v>2</v>
      </c>
      <c r="O246">
        <v>0</v>
      </c>
      <c r="P246">
        <v>1</v>
      </c>
      <c r="Q246">
        <v>0</v>
      </c>
      <c r="S246" t="str">
        <f t="shared" si="96"/>
        <v>11:58:26.000</v>
      </c>
      <c r="T246" t="str">
        <f t="shared" si="96"/>
        <v>11:58:26.000</v>
      </c>
      <c r="U246" t="str">
        <f t="shared" si="78"/>
        <v>A9A1C3</v>
      </c>
      <c r="V246">
        <v>0</v>
      </c>
      <c r="W246">
        <v>0</v>
      </c>
      <c r="X246">
        <v>2</v>
      </c>
      <c r="Y246">
        <v>0</v>
      </c>
      <c r="AA246">
        <v>1</v>
      </c>
      <c r="AB246">
        <v>8</v>
      </c>
      <c r="AC246">
        <v>3</v>
      </c>
      <c r="AD246">
        <v>0</v>
      </c>
      <c r="AE246">
        <v>9</v>
      </c>
      <c r="AF246" t="s">
        <v>126</v>
      </c>
      <c r="AG246">
        <v>0</v>
      </c>
      <c r="AH246">
        <v>3</v>
      </c>
      <c r="AI246">
        <v>1</v>
      </c>
      <c r="AJ246">
        <v>0</v>
      </c>
      <c r="AK246" t="s">
        <v>224</v>
      </c>
      <c r="AL246">
        <v>33.933892</v>
      </c>
      <c r="AM246" t="s">
        <v>225</v>
      </c>
      <c r="AN246">
        <v>-78.069878000000003</v>
      </c>
      <c r="AO246">
        <v>25</v>
      </c>
      <c r="AP246">
        <v>400</v>
      </c>
      <c r="AQ246" t="s">
        <v>129</v>
      </c>
      <c r="AR246">
        <v>41</v>
      </c>
      <c r="AS246">
        <v>41</v>
      </c>
      <c r="AT246">
        <v>192</v>
      </c>
      <c r="BB246" t="str">
        <f t="shared" si="79"/>
        <v>1200</v>
      </c>
      <c r="BC246">
        <v>1</v>
      </c>
      <c r="BD246" t="str">
        <f t="shared" si="80"/>
        <v xml:space="preserve">N72FU   </v>
      </c>
      <c r="BE246">
        <v>1</v>
      </c>
      <c r="BG246">
        <v>0</v>
      </c>
      <c r="BH246">
        <v>0</v>
      </c>
      <c r="BI246">
        <v>0</v>
      </c>
      <c r="BJ246">
        <v>0</v>
      </c>
      <c r="BK246">
        <v>-400</v>
      </c>
      <c r="BL246" t="s">
        <v>139</v>
      </c>
      <c r="BM246">
        <v>1</v>
      </c>
      <c r="BN246">
        <v>1</v>
      </c>
      <c r="BO246">
        <v>0</v>
      </c>
      <c r="BP246">
        <v>0</v>
      </c>
      <c r="BS246">
        <v>0.12</v>
      </c>
      <c r="BT246">
        <v>0</v>
      </c>
      <c r="BU246">
        <v>0</v>
      </c>
      <c r="CE246" t="str">
        <f t="shared" si="97"/>
        <v>11:58:26.434</v>
      </c>
      <c r="CF246">
        <v>434002243</v>
      </c>
      <c r="CS246">
        <v>0</v>
      </c>
      <c r="CT246">
        <v>2</v>
      </c>
      <c r="CU246">
        <v>0</v>
      </c>
      <c r="CV246">
        <v>2</v>
      </c>
      <c r="CW246">
        <v>0</v>
      </c>
      <c r="CX246">
        <v>7</v>
      </c>
      <c r="CY246">
        <v>7</v>
      </c>
      <c r="CZ246" t="s">
        <v>131</v>
      </c>
      <c r="DA246">
        <v>65</v>
      </c>
      <c r="DB246">
        <v>0</v>
      </c>
      <c r="DC246" t="s">
        <v>132</v>
      </c>
      <c r="DD246" t="s">
        <v>133</v>
      </c>
      <c r="DG246">
        <v>3574788</v>
      </c>
      <c r="DI246">
        <v>0</v>
      </c>
      <c r="DJ246">
        <v>0</v>
      </c>
      <c r="DK246">
        <v>1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</row>
    <row r="247" spans="1:123" x14ac:dyDescent="0.3">
      <c r="A247" t="str">
        <f>"10/15/2023 11:58:26.694"</f>
        <v>10/15/2023 11:58:26.694</v>
      </c>
      <c r="C247" t="str">
        <f t="shared" si="76"/>
        <v>FFDFD3C0</v>
      </c>
      <c r="D247" t="s">
        <v>137</v>
      </c>
      <c r="E247">
        <v>4</v>
      </c>
      <c r="F247">
        <v>1004</v>
      </c>
      <c r="G247" t="s">
        <v>140</v>
      </c>
      <c r="J247" t="s">
        <v>138</v>
      </c>
      <c r="K247">
        <v>0</v>
      </c>
      <c r="L247">
        <v>3</v>
      </c>
      <c r="M247">
        <v>0</v>
      </c>
      <c r="N247">
        <v>2</v>
      </c>
      <c r="O247">
        <v>0</v>
      </c>
      <c r="P247">
        <v>1</v>
      </c>
      <c r="Q247">
        <v>0</v>
      </c>
      <c r="S247" t="str">
        <f t="shared" si="96"/>
        <v>11:58:26.000</v>
      </c>
      <c r="T247" t="str">
        <f t="shared" si="96"/>
        <v>11:58:26.000</v>
      </c>
      <c r="U247" t="str">
        <f t="shared" si="78"/>
        <v>A9A1C3</v>
      </c>
      <c r="V247">
        <v>0</v>
      </c>
      <c r="W247">
        <v>0</v>
      </c>
      <c r="X247">
        <v>2</v>
      </c>
      <c r="Y247">
        <v>0</v>
      </c>
      <c r="AA247">
        <v>1</v>
      </c>
      <c r="AB247">
        <v>8</v>
      </c>
      <c r="AC247">
        <v>3</v>
      </c>
      <c r="AD247">
        <v>0</v>
      </c>
      <c r="AE247">
        <v>9</v>
      </c>
      <c r="AF247" t="s">
        <v>126</v>
      </c>
      <c r="AG247">
        <v>0</v>
      </c>
      <c r="AH247">
        <v>3</v>
      </c>
      <c r="AI247">
        <v>1</v>
      </c>
      <c r="AJ247">
        <v>0</v>
      </c>
      <c r="AK247" t="s">
        <v>224</v>
      </c>
      <c r="AL247">
        <v>33.933892</v>
      </c>
      <c r="AM247" t="s">
        <v>225</v>
      </c>
      <c r="AN247">
        <v>-78.069878000000003</v>
      </c>
      <c r="AO247">
        <v>25</v>
      </c>
      <c r="AP247">
        <v>400</v>
      </c>
      <c r="AQ247" t="s">
        <v>129</v>
      </c>
      <c r="AR247">
        <v>41</v>
      </c>
      <c r="AS247">
        <v>41</v>
      </c>
      <c r="AT247">
        <v>192</v>
      </c>
      <c r="BB247" t="str">
        <f t="shared" si="79"/>
        <v>1200</v>
      </c>
      <c r="BC247">
        <v>1</v>
      </c>
      <c r="BD247" t="str">
        <f t="shared" si="80"/>
        <v xml:space="preserve">N72FU   </v>
      </c>
      <c r="BE247">
        <v>1</v>
      </c>
      <c r="BG247">
        <v>0</v>
      </c>
      <c r="BH247">
        <v>0</v>
      </c>
      <c r="BI247">
        <v>0</v>
      </c>
      <c r="BJ247">
        <v>0</v>
      </c>
      <c r="BK247">
        <v>-400</v>
      </c>
      <c r="BL247" t="s">
        <v>139</v>
      </c>
      <c r="BM247">
        <v>1</v>
      </c>
      <c r="BN247">
        <v>1</v>
      </c>
      <c r="BO247">
        <v>0</v>
      </c>
      <c r="BP247">
        <v>0</v>
      </c>
      <c r="BS247">
        <v>0.12</v>
      </c>
      <c r="BT247">
        <v>0</v>
      </c>
      <c r="BU247">
        <v>0</v>
      </c>
      <c r="CE247" t="str">
        <f t="shared" si="97"/>
        <v>11:58:26.434</v>
      </c>
      <c r="CF247">
        <v>434002243</v>
      </c>
      <c r="CS247">
        <v>0</v>
      </c>
      <c r="CT247">
        <v>2</v>
      </c>
      <c r="CU247">
        <v>0</v>
      </c>
      <c r="CV247">
        <v>2</v>
      </c>
      <c r="CW247">
        <v>0</v>
      </c>
      <c r="CX247">
        <v>7</v>
      </c>
      <c r="CY247">
        <v>7</v>
      </c>
      <c r="CZ247" t="s">
        <v>131</v>
      </c>
      <c r="DA247">
        <v>65</v>
      </c>
      <c r="DB247">
        <v>0</v>
      </c>
      <c r="DC247" t="s">
        <v>132</v>
      </c>
      <c r="DD247" t="s">
        <v>133</v>
      </c>
      <c r="DG247">
        <v>3574788</v>
      </c>
      <c r="DI247">
        <v>0</v>
      </c>
      <c r="DJ247">
        <v>0</v>
      </c>
      <c r="DK247">
        <v>1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</row>
    <row r="248" spans="1:123" x14ac:dyDescent="0.3">
      <c r="A248" t="str">
        <f>"10/15/2023 11:58:27.772"</f>
        <v>10/15/2023 11:58:27.772</v>
      </c>
      <c r="C248" t="str">
        <f t="shared" si="76"/>
        <v>FFDFD3C0</v>
      </c>
      <c r="D248" t="s">
        <v>137</v>
      </c>
      <c r="E248">
        <v>4</v>
      </c>
      <c r="F248">
        <v>1004</v>
      </c>
      <c r="G248" t="s">
        <v>140</v>
      </c>
      <c r="J248" t="s">
        <v>138</v>
      </c>
      <c r="K248">
        <v>0</v>
      </c>
      <c r="L248">
        <v>3</v>
      </c>
      <c r="M248">
        <v>0</v>
      </c>
      <c r="N248">
        <v>2</v>
      </c>
      <c r="O248">
        <v>0</v>
      </c>
      <c r="P248">
        <v>1</v>
      </c>
      <c r="Q248">
        <v>0</v>
      </c>
      <c r="S248" t="str">
        <f t="shared" ref="S248:T253" si="98">"11:58:27.000"</f>
        <v>11:58:27.000</v>
      </c>
      <c r="T248" t="str">
        <f t="shared" si="98"/>
        <v>11:58:27.000</v>
      </c>
      <c r="U248" t="str">
        <f t="shared" si="78"/>
        <v>A9A1C3</v>
      </c>
      <c r="V248">
        <v>0</v>
      </c>
      <c r="W248">
        <v>0</v>
      </c>
      <c r="X248">
        <v>2</v>
      </c>
      <c r="Y248">
        <v>0</v>
      </c>
      <c r="AA248">
        <v>1</v>
      </c>
      <c r="AB248">
        <v>8</v>
      </c>
      <c r="AC248">
        <v>3</v>
      </c>
      <c r="AD248">
        <v>0</v>
      </c>
      <c r="AE248">
        <v>9</v>
      </c>
      <c r="AF248" t="s">
        <v>126</v>
      </c>
      <c r="AG248">
        <v>0</v>
      </c>
      <c r="AH248">
        <v>3</v>
      </c>
      <c r="AI248">
        <v>1</v>
      </c>
      <c r="AJ248">
        <v>0</v>
      </c>
      <c r="AK248" t="s">
        <v>226</v>
      </c>
      <c r="AL248">
        <v>33.934063999999999</v>
      </c>
      <c r="AM248" t="s">
        <v>227</v>
      </c>
      <c r="AN248">
        <v>-78.06962</v>
      </c>
      <c r="AO248">
        <v>25</v>
      </c>
      <c r="AP248">
        <v>400</v>
      </c>
      <c r="AQ248" t="s">
        <v>129</v>
      </c>
      <c r="AR248">
        <v>40</v>
      </c>
      <c r="AS248">
        <v>40</v>
      </c>
      <c r="AT248">
        <v>192</v>
      </c>
      <c r="BB248" t="str">
        <f t="shared" si="79"/>
        <v>1200</v>
      </c>
      <c r="BC248">
        <v>1</v>
      </c>
      <c r="BD248" t="str">
        <f t="shared" si="80"/>
        <v xml:space="preserve">N72FU   </v>
      </c>
      <c r="BE248">
        <v>1</v>
      </c>
      <c r="BG248">
        <v>0</v>
      </c>
      <c r="BH248">
        <v>0</v>
      </c>
      <c r="BI248">
        <v>0</v>
      </c>
      <c r="BJ248">
        <v>25</v>
      </c>
      <c r="BK248">
        <v>-375</v>
      </c>
      <c r="BL248" t="s">
        <v>139</v>
      </c>
      <c r="BM248">
        <v>1</v>
      </c>
      <c r="BN248">
        <v>1</v>
      </c>
      <c r="BO248">
        <v>0</v>
      </c>
      <c r="BP248">
        <v>0</v>
      </c>
      <c r="BS248">
        <v>0.12</v>
      </c>
      <c r="BT248">
        <v>0</v>
      </c>
      <c r="BU248">
        <v>0</v>
      </c>
      <c r="CE248" t="str">
        <f t="shared" ref="CE248:CE253" si="99">"11:58:27.531"</f>
        <v>11:58:27.531</v>
      </c>
      <c r="CF248">
        <v>530502543</v>
      </c>
      <c r="CS248">
        <v>0</v>
      </c>
      <c r="CT248">
        <v>2</v>
      </c>
      <c r="CU248">
        <v>0</v>
      </c>
      <c r="CV248">
        <v>2</v>
      </c>
      <c r="CW248">
        <v>0</v>
      </c>
      <c r="CX248">
        <v>7</v>
      </c>
      <c r="CY248">
        <v>7</v>
      </c>
      <c r="CZ248" t="s">
        <v>131</v>
      </c>
      <c r="DA248">
        <v>65</v>
      </c>
      <c r="DB248">
        <v>0</v>
      </c>
      <c r="DC248" t="s">
        <v>132</v>
      </c>
      <c r="DD248" t="s">
        <v>133</v>
      </c>
      <c r="DG248">
        <v>3574794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</row>
    <row r="249" spans="1:123" x14ac:dyDescent="0.3">
      <c r="A249" t="str">
        <f>"10/15/2023 11:58:27.772"</f>
        <v>10/15/2023 11:58:27.772</v>
      </c>
      <c r="C249" t="str">
        <f t="shared" si="76"/>
        <v>FFDFD3C0</v>
      </c>
      <c r="D249" t="s">
        <v>123</v>
      </c>
      <c r="E249">
        <v>10</v>
      </c>
      <c r="H249">
        <v>260</v>
      </c>
      <c r="I249" t="s">
        <v>124</v>
      </c>
      <c r="J249" t="s">
        <v>125</v>
      </c>
      <c r="K249">
        <v>0</v>
      </c>
      <c r="L249">
        <v>3</v>
      </c>
      <c r="M249">
        <v>0</v>
      </c>
      <c r="N249">
        <v>2</v>
      </c>
      <c r="O249">
        <v>0</v>
      </c>
      <c r="P249">
        <v>1</v>
      </c>
      <c r="Q249">
        <v>0</v>
      </c>
      <c r="S249" t="str">
        <f t="shared" si="98"/>
        <v>11:58:27.000</v>
      </c>
      <c r="T249" t="str">
        <f t="shared" si="98"/>
        <v>11:58:27.000</v>
      </c>
      <c r="U249" t="str">
        <f t="shared" si="78"/>
        <v>A9A1C3</v>
      </c>
      <c r="V249">
        <v>0</v>
      </c>
      <c r="W249">
        <v>0</v>
      </c>
      <c r="X249">
        <v>2</v>
      </c>
      <c r="Y249">
        <v>0</v>
      </c>
      <c r="AA249">
        <v>1</v>
      </c>
      <c r="AB249">
        <v>8</v>
      </c>
      <c r="AC249">
        <v>3</v>
      </c>
      <c r="AD249">
        <v>0</v>
      </c>
      <c r="AE249">
        <v>9</v>
      </c>
      <c r="AF249" t="s">
        <v>126</v>
      </c>
      <c r="AG249">
        <v>0</v>
      </c>
      <c r="AH249">
        <v>3</v>
      </c>
      <c r="AI249">
        <v>1</v>
      </c>
      <c r="AJ249">
        <v>0</v>
      </c>
      <c r="AK249" t="s">
        <v>226</v>
      </c>
      <c r="AL249">
        <v>33.934063999999999</v>
      </c>
      <c r="AM249" t="s">
        <v>227</v>
      </c>
      <c r="AN249">
        <v>-78.06962</v>
      </c>
      <c r="AO249">
        <v>25</v>
      </c>
      <c r="AP249">
        <v>400</v>
      </c>
      <c r="AQ249" t="s">
        <v>129</v>
      </c>
      <c r="AR249">
        <v>40</v>
      </c>
      <c r="AS249">
        <v>40</v>
      </c>
      <c r="AT249">
        <v>192</v>
      </c>
      <c r="BB249" t="str">
        <f t="shared" si="79"/>
        <v>1200</v>
      </c>
      <c r="BC249">
        <v>1</v>
      </c>
      <c r="BD249" t="str">
        <f t="shared" si="80"/>
        <v xml:space="preserve">N72FU   </v>
      </c>
      <c r="BE249">
        <v>1</v>
      </c>
      <c r="BG249">
        <v>0</v>
      </c>
      <c r="BH249">
        <v>0</v>
      </c>
      <c r="BI249">
        <v>0</v>
      </c>
      <c r="BJ249">
        <v>25</v>
      </c>
      <c r="BK249">
        <v>-375</v>
      </c>
      <c r="BL249" t="s">
        <v>139</v>
      </c>
      <c r="BM249">
        <v>1</v>
      </c>
      <c r="BN249">
        <v>1</v>
      </c>
      <c r="BO249">
        <v>0</v>
      </c>
      <c r="BP249">
        <v>0</v>
      </c>
      <c r="BS249">
        <v>0.12</v>
      </c>
      <c r="BT249">
        <v>0</v>
      </c>
      <c r="BU249">
        <v>0</v>
      </c>
      <c r="CE249" t="str">
        <f t="shared" si="99"/>
        <v>11:58:27.531</v>
      </c>
      <c r="CF249">
        <v>530502543</v>
      </c>
      <c r="CS249">
        <v>0</v>
      </c>
      <c r="CT249">
        <v>2</v>
      </c>
      <c r="CU249">
        <v>0</v>
      </c>
      <c r="CV249">
        <v>2</v>
      </c>
      <c r="CW249">
        <v>0</v>
      </c>
      <c r="CX249">
        <v>7</v>
      </c>
      <c r="CY249">
        <v>7</v>
      </c>
      <c r="CZ249" t="s">
        <v>131</v>
      </c>
      <c r="DA249">
        <v>65</v>
      </c>
      <c r="DB249">
        <v>0</v>
      </c>
      <c r="DC249" t="s">
        <v>132</v>
      </c>
      <c r="DD249" t="s">
        <v>133</v>
      </c>
      <c r="DG249">
        <v>3574794</v>
      </c>
      <c r="DI249">
        <v>0</v>
      </c>
      <c r="DJ249">
        <v>0</v>
      </c>
      <c r="DK249">
        <v>1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</row>
    <row r="250" spans="1:123" x14ac:dyDescent="0.3">
      <c r="A250" t="str">
        <f>"10/15/2023 11:58:27.772"</f>
        <v>10/15/2023 11:58:27.772</v>
      </c>
      <c r="C250" t="str">
        <f t="shared" si="76"/>
        <v>FFDFD3C0</v>
      </c>
      <c r="D250" t="s">
        <v>141</v>
      </c>
      <c r="E250">
        <v>42</v>
      </c>
      <c r="H250">
        <v>129</v>
      </c>
      <c r="I250" t="s">
        <v>142</v>
      </c>
      <c r="J250" t="s">
        <v>125</v>
      </c>
      <c r="K250">
        <v>0</v>
      </c>
      <c r="L250">
        <v>3</v>
      </c>
      <c r="M250">
        <v>0</v>
      </c>
      <c r="N250">
        <v>2</v>
      </c>
      <c r="O250">
        <v>0</v>
      </c>
      <c r="P250">
        <v>1</v>
      </c>
      <c r="Q250">
        <v>0</v>
      </c>
      <c r="S250" t="str">
        <f t="shared" si="98"/>
        <v>11:58:27.000</v>
      </c>
      <c r="T250" t="str">
        <f t="shared" si="98"/>
        <v>11:58:27.000</v>
      </c>
      <c r="U250" t="str">
        <f t="shared" si="78"/>
        <v>A9A1C3</v>
      </c>
      <c r="V250">
        <v>0</v>
      </c>
      <c r="W250">
        <v>0</v>
      </c>
      <c r="X250">
        <v>2</v>
      </c>
      <c r="Y250">
        <v>0</v>
      </c>
      <c r="AA250">
        <v>1</v>
      </c>
      <c r="AB250">
        <v>8</v>
      </c>
      <c r="AC250">
        <v>3</v>
      </c>
      <c r="AD250">
        <v>0</v>
      </c>
      <c r="AE250">
        <v>9</v>
      </c>
      <c r="AF250" t="s">
        <v>126</v>
      </c>
      <c r="AG250">
        <v>0</v>
      </c>
      <c r="AH250">
        <v>3</v>
      </c>
      <c r="AI250">
        <v>1</v>
      </c>
      <c r="AJ250">
        <v>0</v>
      </c>
      <c r="AK250" t="s">
        <v>226</v>
      </c>
      <c r="AL250">
        <v>33.934063999999999</v>
      </c>
      <c r="AM250" t="s">
        <v>227</v>
      </c>
      <c r="AN250">
        <v>-78.06962</v>
      </c>
      <c r="AO250">
        <v>25</v>
      </c>
      <c r="AP250">
        <v>400</v>
      </c>
      <c r="AQ250" t="s">
        <v>129</v>
      </c>
      <c r="AR250">
        <v>40</v>
      </c>
      <c r="AS250">
        <v>40</v>
      </c>
      <c r="AT250">
        <v>192</v>
      </c>
      <c r="BB250" t="str">
        <f t="shared" si="79"/>
        <v>1200</v>
      </c>
      <c r="BC250">
        <v>1</v>
      </c>
      <c r="BD250" t="str">
        <f t="shared" si="80"/>
        <v xml:space="preserve">N72FU   </v>
      </c>
      <c r="BE250">
        <v>1</v>
      </c>
      <c r="BG250">
        <v>0</v>
      </c>
      <c r="BH250">
        <v>0</v>
      </c>
      <c r="BI250">
        <v>0</v>
      </c>
      <c r="BJ250">
        <v>25</v>
      </c>
      <c r="BK250">
        <v>-375</v>
      </c>
      <c r="BL250" t="s">
        <v>139</v>
      </c>
      <c r="BM250">
        <v>1</v>
      </c>
      <c r="BN250">
        <v>1</v>
      </c>
      <c r="BO250">
        <v>0</v>
      </c>
      <c r="BP250">
        <v>0</v>
      </c>
      <c r="BS250">
        <v>0.12</v>
      </c>
      <c r="BT250">
        <v>0</v>
      </c>
      <c r="BU250">
        <v>0</v>
      </c>
      <c r="CE250" t="str">
        <f t="shared" si="99"/>
        <v>11:58:27.531</v>
      </c>
      <c r="CF250">
        <v>530502543</v>
      </c>
      <c r="CS250">
        <v>0</v>
      </c>
      <c r="CT250">
        <v>2</v>
      </c>
      <c r="CU250">
        <v>0</v>
      </c>
      <c r="CV250">
        <v>2</v>
      </c>
      <c r="CW250">
        <v>0</v>
      </c>
      <c r="CX250">
        <v>7</v>
      </c>
      <c r="CY250">
        <v>7</v>
      </c>
      <c r="CZ250" t="s">
        <v>131</v>
      </c>
      <c r="DA250">
        <v>65</v>
      </c>
      <c r="DB250">
        <v>0</v>
      </c>
      <c r="DC250" t="s">
        <v>132</v>
      </c>
      <c r="DD250" t="s">
        <v>133</v>
      </c>
      <c r="DG250">
        <v>3574794</v>
      </c>
      <c r="DI250">
        <v>0</v>
      </c>
      <c r="DJ250">
        <v>0</v>
      </c>
      <c r="DK250">
        <v>1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</row>
    <row r="251" spans="1:123" x14ac:dyDescent="0.3">
      <c r="A251" t="str">
        <f>"10/15/2023 11:58:27.772"</f>
        <v>10/15/2023 11:58:27.772</v>
      </c>
      <c r="C251" t="str">
        <f t="shared" si="76"/>
        <v>FFDFD3C0</v>
      </c>
      <c r="D251" t="s">
        <v>143</v>
      </c>
      <c r="E251">
        <v>6</v>
      </c>
      <c r="F251">
        <v>3006</v>
      </c>
      <c r="G251" t="s">
        <v>144</v>
      </c>
      <c r="J251" t="s">
        <v>145</v>
      </c>
      <c r="K251">
        <v>0</v>
      </c>
      <c r="L251">
        <v>3</v>
      </c>
      <c r="M251">
        <v>0</v>
      </c>
      <c r="N251">
        <v>2</v>
      </c>
      <c r="O251">
        <v>0</v>
      </c>
      <c r="P251">
        <v>1</v>
      </c>
      <c r="Q251">
        <v>0</v>
      </c>
      <c r="S251" t="str">
        <f t="shared" si="98"/>
        <v>11:58:27.000</v>
      </c>
      <c r="T251" t="str">
        <f t="shared" si="98"/>
        <v>11:58:27.000</v>
      </c>
      <c r="U251" t="str">
        <f t="shared" si="78"/>
        <v>A9A1C3</v>
      </c>
      <c r="V251">
        <v>0</v>
      </c>
      <c r="W251">
        <v>0</v>
      </c>
      <c r="X251">
        <v>2</v>
      </c>
      <c r="Y251">
        <v>0</v>
      </c>
      <c r="AA251">
        <v>1</v>
      </c>
      <c r="AB251">
        <v>8</v>
      </c>
      <c r="AC251">
        <v>3</v>
      </c>
      <c r="AD251">
        <v>0</v>
      </c>
      <c r="AE251">
        <v>9</v>
      </c>
      <c r="AF251" t="s">
        <v>126</v>
      </c>
      <c r="AG251">
        <v>0</v>
      </c>
      <c r="AH251">
        <v>3</v>
      </c>
      <c r="AI251">
        <v>1</v>
      </c>
      <c r="AJ251">
        <v>0</v>
      </c>
      <c r="AK251" t="s">
        <v>226</v>
      </c>
      <c r="AL251">
        <v>33.934063999999999</v>
      </c>
      <c r="AM251" t="s">
        <v>227</v>
      </c>
      <c r="AN251">
        <v>-78.06962</v>
      </c>
      <c r="AO251">
        <v>25</v>
      </c>
      <c r="AP251">
        <v>400</v>
      </c>
      <c r="AQ251" t="s">
        <v>129</v>
      </c>
      <c r="AR251">
        <v>40</v>
      </c>
      <c r="AS251">
        <v>40</v>
      </c>
      <c r="AT251">
        <v>192</v>
      </c>
      <c r="BB251" t="str">
        <f t="shared" si="79"/>
        <v>1200</v>
      </c>
      <c r="BC251">
        <v>1</v>
      </c>
      <c r="BD251" t="str">
        <f t="shared" si="80"/>
        <v xml:space="preserve">N72FU   </v>
      </c>
      <c r="BE251">
        <v>1</v>
      </c>
      <c r="BG251">
        <v>0</v>
      </c>
      <c r="BH251">
        <v>0</v>
      </c>
      <c r="BI251">
        <v>0</v>
      </c>
      <c r="BJ251">
        <v>25</v>
      </c>
      <c r="BK251">
        <v>-375</v>
      </c>
      <c r="BL251" t="s">
        <v>139</v>
      </c>
      <c r="BM251">
        <v>1</v>
      </c>
      <c r="BN251">
        <v>1</v>
      </c>
      <c r="BO251">
        <v>0</v>
      </c>
      <c r="BP251">
        <v>0</v>
      </c>
      <c r="BS251">
        <v>0.12</v>
      </c>
      <c r="BT251">
        <v>0</v>
      </c>
      <c r="BU251">
        <v>0</v>
      </c>
      <c r="CE251" t="str">
        <f t="shared" si="99"/>
        <v>11:58:27.531</v>
      </c>
      <c r="CF251">
        <v>530502543</v>
      </c>
      <c r="CS251">
        <v>0</v>
      </c>
      <c r="CT251">
        <v>2</v>
      </c>
      <c r="CU251">
        <v>0</v>
      </c>
      <c r="CV251">
        <v>2</v>
      </c>
      <c r="CW251">
        <v>0</v>
      </c>
      <c r="CX251">
        <v>7</v>
      </c>
      <c r="CY251">
        <v>7</v>
      </c>
      <c r="CZ251" t="s">
        <v>131</v>
      </c>
      <c r="DA251">
        <v>65</v>
      </c>
      <c r="DB251">
        <v>0</v>
      </c>
      <c r="DC251" t="s">
        <v>132</v>
      </c>
      <c r="DD251" t="s">
        <v>133</v>
      </c>
      <c r="DG251">
        <v>3574794</v>
      </c>
      <c r="DI251">
        <v>0</v>
      </c>
      <c r="DJ251">
        <v>0</v>
      </c>
      <c r="DK251">
        <v>1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</row>
    <row r="252" spans="1:123" x14ac:dyDescent="0.3">
      <c r="A252" t="str">
        <f>"10/15/2023 11:58:27.787"</f>
        <v>10/15/2023 11:58:27.787</v>
      </c>
      <c r="C252" t="str">
        <f t="shared" si="76"/>
        <v>FFDFD3C0</v>
      </c>
      <c r="D252" t="s">
        <v>134</v>
      </c>
      <c r="E252">
        <v>2</v>
      </c>
      <c r="H252">
        <v>158</v>
      </c>
      <c r="I252" t="s">
        <v>140</v>
      </c>
      <c r="J252" t="s">
        <v>136</v>
      </c>
      <c r="K252">
        <v>0</v>
      </c>
      <c r="L252">
        <v>3</v>
      </c>
      <c r="M252">
        <v>0</v>
      </c>
      <c r="N252">
        <v>2</v>
      </c>
      <c r="O252">
        <v>0</v>
      </c>
      <c r="P252">
        <v>1</v>
      </c>
      <c r="Q252">
        <v>0</v>
      </c>
      <c r="S252" t="str">
        <f t="shared" si="98"/>
        <v>11:58:27.000</v>
      </c>
      <c r="T252" t="str">
        <f t="shared" si="98"/>
        <v>11:58:27.000</v>
      </c>
      <c r="U252" t="str">
        <f t="shared" si="78"/>
        <v>A9A1C3</v>
      </c>
      <c r="V252">
        <v>0</v>
      </c>
      <c r="W252">
        <v>0</v>
      </c>
      <c r="X252">
        <v>2</v>
      </c>
      <c r="Y252">
        <v>0</v>
      </c>
      <c r="AA252">
        <v>1</v>
      </c>
      <c r="AB252">
        <v>8</v>
      </c>
      <c r="AC252">
        <v>3</v>
      </c>
      <c r="AD252">
        <v>0</v>
      </c>
      <c r="AE252">
        <v>9</v>
      </c>
      <c r="AF252" t="s">
        <v>126</v>
      </c>
      <c r="AG252">
        <v>0</v>
      </c>
      <c r="AH252">
        <v>3</v>
      </c>
      <c r="AI252">
        <v>1</v>
      </c>
      <c r="AJ252">
        <v>0</v>
      </c>
      <c r="AK252" t="s">
        <v>226</v>
      </c>
      <c r="AL252">
        <v>33.934063999999999</v>
      </c>
      <c r="AM252" t="s">
        <v>227</v>
      </c>
      <c r="AN252">
        <v>-78.06962</v>
      </c>
      <c r="AO252">
        <v>25</v>
      </c>
      <c r="AP252">
        <v>400</v>
      </c>
      <c r="AQ252" t="s">
        <v>129</v>
      </c>
      <c r="AR252">
        <v>40</v>
      </c>
      <c r="AS252">
        <v>40</v>
      </c>
      <c r="AT252">
        <v>192</v>
      </c>
      <c r="BB252" t="str">
        <f t="shared" si="79"/>
        <v>1200</v>
      </c>
      <c r="BC252">
        <v>1</v>
      </c>
      <c r="BD252" t="str">
        <f t="shared" si="80"/>
        <v xml:space="preserve">N72FU   </v>
      </c>
      <c r="BE252">
        <v>1</v>
      </c>
      <c r="BG252">
        <v>0</v>
      </c>
      <c r="BH252">
        <v>0</v>
      </c>
      <c r="BI252">
        <v>0</v>
      </c>
      <c r="BJ252">
        <v>25</v>
      </c>
      <c r="BK252">
        <v>-375</v>
      </c>
      <c r="BL252" t="s">
        <v>139</v>
      </c>
      <c r="BM252">
        <v>1</v>
      </c>
      <c r="BN252">
        <v>1</v>
      </c>
      <c r="BO252">
        <v>0</v>
      </c>
      <c r="BP252">
        <v>0</v>
      </c>
      <c r="BS252">
        <v>0.12</v>
      </c>
      <c r="BT252">
        <v>0</v>
      </c>
      <c r="BU252">
        <v>0</v>
      </c>
      <c r="CE252" t="str">
        <f t="shared" si="99"/>
        <v>11:58:27.531</v>
      </c>
      <c r="CF252">
        <v>530502543</v>
      </c>
      <c r="CS252">
        <v>0</v>
      </c>
      <c r="CT252">
        <v>2</v>
      </c>
      <c r="CU252">
        <v>0</v>
      </c>
      <c r="CV252">
        <v>2</v>
      </c>
      <c r="CW252">
        <v>0</v>
      </c>
      <c r="CX252">
        <v>7</v>
      </c>
      <c r="CY252">
        <v>7</v>
      </c>
      <c r="CZ252" t="s">
        <v>131</v>
      </c>
      <c r="DA252">
        <v>65</v>
      </c>
      <c r="DB252">
        <v>0</v>
      </c>
      <c r="DC252" t="s">
        <v>132</v>
      </c>
      <c r="DD252" t="s">
        <v>133</v>
      </c>
      <c r="DG252">
        <v>3574794</v>
      </c>
      <c r="DI252">
        <v>0</v>
      </c>
      <c r="DJ252">
        <v>0</v>
      </c>
      <c r="DK252">
        <v>1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</row>
    <row r="253" spans="1:123" x14ac:dyDescent="0.3">
      <c r="A253" t="str">
        <f>"10/15/2023 11:58:27.787"</f>
        <v>10/15/2023 11:58:27.787</v>
      </c>
      <c r="C253" t="str">
        <f t="shared" si="76"/>
        <v>FFDFD3C0</v>
      </c>
      <c r="D253" t="s">
        <v>137</v>
      </c>
      <c r="E253">
        <v>6</v>
      </c>
      <c r="F253">
        <v>1006</v>
      </c>
      <c r="G253" t="s">
        <v>135</v>
      </c>
      <c r="J253" t="s">
        <v>138</v>
      </c>
      <c r="K253">
        <v>0</v>
      </c>
      <c r="L253">
        <v>3</v>
      </c>
      <c r="M253">
        <v>0</v>
      </c>
      <c r="N253">
        <v>2</v>
      </c>
      <c r="O253">
        <v>0</v>
      </c>
      <c r="P253">
        <v>1</v>
      </c>
      <c r="Q253">
        <v>0</v>
      </c>
      <c r="S253" t="str">
        <f t="shared" si="98"/>
        <v>11:58:27.000</v>
      </c>
      <c r="T253" t="str">
        <f t="shared" si="98"/>
        <v>11:58:27.000</v>
      </c>
      <c r="U253" t="str">
        <f t="shared" si="78"/>
        <v>A9A1C3</v>
      </c>
      <c r="V253">
        <v>0</v>
      </c>
      <c r="W253">
        <v>0</v>
      </c>
      <c r="X253">
        <v>2</v>
      </c>
      <c r="Y253">
        <v>0</v>
      </c>
      <c r="AA253">
        <v>1</v>
      </c>
      <c r="AB253">
        <v>8</v>
      </c>
      <c r="AC253">
        <v>3</v>
      </c>
      <c r="AD253">
        <v>0</v>
      </c>
      <c r="AE253">
        <v>9</v>
      </c>
      <c r="AF253" t="s">
        <v>126</v>
      </c>
      <c r="AG253">
        <v>0</v>
      </c>
      <c r="AH253">
        <v>3</v>
      </c>
      <c r="AI253">
        <v>1</v>
      </c>
      <c r="AJ253">
        <v>0</v>
      </c>
      <c r="AK253" t="s">
        <v>226</v>
      </c>
      <c r="AL253">
        <v>33.934063999999999</v>
      </c>
      <c r="AM253" t="s">
        <v>227</v>
      </c>
      <c r="AN253">
        <v>-78.06962</v>
      </c>
      <c r="AO253">
        <v>25</v>
      </c>
      <c r="AP253">
        <v>400</v>
      </c>
      <c r="AQ253" t="s">
        <v>129</v>
      </c>
      <c r="AR253">
        <v>40</v>
      </c>
      <c r="AS253">
        <v>40</v>
      </c>
      <c r="AT253">
        <v>192</v>
      </c>
      <c r="BB253" t="str">
        <f t="shared" si="79"/>
        <v>1200</v>
      </c>
      <c r="BC253">
        <v>1</v>
      </c>
      <c r="BD253" t="str">
        <f t="shared" si="80"/>
        <v xml:space="preserve">N72FU   </v>
      </c>
      <c r="BE253">
        <v>1</v>
      </c>
      <c r="BG253">
        <v>0</v>
      </c>
      <c r="BH253">
        <v>0</v>
      </c>
      <c r="BI253">
        <v>0</v>
      </c>
      <c r="BJ253">
        <v>25</v>
      </c>
      <c r="BK253">
        <v>-375</v>
      </c>
      <c r="BL253" t="s">
        <v>139</v>
      </c>
      <c r="BM253">
        <v>1</v>
      </c>
      <c r="BN253">
        <v>1</v>
      </c>
      <c r="BO253">
        <v>0</v>
      </c>
      <c r="BP253">
        <v>0</v>
      </c>
      <c r="BS253">
        <v>0.12</v>
      </c>
      <c r="BT253">
        <v>0</v>
      </c>
      <c r="BU253">
        <v>0</v>
      </c>
      <c r="CE253" t="str">
        <f t="shared" si="99"/>
        <v>11:58:27.531</v>
      </c>
      <c r="CF253">
        <v>530502543</v>
      </c>
      <c r="CS253">
        <v>0</v>
      </c>
      <c r="CT253">
        <v>2</v>
      </c>
      <c r="CU253">
        <v>0</v>
      </c>
      <c r="CV253">
        <v>2</v>
      </c>
      <c r="CW253">
        <v>0</v>
      </c>
      <c r="CX253">
        <v>7</v>
      </c>
      <c r="CY253">
        <v>7</v>
      </c>
      <c r="CZ253" t="s">
        <v>131</v>
      </c>
      <c r="DA253">
        <v>65</v>
      </c>
      <c r="DB253">
        <v>0</v>
      </c>
      <c r="DC253" t="s">
        <v>132</v>
      </c>
      <c r="DD253" t="s">
        <v>133</v>
      </c>
      <c r="DG253">
        <v>3574794</v>
      </c>
      <c r="DI253">
        <v>0</v>
      </c>
      <c r="DJ253">
        <v>0</v>
      </c>
      <c r="DK253">
        <v>1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</row>
    <row r="254" spans="1:123" x14ac:dyDescent="0.3">
      <c r="A254" t="str">
        <f>"10/15/2023 11:58:29.115"</f>
        <v>10/15/2023 11:58:29.115</v>
      </c>
      <c r="C254" t="str">
        <f t="shared" si="76"/>
        <v>FFDFD3C0</v>
      </c>
      <c r="D254" t="s">
        <v>123</v>
      </c>
      <c r="E254">
        <v>10</v>
      </c>
      <c r="H254">
        <v>260</v>
      </c>
      <c r="I254" t="s">
        <v>124</v>
      </c>
      <c r="J254" t="s">
        <v>125</v>
      </c>
      <c r="K254">
        <v>0</v>
      </c>
      <c r="L254">
        <v>3</v>
      </c>
      <c r="M254">
        <v>0</v>
      </c>
      <c r="N254">
        <v>2</v>
      </c>
      <c r="O254">
        <v>0</v>
      </c>
      <c r="P254">
        <v>1</v>
      </c>
      <c r="Q254">
        <v>0</v>
      </c>
      <c r="S254" t="str">
        <f t="shared" ref="S254:T259" si="100">"11:58:28.000"</f>
        <v>11:58:28.000</v>
      </c>
      <c r="T254" t="str">
        <f t="shared" si="100"/>
        <v>11:58:28.000</v>
      </c>
      <c r="U254" t="str">
        <f t="shared" si="78"/>
        <v>A9A1C3</v>
      </c>
      <c r="V254">
        <v>0</v>
      </c>
      <c r="W254">
        <v>0</v>
      </c>
      <c r="X254">
        <v>2</v>
      </c>
      <c r="Y254">
        <v>0</v>
      </c>
      <c r="AA254">
        <v>1</v>
      </c>
      <c r="AB254">
        <v>8</v>
      </c>
      <c r="AC254">
        <v>3</v>
      </c>
      <c r="AD254">
        <v>0</v>
      </c>
      <c r="AE254">
        <v>9</v>
      </c>
      <c r="AF254" t="s">
        <v>126</v>
      </c>
      <c r="AG254">
        <v>0</v>
      </c>
      <c r="AH254">
        <v>3</v>
      </c>
      <c r="AI254">
        <v>1</v>
      </c>
      <c r="AJ254">
        <v>0</v>
      </c>
      <c r="AK254" t="s">
        <v>228</v>
      </c>
      <c r="AL254">
        <v>33.934235999999999</v>
      </c>
      <c r="AM254" t="s">
        <v>229</v>
      </c>
      <c r="AN254">
        <v>-78.069406000000001</v>
      </c>
      <c r="AO254">
        <v>25</v>
      </c>
      <c r="AP254">
        <v>400</v>
      </c>
      <c r="AQ254" t="s">
        <v>129</v>
      </c>
      <c r="AR254">
        <v>40</v>
      </c>
      <c r="AS254">
        <v>39</v>
      </c>
      <c r="AT254">
        <v>128</v>
      </c>
      <c r="BB254" t="str">
        <f t="shared" si="79"/>
        <v>1200</v>
      </c>
      <c r="BC254">
        <v>1</v>
      </c>
      <c r="BD254" t="str">
        <f t="shared" si="80"/>
        <v xml:space="preserve">N72FU   </v>
      </c>
      <c r="BE254">
        <v>1</v>
      </c>
      <c r="BG254">
        <v>0</v>
      </c>
      <c r="BH254">
        <v>0</v>
      </c>
      <c r="BI254">
        <v>0</v>
      </c>
      <c r="BJ254">
        <v>25</v>
      </c>
      <c r="BK254">
        <v>-375</v>
      </c>
      <c r="BL254" t="s">
        <v>139</v>
      </c>
      <c r="BM254">
        <v>1</v>
      </c>
      <c r="BN254">
        <v>1</v>
      </c>
      <c r="BO254">
        <v>0</v>
      </c>
      <c r="BP254">
        <v>0</v>
      </c>
      <c r="BS254">
        <v>0.12</v>
      </c>
      <c r="BT254">
        <v>0</v>
      </c>
      <c r="BU254">
        <v>0</v>
      </c>
      <c r="CE254" t="str">
        <f t="shared" ref="CE254:CE259" si="101">"11:58:28.892"</f>
        <v>11:58:28.892</v>
      </c>
      <c r="CF254">
        <v>892003881</v>
      </c>
      <c r="CS254">
        <v>0</v>
      </c>
      <c r="CT254">
        <v>2</v>
      </c>
      <c r="CU254">
        <v>0</v>
      </c>
      <c r="CV254">
        <v>2</v>
      </c>
      <c r="CW254">
        <v>0</v>
      </c>
      <c r="CX254">
        <v>7</v>
      </c>
      <c r="CY254">
        <v>7</v>
      </c>
      <c r="CZ254" t="s">
        <v>131</v>
      </c>
      <c r="DA254">
        <v>65</v>
      </c>
      <c r="DB254">
        <v>0</v>
      </c>
      <c r="DC254" t="s">
        <v>132</v>
      </c>
      <c r="DD254" t="s">
        <v>133</v>
      </c>
      <c r="DG254">
        <v>3574805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</row>
    <row r="255" spans="1:123" x14ac:dyDescent="0.3">
      <c r="A255" t="str">
        <f>"10/15/2023 11:58:29.131"</f>
        <v>10/15/2023 11:58:29.131</v>
      </c>
      <c r="C255" t="str">
        <f t="shared" si="76"/>
        <v>FFDFD3C0</v>
      </c>
      <c r="D255" t="s">
        <v>134</v>
      </c>
      <c r="E255">
        <v>2</v>
      </c>
      <c r="H255">
        <v>158</v>
      </c>
      <c r="I255" t="s">
        <v>140</v>
      </c>
      <c r="J255" t="s">
        <v>136</v>
      </c>
      <c r="K255">
        <v>0</v>
      </c>
      <c r="L255">
        <v>3</v>
      </c>
      <c r="M255">
        <v>0</v>
      </c>
      <c r="N255">
        <v>2</v>
      </c>
      <c r="O255">
        <v>0</v>
      </c>
      <c r="P255">
        <v>1</v>
      </c>
      <c r="Q255">
        <v>0</v>
      </c>
      <c r="S255" t="str">
        <f t="shared" si="100"/>
        <v>11:58:28.000</v>
      </c>
      <c r="T255" t="str">
        <f t="shared" si="100"/>
        <v>11:58:28.000</v>
      </c>
      <c r="U255" t="str">
        <f t="shared" si="78"/>
        <v>A9A1C3</v>
      </c>
      <c r="V255">
        <v>0</v>
      </c>
      <c r="W255">
        <v>0</v>
      </c>
      <c r="X255">
        <v>2</v>
      </c>
      <c r="Y255">
        <v>0</v>
      </c>
      <c r="AA255">
        <v>1</v>
      </c>
      <c r="AB255">
        <v>8</v>
      </c>
      <c r="AC255">
        <v>3</v>
      </c>
      <c r="AD255">
        <v>0</v>
      </c>
      <c r="AE255">
        <v>9</v>
      </c>
      <c r="AF255" t="s">
        <v>126</v>
      </c>
      <c r="AG255">
        <v>0</v>
      </c>
      <c r="AH255">
        <v>3</v>
      </c>
      <c r="AI255">
        <v>1</v>
      </c>
      <c r="AJ255">
        <v>0</v>
      </c>
      <c r="AK255" t="s">
        <v>228</v>
      </c>
      <c r="AL255">
        <v>33.934235999999999</v>
      </c>
      <c r="AM255" t="s">
        <v>229</v>
      </c>
      <c r="AN255">
        <v>-78.069406000000001</v>
      </c>
      <c r="AO255">
        <v>25</v>
      </c>
      <c r="AP255">
        <v>400</v>
      </c>
      <c r="AQ255" t="s">
        <v>129</v>
      </c>
      <c r="AR255">
        <v>40</v>
      </c>
      <c r="AS255">
        <v>39</v>
      </c>
      <c r="AT255">
        <v>128</v>
      </c>
      <c r="BB255" t="str">
        <f t="shared" si="79"/>
        <v>1200</v>
      </c>
      <c r="BC255">
        <v>1</v>
      </c>
      <c r="BD255" t="str">
        <f t="shared" si="80"/>
        <v xml:space="preserve">N72FU   </v>
      </c>
      <c r="BE255">
        <v>1</v>
      </c>
      <c r="BG255">
        <v>0</v>
      </c>
      <c r="BH255">
        <v>0</v>
      </c>
      <c r="BI255">
        <v>0</v>
      </c>
      <c r="BJ255">
        <v>25</v>
      </c>
      <c r="BK255">
        <v>-375</v>
      </c>
      <c r="BL255" t="s">
        <v>139</v>
      </c>
      <c r="BM255">
        <v>1</v>
      </c>
      <c r="BN255">
        <v>1</v>
      </c>
      <c r="BO255">
        <v>0</v>
      </c>
      <c r="BP255">
        <v>0</v>
      </c>
      <c r="BS255">
        <v>0.12</v>
      </c>
      <c r="BT255">
        <v>0</v>
      </c>
      <c r="BU255">
        <v>0</v>
      </c>
      <c r="CE255" t="str">
        <f t="shared" si="101"/>
        <v>11:58:28.892</v>
      </c>
      <c r="CF255">
        <v>892003881</v>
      </c>
      <c r="CS255">
        <v>0</v>
      </c>
      <c r="CT255">
        <v>2</v>
      </c>
      <c r="CU255">
        <v>0</v>
      </c>
      <c r="CV255">
        <v>2</v>
      </c>
      <c r="CW255">
        <v>0</v>
      </c>
      <c r="CX255">
        <v>7</v>
      </c>
      <c r="CY255">
        <v>7</v>
      </c>
      <c r="CZ255" t="s">
        <v>131</v>
      </c>
      <c r="DA255">
        <v>65</v>
      </c>
      <c r="DB255">
        <v>0</v>
      </c>
      <c r="DC255" t="s">
        <v>132</v>
      </c>
      <c r="DD255" t="s">
        <v>133</v>
      </c>
      <c r="DG255">
        <v>3574805</v>
      </c>
      <c r="DI255">
        <v>0</v>
      </c>
      <c r="DJ255">
        <v>0</v>
      </c>
      <c r="DK255">
        <v>1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</row>
    <row r="256" spans="1:123" x14ac:dyDescent="0.3">
      <c r="A256" t="str">
        <f>"10/15/2023 11:58:29.147"</f>
        <v>10/15/2023 11:58:29.147</v>
      </c>
      <c r="C256" t="str">
        <f t="shared" si="76"/>
        <v>FFDFD3C0</v>
      </c>
      <c r="D256" t="s">
        <v>137</v>
      </c>
      <c r="E256">
        <v>6</v>
      </c>
      <c r="F256">
        <v>1006</v>
      </c>
      <c r="G256" t="s">
        <v>135</v>
      </c>
      <c r="J256" t="s">
        <v>138</v>
      </c>
      <c r="K256">
        <v>0</v>
      </c>
      <c r="L256">
        <v>3</v>
      </c>
      <c r="M256">
        <v>0</v>
      </c>
      <c r="N256">
        <v>2</v>
      </c>
      <c r="O256">
        <v>0</v>
      </c>
      <c r="P256">
        <v>1</v>
      </c>
      <c r="Q256">
        <v>0</v>
      </c>
      <c r="S256" t="str">
        <f t="shared" si="100"/>
        <v>11:58:28.000</v>
      </c>
      <c r="T256" t="str">
        <f t="shared" si="100"/>
        <v>11:58:28.000</v>
      </c>
      <c r="U256" t="str">
        <f t="shared" si="78"/>
        <v>A9A1C3</v>
      </c>
      <c r="V256">
        <v>0</v>
      </c>
      <c r="W256">
        <v>0</v>
      </c>
      <c r="X256">
        <v>2</v>
      </c>
      <c r="Y256">
        <v>0</v>
      </c>
      <c r="AA256">
        <v>1</v>
      </c>
      <c r="AB256">
        <v>8</v>
      </c>
      <c r="AC256">
        <v>3</v>
      </c>
      <c r="AD256">
        <v>0</v>
      </c>
      <c r="AE256">
        <v>9</v>
      </c>
      <c r="AF256" t="s">
        <v>126</v>
      </c>
      <c r="AG256">
        <v>0</v>
      </c>
      <c r="AH256">
        <v>3</v>
      </c>
      <c r="AI256">
        <v>1</v>
      </c>
      <c r="AJ256">
        <v>0</v>
      </c>
      <c r="AK256" t="s">
        <v>228</v>
      </c>
      <c r="AL256">
        <v>33.934235999999999</v>
      </c>
      <c r="AM256" t="s">
        <v>229</v>
      </c>
      <c r="AN256">
        <v>-78.069406000000001</v>
      </c>
      <c r="AO256">
        <v>25</v>
      </c>
      <c r="AP256">
        <v>400</v>
      </c>
      <c r="AQ256" t="s">
        <v>129</v>
      </c>
      <c r="AR256">
        <v>40</v>
      </c>
      <c r="AS256">
        <v>39</v>
      </c>
      <c r="AT256">
        <v>128</v>
      </c>
      <c r="BB256" t="str">
        <f t="shared" si="79"/>
        <v>1200</v>
      </c>
      <c r="BC256">
        <v>1</v>
      </c>
      <c r="BD256" t="str">
        <f t="shared" si="80"/>
        <v xml:space="preserve">N72FU   </v>
      </c>
      <c r="BE256">
        <v>1</v>
      </c>
      <c r="BG256">
        <v>0</v>
      </c>
      <c r="BH256">
        <v>0</v>
      </c>
      <c r="BI256">
        <v>0</v>
      </c>
      <c r="BJ256">
        <v>25</v>
      </c>
      <c r="BK256">
        <v>-375</v>
      </c>
      <c r="BL256" t="s">
        <v>139</v>
      </c>
      <c r="BM256">
        <v>1</v>
      </c>
      <c r="BN256">
        <v>1</v>
      </c>
      <c r="BO256">
        <v>0</v>
      </c>
      <c r="BP256">
        <v>0</v>
      </c>
      <c r="BS256">
        <v>0.12</v>
      </c>
      <c r="BT256">
        <v>0</v>
      </c>
      <c r="BU256">
        <v>0</v>
      </c>
      <c r="CE256" t="str">
        <f t="shared" si="101"/>
        <v>11:58:28.892</v>
      </c>
      <c r="CF256">
        <v>892003881</v>
      </c>
      <c r="CS256">
        <v>0</v>
      </c>
      <c r="CT256">
        <v>2</v>
      </c>
      <c r="CU256">
        <v>0</v>
      </c>
      <c r="CV256">
        <v>2</v>
      </c>
      <c r="CW256">
        <v>0</v>
      </c>
      <c r="CX256">
        <v>7</v>
      </c>
      <c r="CY256">
        <v>7</v>
      </c>
      <c r="CZ256" t="s">
        <v>131</v>
      </c>
      <c r="DA256">
        <v>65</v>
      </c>
      <c r="DB256">
        <v>0</v>
      </c>
      <c r="DC256" t="s">
        <v>132</v>
      </c>
      <c r="DD256" t="s">
        <v>133</v>
      </c>
      <c r="DG256">
        <v>3574805</v>
      </c>
      <c r="DI256">
        <v>0</v>
      </c>
      <c r="DJ256">
        <v>0</v>
      </c>
      <c r="DK256">
        <v>1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</row>
    <row r="257" spans="1:123" x14ac:dyDescent="0.3">
      <c r="A257" t="str">
        <f>"10/15/2023 11:58:29.178"</f>
        <v>10/15/2023 11:58:29.178</v>
      </c>
      <c r="C257" t="str">
        <f t="shared" si="76"/>
        <v>FFDFD3C0</v>
      </c>
      <c r="D257" t="s">
        <v>137</v>
      </c>
      <c r="E257">
        <v>4</v>
      </c>
      <c r="F257">
        <v>1004</v>
      </c>
      <c r="G257" t="s">
        <v>140</v>
      </c>
      <c r="J257" t="s">
        <v>138</v>
      </c>
      <c r="K257">
        <v>0</v>
      </c>
      <c r="L257">
        <v>3</v>
      </c>
      <c r="M257">
        <v>0</v>
      </c>
      <c r="N257">
        <v>2</v>
      </c>
      <c r="O257">
        <v>0</v>
      </c>
      <c r="P257">
        <v>1</v>
      </c>
      <c r="Q257">
        <v>0</v>
      </c>
      <c r="S257" t="str">
        <f t="shared" si="100"/>
        <v>11:58:28.000</v>
      </c>
      <c r="T257" t="str">
        <f t="shared" si="100"/>
        <v>11:58:28.000</v>
      </c>
      <c r="U257" t="str">
        <f t="shared" si="78"/>
        <v>A9A1C3</v>
      </c>
      <c r="V257">
        <v>0</v>
      </c>
      <c r="W257">
        <v>0</v>
      </c>
      <c r="X257">
        <v>2</v>
      </c>
      <c r="Y257">
        <v>0</v>
      </c>
      <c r="AA257">
        <v>1</v>
      </c>
      <c r="AB257">
        <v>8</v>
      </c>
      <c r="AC257">
        <v>3</v>
      </c>
      <c r="AD257">
        <v>0</v>
      </c>
      <c r="AE257">
        <v>9</v>
      </c>
      <c r="AF257" t="s">
        <v>126</v>
      </c>
      <c r="AG257">
        <v>0</v>
      </c>
      <c r="AH257">
        <v>3</v>
      </c>
      <c r="AI257">
        <v>1</v>
      </c>
      <c r="AJ257">
        <v>0</v>
      </c>
      <c r="AK257" t="s">
        <v>228</v>
      </c>
      <c r="AL257">
        <v>33.934235999999999</v>
      </c>
      <c r="AM257" t="s">
        <v>229</v>
      </c>
      <c r="AN257">
        <v>-78.069406000000001</v>
      </c>
      <c r="AO257">
        <v>25</v>
      </c>
      <c r="AP257">
        <v>400</v>
      </c>
      <c r="AQ257" t="s">
        <v>129</v>
      </c>
      <c r="AR257">
        <v>40</v>
      </c>
      <c r="AS257">
        <v>39</v>
      </c>
      <c r="AT257">
        <v>128</v>
      </c>
      <c r="BB257" t="str">
        <f t="shared" si="79"/>
        <v>1200</v>
      </c>
      <c r="BC257">
        <v>1</v>
      </c>
      <c r="BD257" t="str">
        <f t="shared" si="80"/>
        <v xml:space="preserve">N72FU   </v>
      </c>
      <c r="BE257">
        <v>1</v>
      </c>
      <c r="BG257">
        <v>0</v>
      </c>
      <c r="BH257">
        <v>0</v>
      </c>
      <c r="BI257">
        <v>0</v>
      </c>
      <c r="BJ257">
        <v>25</v>
      </c>
      <c r="BK257">
        <v>-375</v>
      </c>
      <c r="BL257" t="s">
        <v>139</v>
      </c>
      <c r="BM257">
        <v>1</v>
      </c>
      <c r="BN257">
        <v>1</v>
      </c>
      <c r="BO257">
        <v>0</v>
      </c>
      <c r="BP257">
        <v>0</v>
      </c>
      <c r="BS257">
        <v>0.12</v>
      </c>
      <c r="BT257">
        <v>0</v>
      </c>
      <c r="BU257">
        <v>0</v>
      </c>
      <c r="CE257" t="str">
        <f t="shared" si="101"/>
        <v>11:58:28.892</v>
      </c>
      <c r="CF257">
        <v>892003881</v>
      </c>
      <c r="CS257">
        <v>0</v>
      </c>
      <c r="CT257">
        <v>2</v>
      </c>
      <c r="CU257">
        <v>0</v>
      </c>
      <c r="CV257">
        <v>2</v>
      </c>
      <c r="CW257">
        <v>0</v>
      </c>
      <c r="CX257">
        <v>7</v>
      </c>
      <c r="CY257">
        <v>7</v>
      </c>
      <c r="CZ257" t="s">
        <v>131</v>
      </c>
      <c r="DA257">
        <v>65</v>
      </c>
      <c r="DB257">
        <v>0</v>
      </c>
      <c r="DC257" t="s">
        <v>132</v>
      </c>
      <c r="DD257" t="s">
        <v>133</v>
      </c>
      <c r="DG257">
        <v>3574805</v>
      </c>
      <c r="DI257">
        <v>0</v>
      </c>
      <c r="DJ257">
        <v>0</v>
      </c>
      <c r="DK257">
        <v>1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</row>
    <row r="258" spans="1:123" x14ac:dyDescent="0.3">
      <c r="A258" t="str">
        <f>"10/15/2023 11:58:29.194"</f>
        <v>10/15/2023 11:58:29.194</v>
      </c>
      <c r="C258" t="str">
        <f t="shared" ref="C258:C321" si="102">"FFDFD3C0"</f>
        <v>FFDFD3C0</v>
      </c>
      <c r="D258" t="s">
        <v>141</v>
      </c>
      <c r="E258">
        <v>42</v>
      </c>
      <c r="H258">
        <v>129</v>
      </c>
      <c r="I258" t="s">
        <v>142</v>
      </c>
      <c r="J258" t="s">
        <v>125</v>
      </c>
      <c r="K258">
        <v>0</v>
      </c>
      <c r="L258">
        <v>3</v>
      </c>
      <c r="M258">
        <v>0</v>
      </c>
      <c r="N258">
        <v>2</v>
      </c>
      <c r="O258">
        <v>0</v>
      </c>
      <c r="P258">
        <v>1</v>
      </c>
      <c r="Q258">
        <v>0</v>
      </c>
      <c r="S258" t="str">
        <f t="shared" si="100"/>
        <v>11:58:28.000</v>
      </c>
      <c r="T258" t="str">
        <f t="shared" si="100"/>
        <v>11:58:28.000</v>
      </c>
      <c r="U258" t="str">
        <f t="shared" ref="U258:U321" si="103">"A9A1C3"</f>
        <v>A9A1C3</v>
      </c>
      <c r="V258">
        <v>0</v>
      </c>
      <c r="W258">
        <v>0</v>
      </c>
      <c r="X258">
        <v>2</v>
      </c>
      <c r="Y258">
        <v>0</v>
      </c>
      <c r="AA258">
        <v>1</v>
      </c>
      <c r="AB258">
        <v>8</v>
      </c>
      <c r="AC258">
        <v>3</v>
      </c>
      <c r="AD258">
        <v>0</v>
      </c>
      <c r="AE258">
        <v>9</v>
      </c>
      <c r="AF258" t="s">
        <v>126</v>
      </c>
      <c r="AG258">
        <v>0</v>
      </c>
      <c r="AH258">
        <v>3</v>
      </c>
      <c r="AI258">
        <v>1</v>
      </c>
      <c r="AJ258">
        <v>0</v>
      </c>
      <c r="AK258" t="s">
        <v>228</v>
      </c>
      <c r="AL258">
        <v>33.934235999999999</v>
      </c>
      <c r="AM258" t="s">
        <v>229</v>
      </c>
      <c r="AN258">
        <v>-78.069406000000001</v>
      </c>
      <c r="AO258">
        <v>25</v>
      </c>
      <c r="AP258">
        <v>400</v>
      </c>
      <c r="AQ258" t="s">
        <v>129</v>
      </c>
      <c r="AR258">
        <v>40</v>
      </c>
      <c r="AS258">
        <v>39</v>
      </c>
      <c r="AT258">
        <v>128</v>
      </c>
      <c r="BB258" t="str">
        <f t="shared" ref="BB258:BB321" si="104">"1200"</f>
        <v>1200</v>
      </c>
      <c r="BC258">
        <v>1</v>
      </c>
      <c r="BD258" t="str">
        <f t="shared" ref="BD258:BD321" si="105">"N72FU   "</f>
        <v xml:space="preserve">N72FU   </v>
      </c>
      <c r="BE258">
        <v>1</v>
      </c>
      <c r="BG258">
        <v>0</v>
      </c>
      <c r="BH258">
        <v>0</v>
      </c>
      <c r="BI258">
        <v>0</v>
      </c>
      <c r="BJ258">
        <v>25</v>
      </c>
      <c r="BK258">
        <v>-375</v>
      </c>
      <c r="BL258" t="s">
        <v>139</v>
      </c>
      <c r="BM258">
        <v>1</v>
      </c>
      <c r="BN258">
        <v>1</v>
      </c>
      <c r="BO258">
        <v>0</v>
      </c>
      <c r="BP258">
        <v>0</v>
      </c>
      <c r="BS258">
        <v>0.12</v>
      </c>
      <c r="BT258">
        <v>0</v>
      </c>
      <c r="BU258">
        <v>0</v>
      </c>
      <c r="CE258" t="str">
        <f t="shared" si="101"/>
        <v>11:58:28.892</v>
      </c>
      <c r="CF258">
        <v>892003881</v>
      </c>
      <c r="CS258">
        <v>0</v>
      </c>
      <c r="CT258">
        <v>2</v>
      </c>
      <c r="CU258">
        <v>0</v>
      </c>
      <c r="CV258">
        <v>2</v>
      </c>
      <c r="CW258">
        <v>0</v>
      </c>
      <c r="CX258">
        <v>7</v>
      </c>
      <c r="CY258">
        <v>7</v>
      </c>
      <c r="CZ258" t="s">
        <v>131</v>
      </c>
      <c r="DA258">
        <v>65</v>
      </c>
      <c r="DB258">
        <v>0</v>
      </c>
      <c r="DC258" t="s">
        <v>132</v>
      </c>
      <c r="DD258" t="s">
        <v>133</v>
      </c>
      <c r="DG258">
        <v>3574805</v>
      </c>
      <c r="DI258">
        <v>0</v>
      </c>
      <c r="DJ258">
        <v>0</v>
      </c>
      <c r="DK258">
        <v>1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</row>
    <row r="259" spans="1:123" x14ac:dyDescent="0.3">
      <c r="A259" t="str">
        <f>"10/15/2023 11:58:29.194"</f>
        <v>10/15/2023 11:58:29.194</v>
      </c>
      <c r="C259" t="str">
        <f t="shared" si="102"/>
        <v>FFDFD3C0</v>
      </c>
      <c r="D259" t="s">
        <v>143</v>
      </c>
      <c r="E259">
        <v>6</v>
      </c>
      <c r="F259">
        <v>3006</v>
      </c>
      <c r="G259" t="s">
        <v>144</v>
      </c>
      <c r="J259" t="s">
        <v>145</v>
      </c>
      <c r="K259">
        <v>0</v>
      </c>
      <c r="L259">
        <v>3</v>
      </c>
      <c r="M259">
        <v>0</v>
      </c>
      <c r="N259">
        <v>2</v>
      </c>
      <c r="O259">
        <v>0</v>
      </c>
      <c r="P259">
        <v>1</v>
      </c>
      <c r="Q259">
        <v>0</v>
      </c>
      <c r="S259" t="str">
        <f t="shared" si="100"/>
        <v>11:58:28.000</v>
      </c>
      <c r="T259" t="str">
        <f t="shared" si="100"/>
        <v>11:58:28.000</v>
      </c>
      <c r="U259" t="str">
        <f t="shared" si="103"/>
        <v>A9A1C3</v>
      </c>
      <c r="V259">
        <v>0</v>
      </c>
      <c r="W259">
        <v>0</v>
      </c>
      <c r="X259">
        <v>2</v>
      </c>
      <c r="Y259">
        <v>0</v>
      </c>
      <c r="AA259">
        <v>1</v>
      </c>
      <c r="AB259">
        <v>8</v>
      </c>
      <c r="AC259">
        <v>3</v>
      </c>
      <c r="AD259">
        <v>0</v>
      </c>
      <c r="AE259">
        <v>9</v>
      </c>
      <c r="AF259" t="s">
        <v>126</v>
      </c>
      <c r="AG259">
        <v>0</v>
      </c>
      <c r="AH259">
        <v>3</v>
      </c>
      <c r="AI259">
        <v>1</v>
      </c>
      <c r="AJ259">
        <v>0</v>
      </c>
      <c r="AK259" t="s">
        <v>228</v>
      </c>
      <c r="AL259">
        <v>33.934235999999999</v>
      </c>
      <c r="AM259" t="s">
        <v>229</v>
      </c>
      <c r="AN259">
        <v>-78.069406000000001</v>
      </c>
      <c r="AO259">
        <v>25</v>
      </c>
      <c r="AP259">
        <v>400</v>
      </c>
      <c r="AQ259" t="s">
        <v>129</v>
      </c>
      <c r="AR259">
        <v>40</v>
      </c>
      <c r="AS259">
        <v>39</v>
      </c>
      <c r="AT259">
        <v>128</v>
      </c>
      <c r="BB259" t="str">
        <f t="shared" si="104"/>
        <v>1200</v>
      </c>
      <c r="BC259">
        <v>1</v>
      </c>
      <c r="BD259" t="str">
        <f t="shared" si="105"/>
        <v xml:space="preserve">N72FU   </v>
      </c>
      <c r="BE259">
        <v>1</v>
      </c>
      <c r="BG259">
        <v>0</v>
      </c>
      <c r="BH259">
        <v>0</v>
      </c>
      <c r="BI259">
        <v>0</v>
      </c>
      <c r="BJ259">
        <v>25</v>
      </c>
      <c r="BK259">
        <v>-375</v>
      </c>
      <c r="BL259" t="s">
        <v>139</v>
      </c>
      <c r="BM259">
        <v>1</v>
      </c>
      <c r="BN259">
        <v>1</v>
      </c>
      <c r="BO259">
        <v>0</v>
      </c>
      <c r="BP259">
        <v>0</v>
      </c>
      <c r="BS259">
        <v>0.12</v>
      </c>
      <c r="BT259">
        <v>0</v>
      </c>
      <c r="BU259">
        <v>0</v>
      </c>
      <c r="CE259" t="str">
        <f t="shared" si="101"/>
        <v>11:58:28.892</v>
      </c>
      <c r="CF259">
        <v>892003881</v>
      </c>
      <c r="CS259">
        <v>0</v>
      </c>
      <c r="CT259">
        <v>2</v>
      </c>
      <c r="CU259">
        <v>0</v>
      </c>
      <c r="CV259">
        <v>2</v>
      </c>
      <c r="CW259">
        <v>0</v>
      </c>
      <c r="CX259">
        <v>7</v>
      </c>
      <c r="CY259">
        <v>7</v>
      </c>
      <c r="CZ259" t="s">
        <v>131</v>
      </c>
      <c r="DA259">
        <v>65</v>
      </c>
      <c r="DB259">
        <v>0</v>
      </c>
      <c r="DC259" t="s">
        <v>132</v>
      </c>
      <c r="DD259" t="s">
        <v>133</v>
      </c>
      <c r="DG259">
        <v>3574805</v>
      </c>
      <c r="DI259">
        <v>0</v>
      </c>
      <c r="DJ259">
        <v>0</v>
      </c>
      <c r="DK259">
        <v>1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</row>
    <row r="260" spans="1:123" x14ac:dyDescent="0.3">
      <c r="A260" t="str">
        <f>"10/15/2023 11:58:30.225"</f>
        <v>10/15/2023 11:58:30.225</v>
      </c>
      <c r="C260" t="str">
        <f t="shared" si="102"/>
        <v>FFDFD3C0</v>
      </c>
      <c r="D260" t="s">
        <v>123</v>
      </c>
      <c r="E260">
        <v>10</v>
      </c>
      <c r="H260">
        <v>260</v>
      </c>
      <c r="I260" t="s">
        <v>124</v>
      </c>
      <c r="J260" t="s">
        <v>125</v>
      </c>
      <c r="K260">
        <v>0</v>
      </c>
      <c r="L260">
        <v>3</v>
      </c>
      <c r="M260">
        <v>0</v>
      </c>
      <c r="N260">
        <v>2</v>
      </c>
      <c r="O260">
        <v>0</v>
      </c>
      <c r="P260">
        <v>1</v>
      </c>
      <c r="Q260">
        <v>0</v>
      </c>
      <c r="S260" t="str">
        <f t="shared" ref="S260:T265" si="106">"11:58:29.000"</f>
        <v>11:58:29.000</v>
      </c>
      <c r="T260" t="str">
        <f t="shared" si="106"/>
        <v>11:58:29.000</v>
      </c>
      <c r="U260" t="str">
        <f t="shared" si="103"/>
        <v>A9A1C3</v>
      </c>
      <c r="V260">
        <v>0</v>
      </c>
      <c r="W260">
        <v>0</v>
      </c>
      <c r="X260">
        <v>2</v>
      </c>
      <c r="Y260">
        <v>0</v>
      </c>
      <c r="AA260">
        <v>1</v>
      </c>
      <c r="AB260">
        <v>8</v>
      </c>
      <c r="AC260">
        <v>3</v>
      </c>
      <c r="AD260">
        <v>0</v>
      </c>
      <c r="AE260">
        <v>9</v>
      </c>
      <c r="AF260" t="s">
        <v>126</v>
      </c>
      <c r="AG260">
        <v>0</v>
      </c>
      <c r="AH260">
        <v>3</v>
      </c>
      <c r="AI260">
        <v>1</v>
      </c>
      <c r="AJ260">
        <v>0</v>
      </c>
      <c r="AK260" t="s">
        <v>230</v>
      </c>
      <c r="AL260">
        <v>33.934407</v>
      </c>
      <c r="AM260" t="s">
        <v>231</v>
      </c>
      <c r="AN260">
        <v>-78.069147999999998</v>
      </c>
      <c r="AO260">
        <v>25</v>
      </c>
      <c r="AP260">
        <v>400</v>
      </c>
      <c r="AQ260" t="s">
        <v>129</v>
      </c>
      <c r="AR260">
        <v>42</v>
      </c>
      <c r="AS260">
        <v>39</v>
      </c>
      <c r="AT260">
        <v>0</v>
      </c>
      <c r="BB260" t="str">
        <f t="shared" si="104"/>
        <v>1200</v>
      </c>
      <c r="BC260">
        <v>1</v>
      </c>
      <c r="BD260" t="str">
        <f t="shared" si="105"/>
        <v xml:space="preserve">N72FU   </v>
      </c>
      <c r="BE260">
        <v>1</v>
      </c>
      <c r="BG260">
        <v>0</v>
      </c>
      <c r="BH260">
        <v>0</v>
      </c>
      <c r="BI260">
        <v>0</v>
      </c>
      <c r="BJ260">
        <v>25</v>
      </c>
      <c r="BK260">
        <v>-375</v>
      </c>
      <c r="BL260" t="s">
        <v>139</v>
      </c>
      <c r="BM260">
        <v>1</v>
      </c>
      <c r="BN260">
        <v>1</v>
      </c>
      <c r="BO260">
        <v>0</v>
      </c>
      <c r="BP260">
        <v>0</v>
      </c>
      <c r="BS260">
        <v>0.12</v>
      </c>
      <c r="BT260">
        <v>0</v>
      </c>
      <c r="BU260">
        <v>0</v>
      </c>
      <c r="CE260" t="str">
        <f t="shared" ref="CE260:CE265" si="107">"11:58:29.993"</f>
        <v>11:58:29.993</v>
      </c>
      <c r="CF260">
        <v>992504501</v>
      </c>
      <c r="CS260">
        <v>0</v>
      </c>
      <c r="CT260">
        <v>2</v>
      </c>
      <c r="CU260">
        <v>0</v>
      </c>
      <c r="CV260">
        <v>2</v>
      </c>
      <c r="CW260">
        <v>0</v>
      </c>
      <c r="CX260">
        <v>7</v>
      </c>
      <c r="CY260">
        <v>7</v>
      </c>
      <c r="CZ260" t="s">
        <v>131</v>
      </c>
      <c r="DA260">
        <v>65</v>
      </c>
      <c r="DB260">
        <v>0</v>
      </c>
      <c r="DC260" t="s">
        <v>132</v>
      </c>
      <c r="DD260" t="s">
        <v>133</v>
      </c>
      <c r="DG260">
        <v>3574814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</row>
    <row r="261" spans="1:123" x14ac:dyDescent="0.3">
      <c r="A261" t="str">
        <f>"10/15/2023 11:58:30.225"</f>
        <v>10/15/2023 11:58:30.225</v>
      </c>
      <c r="C261" t="str">
        <f t="shared" si="102"/>
        <v>FFDFD3C0</v>
      </c>
      <c r="D261" t="s">
        <v>141</v>
      </c>
      <c r="E261">
        <v>42</v>
      </c>
      <c r="H261">
        <v>129</v>
      </c>
      <c r="I261" t="s">
        <v>142</v>
      </c>
      <c r="J261" t="s">
        <v>125</v>
      </c>
      <c r="K261">
        <v>0</v>
      </c>
      <c r="L261">
        <v>3</v>
      </c>
      <c r="M261">
        <v>0</v>
      </c>
      <c r="N261">
        <v>2</v>
      </c>
      <c r="O261">
        <v>0</v>
      </c>
      <c r="P261">
        <v>1</v>
      </c>
      <c r="Q261">
        <v>0</v>
      </c>
      <c r="S261" t="str">
        <f t="shared" si="106"/>
        <v>11:58:29.000</v>
      </c>
      <c r="T261" t="str">
        <f t="shared" si="106"/>
        <v>11:58:29.000</v>
      </c>
      <c r="U261" t="str">
        <f t="shared" si="103"/>
        <v>A9A1C3</v>
      </c>
      <c r="V261">
        <v>0</v>
      </c>
      <c r="W261">
        <v>0</v>
      </c>
      <c r="X261">
        <v>2</v>
      </c>
      <c r="Y261">
        <v>0</v>
      </c>
      <c r="AA261">
        <v>1</v>
      </c>
      <c r="AB261">
        <v>8</v>
      </c>
      <c r="AC261">
        <v>3</v>
      </c>
      <c r="AD261">
        <v>0</v>
      </c>
      <c r="AE261">
        <v>9</v>
      </c>
      <c r="AF261" t="s">
        <v>126</v>
      </c>
      <c r="AG261">
        <v>0</v>
      </c>
      <c r="AH261">
        <v>3</v>
      </c>
      <c r="AI261">
        <v>1</v>
      </c>
      <c r="AJ261">
        <v>0</v>
      </c>
      <c r="AK261" t="s">
        <v>230</v>
      </c>
      <c r="AL261">
        <v>33.934407</v>
      </c>
      <c r="AM261" t="s">
        <v>231</v>
      </c>
      <c r="AN261">
        <v>-78.069147999999998</v>
      </c>
      <c r="AO261">
        <v>25</v>
      </c>
      <c r="AP261">
        <v>400</v>
      </c>
      <c r="AQ261" t="s">
        <v>129</v>
      </c>
      <c r="AR261">
        <v>42</v>
      </c>
      <c r="AS261">
        <v>39</v>
      </c>
      <c r="AT261">
        <v>0</v>
      </c>
      <c r="BB261" t="str">
        <f t="shared" si="104"/>
        <v>1200</v>
      </c>
      <c r="BC261">
        <v>1</v>
      </c>
      <c r="BD261" t="str">
        <f t="shared" si="105"/>
        <v xml:space="preserve">N72FU   </v>
      </c>
      <c r="BE261">
        <v>1</v>
      </c>
      <c r="BG261">
        <v>0</v>
      </c>
      <c r="BH261">
        <v>0</v>
      </c>
      <c r="BI261">
        <v>0</v>
      </c>
      <c r="BJ261">
        <v>25</v>
      </c>
      <c r="BK261">
        <v>-375</v>
      </c>
      <c r="BL261" t="s">
        <v>139</v>
      </c>
      <c r="BM261">
        <v>1</v>
      </c>
      <c r="BN261">
        <v>1</v>
      </c>
      <c r="BO261">
        <v>0</v>
      </c>
      <c r="BP261">
        <v>0</v>
      </c>
      <c r="BS261">
        <v>0.12</v>
      </c>
      <c r="BT261">
        <v>0</v>
      </c>
      <c r="BU261">
        <v>0</v>
      </c>
      <c r="CE261" t="str">
        <f t="shared" si="107"/>
        <v>11:58:29.993</v>
      </c>
      <c r="CF261">
        <v>992504501</v>
      </c>
      <c r="CS261">
        <v>0</v>
      </c>
      <c r="CT261">
        <v>2</v>
      </c>
      <c r="CU261">
        <v>0</v>
      </c>
      <c r="CV261">
        <v>2</v>
      </c>
      <c r="CW261">
        <v>0</v>
      </c>
      <c r="CX261">
        <v>7</v>
      </c>
      <c r="CY261">
        <v>7</v>
      </c>
      <c r="CZ261" t="s">
        <v>131</v>
      </c>
      <c r="DA261">
        <v>65</v>
      </c>
      <c r="DB261">
        <v>0</v>
      </c>
      <c r="DC261" t="s">
        <v>132</v>
      </c>
      <c r="DD261" t="s">
        <v>133</v>
      </c>
      <c r="DG261">
        <v>3574814</v>
      </c>
      <c r="DI261">
        <v>0</v>
      </c>
      <c r="DJ261">
        <v>0</v>
      </c>
      <c r="DK261">
        <v>1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</row>
    <row r="262" spans="1:123" x14ac:dyDescent="0.3">
      <c r="A262" t="str">
        <f>"10/15/2023 11:58:30.225"</f>
        <v>10/15/2023 11:58:30.225</v>
      </c>
      <c r="C262" t="str">
        <f t="shared" si="102"/>
        <v>FFDFD3C0</v>
      </c>
      <c r="D262" t="s">
        <v>143</v>
      </c>
      <c r="E262">
        <v>6</v>
      </c>
      <c r="F262">
        <v>3006</v>
      </c>
      <c r="G262" t="s">
        <v>144</v>
      </c>
      <c r="J262" t="s">
        <v>145</v>
      </c>
      <c r="K262">
        <v>0</v>
      </c>
      <c r="L262">
        <v>3</v>
      </c>
      <c r="M262">
        <v>0</v>
      </c>
      <c r="N262">
        <v>2</v>
      </c>
      <c r="O262">
        <v>0</v>
      </c>
      <c r="P262">
        <v>1</v>
      </c>
      <c r="Q262">
        <v>0</v>
      </c>
      <c r="S262" t="str">
        <f t="shared" si="106"/>
        <v>11:58:29.000</v>
      </c>
      <c r="T262" t="str">
        <f t="shared" si="106"/>
        <v>11:58:29.000</v>
      </c>
      <c r="U262" t="str">
        <f t="shared" si="103"/>
        <v>A9A1C3</v>
      </c>
      <c r="V262">
        <v>0</v>
      </c>
      <c r="W262">
        <v>0</v>
      </c>
      <c r="X262">
        <v>2</v>
      </c>
      <c r="Y262">
        <v>0</v>
      </c>
      <c r="AA262">
        <v>1</v>
      </c>
      <c r="AB262">
        <v>8</v>
      </c>
      <c r="AC262">
        <v>3</v>
      </c>
      <c r="AD262">
        <v>0</v>
      </c>
      <c r="AE262">
        <v>9</v>
      </c>
      <c r="AF262" t="s">
        <v>126</v>
      </c>
      <c r="AG262">
        <v>0</v>
      </c>
      <c r="AH262">
        <v>3</v>
      </c>
      <c r="AI262">
        <v>1</v>
      </c>
      <c r="AJ262">
        <v>0</v>
      </c>
      <c r="AK262" t="s">
        <v>230</v>
      </c>
      <c r="AL262">
        <v>33.934407</v>
      </c>
      <c r="AM262" t="s">
        <v>231</v>
      </c>
      <c r="AN262">
        <v>-78.069147999999998</v>
      </c>
      <c r="AO262">
        <v>25</v>
      </c>
      <c r="AP262">
        <v>400</v>
      </c>
      <c r="AQ262" t="s">
        <v>129</v>
      </c>
      <c r="AR262">
        <v>42</v>
      </c>
      <c r="AS262">
        <v>39</v>
      </c>
      <c r="AT262">
        <v>0</v>
      </c>
      <c r="BB262" t="str">
        <f t="shared" si="104"/>
        <v>1200</v>
      </c>
      <c r="BC262">
        <v>1</v>
      </c>
      <c r="BD262" t="str">
        <f t="shared" si="105"/>
        <v xml:space="preserve">N72FU   </v>
      </c>
      <c r="BE262">
        <v>1</v>
      </c>
      <c r="BG262">
        <v>0</v>
      </c>
      <c r="BH262">
        <v>0</v>
      </c>
      <c r="BI262">
        <v>0</v>
      </c>
      <c r="BJ262">
        <v>25</v>
      </c>
      <c r="BK262">
        <v>-375</v>
      </c>
      <c r="BL262" t="s">
        <v>139</v>
      </c>
      <c r="BM262">
        <v>1</v>
      </c>
      <c r="BN262">
        <v>1</v>
      </c>
      <c r="BO262">
        <v>0</v>
      </c>
      <c r="BP262">
        <v>0</v>
      </c>
      <c r="BS262">
        <v>0.12</v>
      </c>
      <c r="BT262">
        <v>0</v>
      </c>
      <c r="BU262">
        <v>0</v>
      </c>
      <c r="CE262" t="str">
        <f t="shared" si="107"/>
        <v>11:58:29.993</v>
      </c>
      <c r="CF262">
        <v>992504501</v>
      </c>
      <c r="CS262">
        <v>0</v>
      </c>
      <c r="CT262">
        <v>2</v>
      </c>
      <c r="CU262">
        <v>0</v>
      </c>
      <c r="CV262">
        <v>2</v>
      </c>
      <c r="CW262">
        <v>0</v>
      </c>
      <c r="CX262">
        <v>7</v>
      </c>
      <c r="CY262">
        <v>7</v>
      </c>
      <c r="CZ262" t="s">
        <v>131</v>
      </c>
      <c r="DA262">
        <v>65</v>
      </c>
      <c r="DB262">
        <v>0</v>
      </c>
      <c r="DC262" t="s">
        <v>132</v>
      </c>
      <c r="DD262" t="s">
        <v>133</v>
      </c>
      <c r="DG262">
        <v>3574814</v>
      </c>
      <c r="DI262">
        <v>0</v>
      </c>
      <c r="DJ262">
        <v>0</v>
      </c>
      <c r="DK262">
        <v>1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</row>
    <row r="263" spans="1:123" x14ac:dyDescent="0.3">
      <c r="A263" t="str">
        <f>"10/15/2023 11:58:30.240"</f>
        <v>10/15/2023 11:58:30.240</v>
      </c>
      <c r="C263" t="str">
        <f t="shared" si="102"/>
        <v>FFDFD3C0</v>
      </c>
      <c r="D263" t="s">
        <v>134</v>
      </c>
      <c r="E263">
        <v>2</v>
      </c>
      <c r="H263">
        <v>158</v>
      </c>
      <c r="I263" t="s">
        <v>140</v>
      </c>
      <c r="J263" t="s">
        <v>136</v>
      </c>
      <c r="K263">
        <v>0</v>
      </c>
      <c r="L263">
        <v>3</v>
      </c>
      <c r="M263">
        <v>0</v>
      </c>
      <c r="N263">
        <v>2</v>
      </c>
      <c r="O263">
        <v>0</v>
      </c>
      <c r="P263">
        <v>1</v>
      </c>
      <c r="Q263">
        <v>0</v>
      </c>
      <c r="S263" t="str">
        <f t="shared" si="106"/>
        <v>11:58:29.000</v>
      </c>
      <c r="T263" t="str">
        <f t="shared" si="106"/>
        <v>11:58:29.000</v>
      </c>
      <c r="U263" t="str">
        <f t="shared" si="103"/>
        <v>A9A1C3</v>
      </c>
      <c r="V263">
        <v>0</v>
      </c>
      <c r="W263">
        <v>0</v>
      </c>
      <c r="X263">
        <v>2</v>
      </c>
      <c r="Y263">
        <v>0</v>
      </c>
      <c r="AA263">
        <v>1</v>
      </c>
      <c r="AB263">
        <v>8</v>
      </c>
      <c r="AC263">
        <v>3</v>
      </c>
      <c r="AD263">
        <v>0</v>
      </c>
      <c r="AE263">
        <v>9</v>
      </c>
      <c r="AF263" t="s">
        <v>126</v>
      </c>
      <c r="AG263">
        <v>0</v>
      </c>
      <c r="AH263">
        <v>3</v>
      </c>
      <c r="AI263">
        <v>1</v>
      </c>
      <c r="AJ263">
        <v>0</v>
      </c>
      <c r="AK263" t="s">
        <v>230</v>
      </c>
      <c r="AL263">
        <v>33.934407</v>
      </c>
      <c r="AM263" t="s">
        <v>231</v>
      </c>
      <c r="AN263">
        <v>-78.069147999999998</v>
      </c>
      <c r="AO263">
        <v>25</v>
      </c>
      <c r="AP263">
        <v>400</v>
      </c>
      <c r="AQ263" t="s">
        <v>129</v>
      </c>
      <c r="AR263">
        <v>42</v>
      </c>
      <c r="AS263">
        <v>39</v>
      </c>
      <c r="AT263">
        <v>0</v>
      </c>
      <c r="BB263" t="str">
        <f t="shared" si="104"/>
        <v>1200</v>
      </c>
      <c r="BC263">
        <v>1</v>
      </c>
      <c r="BD263" t="str">
        <f t="shared" si="105"/>
        <v xml:space="preserve">N72FU   </v>
      </c>
      <c r="BE263">
        <v>1</v>
      </c>
      <c r="BG263">
        <v>0</v>
      </c>
      <c r="BH263">
        <v>0</v>
      </c>
      <c r="BI263">
        <v>0</v>
      </c>
      <c r="BJ263">
        <v>25</v>
      </c>
      <c r="BK263">
        <v>-375</v>
      </c>
      <c r="BL263" t="s">
        <v>139</v>
      </c>
      <c r="BM263">
        <v>1</v>
      </c>
      <c r="BN263">
        <v>1</v>
      </c>
      <c r="BO263">
        <v>0</v>
      </c>
      <c r="BP263">
        <v>0</v>
      </c>
      <c r="BS263">
        <v>0.12</v>
      </c>
      <c r="BT263">
        <v>0</v>
      </c>
      <c r="BU263">
        <v>0</v>
      </c>
      <c r="CE263" t="str">
        <f t="shared" si="107"/>
        <v>11:58:29.993</v>
      </c>
      <c r="CF263">
        <v>992504501</v>
      </c>
      <c r="CS263">
        <v>0</v>
      </c>
      <c r="CT263">
        <v>2</v>
      </c>
      <c r="CU263">
        <v>0</v>
      </c>
      <c r="CV263">
        <v>2</v>
      </c>
      <c r="CW263">
        <v>0</v>
      </c>
      <c r="CX263">
        <v>7</v>
      </c>
      <c r="CY263">
        <v>7</v>
      </c>
      <c r="CZ263" t="s">
        <v>131</v>
      </c>
      <c r="DA263">
        <v>65</v>
      </c>
      <c r="DB263">
        <v>0</v>
      </c>
      <c r="DC263" t="s">
        <v>132</v>
      </c>
      <c r="DD263" t="s">
        <v>133</v>
      </c>
      <c r="DG263">
        <v>3574814</v>
      </c>
      <c r="DI263">
        <v>0</v>
      </c>
      <c r="DJ263">
        <v>0</v>
      </c>
      <c r="DK263">
        <v>1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</row>
    <row r="264" spans="1:123" x14ac:dyDescent="0.3">
      <c r="A264" t="str">
        <f>"10/15/2023 11:58:30.256"</f>
        <v>10/15/2023 11:58:30.256</v>
      </c>
      <c r="C264" t="str">
        <f t="shared" si="102"/>
        <v>FFDFD3C0</v>
      </c>
      <c r="D264" t="s">
        <v>137</v>
      </c>
      <c r="E264">
        <v>6</v>
      </c>
      <c r="F264">
        <v>1006</v>
      </c>
      <c r="G264" t="s">
        <v>135</v>
      </c>
      <c r="J264" t="s">
        <v>138</v>
      </c>
      <c r="K264">
        <v>0</v>
      </c>
      <c r="L264">
        <v>3</v>
      </c>
      <c r="M264">
        <v>0</v>
      </c>
      <c r="N264">
        <v>2</v>
      </c>
      <c r="O264">
        <v>0</v>
      </c>
      <c r="P264">
        <v>1</v>
      </c>
      <c r="Q264">
        <v>0</v>
      </c>
      <c r="S264" t="str">
        <f t="shared" si="106"/>
        <v>11:58:29.000</v>
      </c>
      <c r="T264" t="str">
        <f t="shared" si="106"/>
        <v>11:58:29.000</v>
      </c>
      <c r="U264" t="str">
        <f t="shared" si="103"/>
        <v>A9A1C3</v>
      </c>
      <c r="V264">
        <v>0</v>
      </c>
      <c r="W264">
        <v>0</v>
      </c>
      <c r="X264">
        <v>2</v>
      </c>
      <c r="Y264">
        <v>0</v>
      </c>
      <c r="AA264">
        <v>1</v>
      </c>
      <c r="AB264">
        <v>8</v>
      </c>
      <c r="AC264">
        <v>3</v>
      </c>
      <c r="AD264">
        <v>0</v>
      </c>
      <c r="AE264">
        <v>9</v>
      </c>
      <c r="AF264" t="s">
        <v>126</v>
      </c>
      <c r="AG264">
        <v>0</v>
      </c>
      <c r="AH264">
        <v>3</v>
      </c>
      <c r="AI264">
        <v>1</v>
      </c>
      <c r="AJ264">
        <v>0</v>
      </c>
      <c r="AK264" t="s">
        <v>230</v>
      </c>
      <c r="AL264">
        <v>33.934407</v>
      </c>
      <c r="AM264" t="s">
        <v>231</v>
      </c>
      <c r="AN264">
        <v>-78.069147999999998</v>
      </c>
      <c r="AO264">
        <v>25</v>
      </c>
      <c r="AP264">
        <v>400</v>
      </c>
      <c r="AQ264" t="s">
        <v>129</v>
      </c>
      <c r="AR264">
        <v>42</v>
      </c>
      <c r="AS264">
        <v>39</v>
      </c>
      <c r="AT264">
        <v>0</v>
      </c>
      <c r="BB264" t="str">
        <f t="shared" si="104"/>
        <v>1200</v>
      </c>
      <c r="BC264">
        <v>1</v>
      </c>
      <c r="BD264" t="str">
        <f t="shared" si="105"/>
        <v xml:space="preserve">N72FU   </v>
      </c>
      <c r="BE264">
        <v>1</v>
      </c>
      <c r="BG264">
        <v>0</v>
      </c>
      <c r="BH264">
        <v>0</v>
      </c>
      <c r="BI264">
        <v>0</v>
      </c>
      <c r="BJ264">
        <v>25</v>
      </c>
      <c r="BK264">
        <v>-375</v>
      </c>
      <c r="BL264" t="s">
        <v>139</v>
      </c>
      <c r="BM264">
        <v>1</v>
      </c>
      <c r="BN264">
        <v>1</v>
      </c>
      <c r="BO264">
        <v>0</v>
      </c>
      <c r="BP264">
        <v>0</v>
      </c>
      <c r="BS264">
        <v>0.12</v>
      </c>
      <c r="BT264">
        <v>0</v>
      </c>
      <c r="BU264">
        <v>0</v>
      </c>
      <c r="CE264" t="str">
        <f t="shared" si="107"/>
        <v>11:58:29.993</v>
      </c>
      <c r="CF264">
        <v>992504501</v>
      </c>
      <c r="CS264">
        <v>0</v>
      </c>
      <c r="CT264">
        <v>2</v>
      </c>
      <c r="CU264">
        <v>0</v>
      </c>
      <c r="CV264">
        <v>2</v>
      </c>
      <c r="CW264">
        <v>0</v>
      </c>
      <c r="CX264">
        <v>7</v>
      </c>
      <c r="CY264">
        <v>7</v>
      </c>
      <c r="CZ264" t="s">
        <v>131</v>
      </c>
      <c r="DA264">
        <v>65</v>
      </c>
      <c r="DB264">
        <v>0</v>
      </c>
      <c r="DC264" t="s">
        <v>132</v>
      </c>
      <c r="DD264" t="s">
        <v>133</v>
      </c>
      <c r="DG264">
        <v>3574814</v>
      </c>
      <c r="DI264">
        <v>0</v>
      </c>
      <c r="DJ264">
        <v>0</v>
      </c>
      <c r="DK264">
        <v>1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</row>
    <row r="265" spans="1:123" x14ac:dyDescent="0.3">
      <c r="A265" t="str">
        <f>"10/15/2023 11:58:30.256"</f>
        <v>10/15/2023 11:58:30.256</v>
      </c>
      <c r="C265" t="str">
        <f t="shared" si="102"/>
        <v>FFDFD3C0</v>
      </c>
      <c r="D265" t="s">
        <v>137</v>
      </c>
      <c r="E265">
        <v>4</v>
      </c>
      <c r="F265">
        <v>1004</v>
      </c>
      <c r="G265" t="s">
        <v>140</v>
      </c>
      <c r="J265" t="s">
        <v>138</v>
      </c>
      <c r="K265">
        <v>0</v>
      </c>
      <c r="L265">
        <v>3</v>
      </c>
      <c r="M265">
        <v>0</v>
      </c>
      <c r="N265">
        <v>2</v>
      </c>
      <c r="O265">
        <v>0</v>
      </c>
      <c r="P265">
        <v>1</v>
      </c>
      <c r="Q265">
        <v>0</v>
      </c>
      <c r="S265" t="str">
        <f t="shared" si="106"/>
        <v>11:58:29.000</v>
      </c>
      <c r="T265" t="str">
        <f t="shared" si="106"/>
        <v>11:58:29.000</v>
      </c>
      <c r="U265" t="str">
        <f t="shared" si="103"/>
        <v>A9A1C3</v>
      </c>
      <c r="V265">
        <v>0</v>
      </c>
      <c r="W265">
        <v>0</v>
      </c>
      <c r="X265">
        <v>2</v>
      </c>
      <c r="Y265">
        <v>0</v>
      </c>
      <c r="AA265">
        <v>1</v>
      </c>
      <c r="AB265">
        <v>8</v>
      </c>
      <c r="AC265">
        <v>3</v>
      </c>
      <c r="AD265">
        <v>0</v>
      </c>
      <c r="AE265">
        <v>9</v>
      </c>
      <c r="AF265" t="s">
        <v>126</v>
      </c>
      <c r="AG265">
        <v>0</v>
      </c>
      <c r="AH265">
        <v>3</v>
      </c>
      <c r="AI265">
        <v>1</v>
      </c>
      <c r="AJ265">
        <v>0</v>
      </c>
      <c r="AK265" t="s">
        <v>230</v>
      </c>
      <c r="AL265">
        <v>33.934407</v>
      </c>
      <c r="AM265" t="s">
        <v>231</v>
      </c>
      <c r="AN265">
        <v>-78.069147999999998</v>
      </c>
      <c r="AO265">
        <v>25</v>
      </c>
      <c r="AP265">
        <v>400</v>
      </c>
      <c r="AQ265" t="s">
        <v>129</v>
      </c>
      <c r="AR265">
        <v>42</v>
      </c>
      <c r="AS265">
        <v>39</v>
      </c>
      <c r="AT265">
        <v>0</v>
      </c>
      <c r="BB265" t="str">
        <f t="shared" si="104"/>
        <v>1200</v>
      </c>
      <c r="BC265">
        <v>1</v>
      </c>
      <c r="BD265" t="str">
        <f t="shared" si="105"/>
        <v xml:space="preserve">N72FU   </v>
      </c>
      <c r="BE265">
        <v>1</v>
      </c>
      <c r="BG265">
        <v>0</v>
      </c>
      <c r="BH265">
        <v>0</v>
      </c>
      <c r="BI265">
        <v>0</v>
      </c>
      <c r="BJ265">
        <v>25</v>
      </c>
      <c r="BK265">
        <v>-375</v>
      </c>
      <c r="BL265" t="s">
        <v>139</v>
      </c>
      <c r="BM265">
        <v>1</v>
      </c>
      <c r="BN265">
        <v>1</v>
      </c>
      <c r="BO265">
        <v>0</v>
      </c>
      <c r="BP265">
        <v>0</v>
      </c>
      <c r="BS265">
        <v>0.12</v>
      </c>
      <c r="BT265">
        <v>0</v>
      </c>
      <c r="BU265">
        <v>0</v>
      </c>
      <c r="CE265" t="str">
        <f t="shared" si="107"/>
        <v>11:58:29.993</v>
      </c>
      <c r="CF265">
        <v>992504501</v>
      </c>
      <c r="CS265">
        <v>0</v>
      </c>
      <c r="CT265">
        <v>2</v>
      </c>
      <c r="CU265">
        <v>0</v>
      </c>
      <c r="CV265">
        <v>2</v>
      </c>
      <c r="CW265">
        <v>0</v>
      </c>
      <c r="CX265">
        <v>7</v>
      </c>
      <c r="CY265">
        <v>7</v>
      </c>
      <c r="CZ265" t="s">
        <v>131</v>
      </c>
      <c r="DA265">
        <v>65</v>
      </c>
      <c r="DB265">
        <v>0</v>
      </c>
      <c r="DC265" t="s">
        <v>132</v>
      </c>
      <c r="DD265" t="s">
        <v>133</v>
      </c>
      <c r="DG265">
        <v>3574814</v>
      </c>
      <c r="DI265">
        <v>0</v>
      </c>
      <c r="DJ265">
        <v>0</v>
      </c>
      <c r="DK265">
        <v>1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</row>
    <row r="266" spans="1:123" x14ac:dyDescent="0.3">
      <c r="A266" t="str">
        <f>"10/15/2023 11:58:30.787"</f>
        <v>10/15/2023 11:58:30.787</v>
      </c>
      <c r="C266" t="str">
        <f t="shared" si="102"/>
        <v>FFDFD3C0</v>
      </c>
      <c r="D266" t="s">
        <v>134</v>
      </c>
      <c r="E266">
        <v>2</v>
      </c>
      <c r="H266">
        <v>158</v>
      </c>
      <c r="I266" t="s">
        <v>140</v>
      </c>
      <c r="J266" t="s">
        <v>136</v>
      </c>
      <c r="K266">
        <v>0</v>
      </c>
      <c r="L266">
        <v>3</v>
      </c>
      <c r="M266">
        <v>0</v>
      </c>
      <c r="N266">
        <v>2</v>
      </c>
      <c r="O266">
        <v>0</v>
      </c>
      <c r="P266">
        <v>1</v>
      </c>
      <c r="Q266">
        <v>0</v>
      </c>
      <c r="S266" t="str">
        <f t="shared" ref="S266:T271" si="108">"11:58:30.000"</f>
        <v>11:58:30.000</v>
      </c>
      <c r="T266" t="str">
        <f t="shared" si="108"/>
        <v>11:58:30.000</v>
      </c>
      <c r="U266" t="str">
        <f t="shared" si="103"/>
        <v>A9A1C3</v>
      </c>
      <c r="V266">
        <v>0</v>
      </c>
      <c r="W266">
        <v>0</v>
      </c>
      <c r="X266">
        <v>2</v>
      </c>
      <c r="Y266">
        <v>0</v>
      </c>
      <c r="AA266">
        <v>1</v>
      </c>
      <c r="AB266">
        <v>8</v>
      </c>
      <c r="AC266">
        <v>3</v>
      </c>
      <c r="AD266">
        <v>0</v>
      </c>
      <c r="AE266">
        <v>9</v>
      </c>
      <c r="AF266" t="s">
        <v>126</v>
      </c>
      <c r="AG266">
        <v>0</v>
      </c>
      <c r="AH266">
        <v>3</v>
      </c>
      <c r="AI266">
        <v>1</v>
      </c>
      <c r="AJ266">
        <v>0</v>
      </c>
      <c r="AK266" t="s">
        <v>232</v>
      </c>
      <c r="AL266">
        <v>33.934578999999999</v>
      </c>
      <c r="AM266" t="s">
        <v>233</v>
      </c>
      <c r="AN266">
        <v>-78.068955000000003</v>
      </c>
      <c r="AO266">
        <v>25</v>
      </c>
      <c r="AP266">
        <v>400</v>
      </c>
      <c r="AQ266" t="s">
        <v>129</v>
      </c>
      <c r="AR266">
        <v>41</v>
      </c>
      <c r="AS266">
        <v>40</v>
      </c>
      <c r="AT266">
        <v>-128</v>
      </c>
      <c r="BB266" t="str">
        <f t="shared" si="104"/>
        <v>1200</v>
      </c>
      <c r="BC266">
        <v>1</v>
      </c>
      <c r="BD266" t="str">
        <f t="shared" si="105"/>
        <v xml:space="preserve">N72FU   </v>
      </c>
      <c r="BE266">
        <v>1</v>
      </c>
      <c r="BG266">
        <v>0</v>
      </c>
      <c r="BH266">
        <v>0</v>
      </c>
      <c r="BI266">
        <v>0</v>
      </c>
      <c r="BJ266">
        <v>25</v>
      </c>
      <c r="BK266">
        <v>-375</v>
      </c>
      <c r="BL266" t="s">
        <v>139</v>
      </c>
      <c r="BM266">
        <v>1</v>
      </c>
      <c r="BN266">
        <v>1</v>
      </c>
      <c r="BO266">
        <v>0</v>
      </c>
      <c r="BP266">
        <v>0</v>
      </c>
      <c r="BS266">
        <v>0.2</v>
      </c>
      <c r="BT266">
        <v>0</v>
      </c>
      <c r="BU266">
        <v>0</v>
      </c>
      <c r="CE266" t="str">
        <f t="shared" ref="CE266:CE271" si="109">"11:58:30.559"</f>
        <v>11:58:30.559</v>
      </c>
      <c r="CF266">
        <v>559253025</v>
      </c>
      <c r="CS266">
        <v>0</v>
      </c>
      <c r="CT266">
        <v>2</v>
      </c>
      <c r="CU266">
        <v>0</v>
      </c>
      <c r="CV266">
        <v>2</v>
      </c>
      <c r="CW266">
        <v>0</v>
      </c>
      <c r="CX266">
        <v>7</v>
      </c>
      <c r="CY266">
        <v>7</v>
      </c>
      <c r="CZ266" t="s">
        <v>131</v>
      </c>
      <c r="DA266">
        <v>65</v>
      </c>
      <c r="DB266">
        <v>0</v>
      </c>
      <c r="DC266" t="s">
        <v>132</v>
      </c>
      <c r="DD266" t="s">
        <v>133</v>
      </c>
      <c r="DG266">
        <v>3574820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</row>
    <row r="267" spans="1:123" x14ac:dyDescent="0.3">
      <c r="A267" t="str">
        <f>"10/15/2023 11:58:30.803"</f>
        <v>10/15/2023 11:58:30.803</v>
      </c>
      <c r="C267" t="str">
        <f t="shared" si="102"/>
        <v>FFDFD3C0</v>
      </c>
      <c r="D267" t="s">
        <v>137</v>
      </c>
      <c r="E267">
        <v>4</v>
      </c>
      <c r="F267">
        <v>1004</v>
      </c>
      <c r="G267" t="s">
        <v>140</v>
      </c>
      <c r="J267" t="s">
        <v>138</v>
      </c>
      <c r="K267">
        <v>0</v>
      </c>
      <c r="L267">
        <v>3</v>
      </c>
      <c r="M267">
        <v>0</v>
      </c>
      <c r="N267">
        <v>2</v>
      </c>
      <c r="O267">
        <v>0</v>
      </c>
      <c r="P267">
        <v>1</v>
      </c>
      <c r="Q267">
        <v>0</v>
      </c>
      <c r="S267" t="str">
        <f t="shared" si="108"/>
        <v>11:58:30.000</v>
      </c>
      <c r="T267" t="str">
        <f t="shared" si="108"/>
        <v>11:58:30.000</v>
      </c>
      <c r="U267" t="str">
        <f t="shared" si="103"/>
        <v>A9A1C3</v>
      </c>
      <c r="V267">
        <v>0</v>
      </c>
      <c r="W267">
        <v>0</v>
      </c>
      <c r="X267">
        <v>2</v>
      </c>
      <c r="Y267">
        <v>0</v>
      </c>
      <c r="AA267">
        <v>1</v>
      </c>
      <c r="AB267">
        <v>8</v>
      </c>
      <c r="AC267">
        <v>3</v>
      </c>
      <c r="AD267">
        <v>0</v>
      </c>
      <c r="AE267">
        <v>9</v>
      </c>
      <c r="AF267" t="s">
        <v>126</v>
      </c>
      <c r="AG267">
        <v>0</v>
      </c>
      <c r="AH267">
        <v>3</v>
      </c>
      <c r="AI267">
        <v>1</v>
      </c>
      <c r="AJ267">
        <v>0</v>
      </c>
      <c r="AK267" t="s">
        <v>232</v>
      </c>
      <c r="AL267">
        <v>33.934578999999999</v>
      </c>
      <c r="AM267" t="s">
        <v>233</v>
      </c>
      <c r="AN267">
        <v>-78.068955000000003</v>
      </c>
      <c r="AO267">
        <v>25</v>
      </c>
      <c r="AP267">
        <v>400</v>
      </c>
      <c r="AQ267" t="s">
        <v>129</v>
      </c>
      <c r="AR267">
        <v>41</v>
      </c>
      <c r="AS267">
        <v>40</v>
      </c>
      <c r="AT267">
        <v>-128</v>
      </c>
      <c r="BB267" t="str">
        <f t="shared" si="104"/>
        <v>1200</v>
      </c>
      <c r="BC267">
        <v>1</v>
      </c>
      <c r="BD267" t="str">
        <f t="shared" si="105"/>
        <v xml:space="preserve">N72FU   </v>
      </c>
      <c r="BE267">
        <v>1</v>
      </c>
      <c r="BG267">
        <v>0</v>
      </c>
      <c r="BH267">
        <v>0</v>
      </c>
      <c r="BI267">
        <v>0</v>
      </c>
      <c r="BJ267">
        <v>25</v>
      </c>
      <c r="BK267">
        <v>-375</v>
      </c>
      <c r="BL267" t="s">
        <v>139</v>
      </c>
      <c r="BM267">
        <v>1</v>
      </c>
      <c r="BN267">
        <v>1</v>
      </c>
      <c r="BO267">
        <v>0</v>
      </c>
      <c r="BP267">
        <v>0</v>
      </c>
      <c r="BS267">
        <v>0.2</v>
      </c>
      <c r="BT267">
        <v>0</v>
      </c>
      <c r="BU267">
        <v>0</v>
      </c>
      <c r="CE267" t="str">
        <f t="shared" si="109"/>
        <v>11:58:30.559</v>
      </c>
      <c r="CF267">
        <v>559253025</v>
      </c>
      <c r="CS267">
        <v>0</v>
      </c>
      <c r="CT267">
        <v>2</v>
      </c>
      <c r="CU267">
        <v>0</v>
      </c>
      <c r="CV267">
        <v>2</v>
      </c>
      <c r="CW267">
        <v>0</v>
      </c>
      <c r="CX267">
        <v>7</v>
      </c>
      <c r="CY267">
        <v>7</v>
      </c>
      <c r="CZ267" t="s">
        <v>131</v>
      </c>
      <c r="DA267">
        <v>65</v>
      </c>
      <c r="DB267">
        <v>0</v>
      </c>
      <c r="DC267" t="s">
        <v>132</v>
      </c>
      <c r="DD267" t="s">
        <v>133</v>
      </c>
      <c r="DG267">
        <v>3574820</v>
      </c>
      <c r="DI267">
        <v>0</v>
      </c>
      <c r="DJ267">
        <v>0</v>
      </c>
      <c r="DK267">
        <v>1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</row>
    <row r="268" spans="1:123" x14ac:dyDescent="0.3">
      <c r="A268" t="str">
        <f>"10/15/2023 11:58:30.819"</f>
        <v>10/15/2023 11:58:30.819</v>
      </c>
      <c r="C268" t="str">
        <f t="shared" si="102"/>
        <v>FFDFD3C0</v>
      </c>
      <c r="D268" t="s">
        <v>123</v>
      </c>
      <c r="E268">
        <v>10</v>
      </c>
      <c r="H268">
        <v>260</v>
      </c>
      <c r="I268" t="s">
        <v>124</v>
      </c>
      <c r="J268" t="s">
        <v>125</v>
      </c>
      <c r="K268">
        <v>0</v>
      </c>
      <c r="L268">
        <v>3</v>
      </c>
      <c r="M268">
        <v>0</v>
      </c>
      <c r="N268">
        <v>2</v>
      </c>
      <c r="O268">
        <v>0</v>
      </c>
      <c r="P268">
        <v>1</v>
      </c>
      <c r="Q268">
        <v>0</v>
      </c>
      <c r="S268" t="str">
        <f t="shared" si="108"/>
        <v>11:58:30.000</v>
      </c>
      <c r="T268" t="str">
        <f t="shared" si="108"/>
        <v>11:58:30.000</v>
      </c>
      <c r="U268" t="str">
        <f t="shared" si="103"/>
        <v>A9A1C3</v>
      </c>
      <c r="V268">
        <v>0</v>
      </c>
      <c r="W268">
        <v>0</v>
      </c>
      <c r="X268">
        <v>2</v>
      </c>
      <c r="Y268">
        <v>0</v>
      </c>
      <c r="AA268">
        <v>1</v>
      </c>
      <c r="AB268">
        <v>8</v>
      </c>
      <c r="AC268">
        <v>3</v>
      </c>
      <c r="AD268">
        <v>0</v>
      </c>
      <c r="AE268">
        <v>9</v>
      </c>
      <c r="AF268" t="s">
        <v>126</v>
      </c>
      <c r="AG268">
        <v>0</v>
      </c>
      <c r="AH268">
        <v>3</v>
      </c>
      <c r="AI268">
        <v>1</v>
      </c>
      <c r="AJ268">
        <v>0</v>
      </c>
      <c r="AK268" t="s">
        <v>232</v>
      </c>
      <c r="AL268">
        <v>33.934578999999999</v>
      </c>
      <c r="AM268" t="s">
        <v>233</v>
      </c>
      <c r="AN268">
        <v>-78.068955000000003</v>
      </c>
      <c r="AO268">
        <v>25</v>
      </c>
      <c r="AP268">
        <v>400</v>
      </c>
      <c r="AQ268" t="s">
        <v>129</v>
      </c>
      <c r="AR268">
        <v>41</v>
      </c>
      <c r="AS268">
        <v>40</v>
      </c>
      <c r="AT268">
        <v>-128</v>
      </c>
      <c r="BB268" t="str">
        <f t="shared" si="104"/>
        <v>1200</v>
      </c>
      <c r="BC268">
        <v>1</v>
      </c>
      <c r="BD268" t="str">
        <f t="shared" si="105"/>
        <v xml:space="preserve">N72FU   </v>
      </c>
      <c r="BE268">
        <v>1</v>
      </c>
      <c r="BG268">
        <v>0</v>
      </c>
      <c r="BH268">
        <v>0</v>
      </c>
      <c r="BI268">
        <v>0</v>
      </c>
      <c r="BJ268">
        <v>25</v>
      </c>
      <c r="BK268">
        <v>-375</v>
      </c>
      <c r="BL268" t="s">
        <v>139</v>
      </c>
      <c r="BM268">
        <v>1</v>
      </c>
      <c r="BN268">
        <v>1</v>
      </c>
      <c r="BO268">
        <v>0</v>
      </c>
      <c r="BP268">
        <v>0</v>
      </c>
      <c r="BS268">
        <v>0.2</v>
      </c>
      <c r="BT268">
        <v>0</v>
      </c>
      <c r="BU268">
        <v>0</v>
      </c>
      <c r="CE268" t="str">
        <f t="shared" si="109"/>
        <v>11:58:30.559</v>
      </c>
      <c r="CF268">
        <v>559253025</v>
      </c>
      <c r="CS268">
        <v>0</v>
      </c>
      <c r="CT268">
        <v>2</v>
      </c>
      <c r="CU268">
        <v>0</v>
      </c>
      <c r="CV268">
        <v>2</v>
      </c>
      <c r="CW268">
        <v>0</v>
      </c>
      <c r="CX268">
        <v>7</v>
      </c>
      <c r="CY268">
        <v>7</v>
      </c>
      <c r="CZ268" t="s">
        <v>131</v>
      </c>
      <c r="DA268">
        <v>65</v>
      </c>
      <c r="DB268">
        <v>0</v>
      </c>
      <c r="DC268" t="s">
        <v>132</v>
      </c>
      <c r="DD268" t="s">
        <v>133</v>
      </c>
      <c r="DG268">
        <v>3574820</v>
      </c>
      <c r="DI268">
        <v>0</v>
      </c>
      <c r="DJ268">
        <v>0</v>
      </c>
      <c r="DK268">
        <v>1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</row>
    <row r="269" spans="1:123" x14ac:dyDescent="0.3">
      <c r="A269" t="str">
        <f>"10/15/2023 11:58:30.834"</f>
        <v>10/15/2023 11:58:30.834</v>
      </c>
      <c r="C269" t="str">
        <f t="shared" si="102"/>
        <v>FFDFD3C0</v>
      </c>
      <c r="D269" t="s">
        <v>141</v>
      </c>
      <c r="E269">
        <v>42</v>
      </c>
      <c r="H269">
        <v>129</v>
      </c>
      <c r="I269" t="s">
        <v>142</v>
      </c>
      <c r="J269" t="s">
        <v>125</v>
      </c>
      <c r="K269">
        <v>0</v>
      </c>
      <c r="L269">
        <v>3</v>
      </c>
      <c r="M269">
        <v>0</v>
      </c>
      <c r="N269">
        <v>2</v>
      </c>
      <c r="O269">
        <v>0</v>
      </c>
      <c r="P269">
        <v>1</v>
      </c>
      <c r="Q269">
        <v>0</v>
      </c>
      <c r="S269" t="str">
        <f t="shared" si="108"/>
        <v>11:58:30.000</v>
      </c>
      <c r="T269" t="str">
        <f t="shared" si="108"/>
        <v>11:58:30.000</v>
      </c>
      <c r="U269" t="str">
        <f t="shared" si="103"/>
        <v>A9A1C3</v>
      </c>
      <c r="V269">
        <v>0</v>
      </c>
      <c r="W269">
        <v>0</v>
      </c>
      <c r="X269">
        <v>2</v>
      </c>
      <c r="Y269">
        <v>0</v>
      </c>
      <c r="AA269">
        <v>1</v>
      </c>
      <c r="AB269">
        <v>8</v>
      </c>
      <c r="AC269">
        <v>3</v>
      </c>
      <c r="AD269">
        <v>0</v>
      </c>
      <c r="AE269">
        <v>9</v>
      </c>
      <c r="AF269" t="s">
        <v>126</v>
      </c>
      <c r="AG269">
        <v>0</v>
      </c>
      <c r="AH269">
        <v>3</v>
      </c>
      <c r="AI269">
        <v>1</v>
      </c>
      <c r="AJ269">
        <v>0</v>
      </c>
      <c r="AK269" t="s">
        <v>232</v>
      </c>
      <c r="AL269">
        <v>33.934578999999999</v>
      </c>
      <c r="AM269" t="s">
        <v>233</v>
      </c>
      <c r="AN269">
        <v>-78.068955000000003</v>
      </c>
      <c r="AO269">
        <v>25</v>
      </c>
      <c r="AP269">
        <v>400</v>
      </c>
      <c r="AQ269" t="s">
        <v>129</v>
      </c>
      <c r="AR269">
        <v>41</v>
      </c>
      <c r="AS269">
        <v>40</v>
      </c>
      <c r="AT269">
        <v>-128</v>
      </c>
      <c r="BB269" t="str">
        <f t="shared" si="104"/>
        <v>1200</v>
      </c>
      <c r="BC269">
        <v>1</v>
      </c>
      <c r="BD269" t="str">
        <f t="shared" si="105"/>
        <v xml:space="preserve">N72FU   </v>
      </c>
      <c r="BE269">
        <v>1</v>
      </c>
      <c r="BG269">
        <v>0</v>
      </c>
      <c r="BH269">
        <v>0</v>
      </c>
      <c r="BI269">
        <v>0</v>
      </c>
      <c r="BJ269">
        <v>25</v>
      </c>
      <c r="BK269">
        <v>-375</v>
      </c>
      <c r="BL269" t="s">
        <v>139</v>
      </c>
      <c r="BM269">
        <v>1</v>
      </c>
      <c r="BN269">
        <v>1</v>
      </c>
      <c r="BO269">
        <v>0</v>
      </c>
      <c r="BP269">
        <v>0</v>
      </c>
      <c r="BS269">
        <v>0.2</v>
      </c>
      <c r="BT269">
        <v>0</v>
      </c>
      <c r="BU269">
        <v>0</v>
      </c>
      <c r="CE269" t="str">
        <f t="shared" si="109"/>
        <v>11:58:30.559</v>
      </c>
      <c r="CF269">
        <v>559253025</v>
      </c>
      <c r="CS269">
        <v>0</v>
      </c>
      <c r="CT269">
        <v>2</v>
      </c>
      <c r="CU269">
        <v>0</v>
      </c>
      <c r="CV269">
        <v>2</v>
      </c>
      <c r="CW269">
        <v>0</v>
      </c>
      <c r="CX269">
        <v>7</v>
      </c>
      <c r="CY269">
        <v>7</v>
      </c>
      <c r="CZ269" t="s">
        <v>131</v>
      </c>
      <c r="DA269">
        <v>65</v>
      </c>
      <c r="DB269">
        <v>0</v>
      </c>
      <c r="DC269" t="s">
        <v>132</v>
      </c>
      <c r="DD269" t="s">
        <v>133</v>
      </c>
      <c r="DG269">
        <v>3574820</v>
      </c>
      <c r="DI269">
        <v>0</v>
      </c>
      <c r="DJ269">
        <v>0</v>
      </c>
      <c r="DK269">
        <v>1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</row>
    <row r="270" spans="1:123" x14ac:dyDescent="0.3">
      <c r="A270" t="str">
        <f>"10/15/2023 11:58:30.834"</f>
        <v>10/15/2023 11:58:30.834</v>
      </c>
      <c r="C270" t="str">
        <f t="shared" si="102"/>
        <v>FFDFD3C0</v>
      </c>
      <c r="D270" t="s">
        <v>143</v>
      </c>
      <c r="E270">
        <v>6</v>
      </c>
      <c r="F270">
        <v>3006</v>
      </c>
      <c r="G270" t="s">
        <v>144</v>
      </c>
      <c r="J270" t="s">
        <v>145</v>
      </c>
      <c r="K270">
        <v>0</v>
      </c>
      <c r="L270">
        <v>3</v>
      </c>
      <c r="M270">
        <v>0</v>
      </c>
      <c r="N270">
        <v>2</v>
      </c>
      <c r="O270">
        <v>0</v>
      </c>
      <c r="P270">
        <v>1</v>
      </c>
      <c r="Q270">
        <v>0</v>
      </c>
      <c r="S270" t="str">
        <f t="shared" si="108"/>
        <v>11:58:30.000</v>
      </c>
      <c r="T270" t="str">
        <f t="shared" si="108"/>
        <v>11:58:30.000</v>
      </c>
      <c r="U270" t="str">
        <f t="shared" si="103"/>
        <v>A9A1C3</v>
      </c>
      <c r="V270">
        <v>0</v>
      </c>
      <c r="W270">
        <v>0</v>
      </c>
      <c r="X270">
        <v>2</v>
      </c>
      <c r="Y270">
        <v>0</v>
      </c>
      <c r="AA270">
        <v>1</v>
      </c>
      <c r="AB270">
        <v>8</v>
      </c>
      <c r="AC270">
        <v>3</v>
      </c>
      <c r="AD270">
        <v>0</v>
      </c>
      <c r="AE270">
        <v>9</v>
      </c>
      <c r="AF270" t="s">
        <v>126</v>
      </c>
      <c r="AG270">
        <v>0</v>
      </c>
      <c r="AH270">
        <v>3</v>
      </c>
      <c r="AI270">
        <v>1</v>
      </c>
      <c r="AJ270">
        <v>0</v>
      </c>
      <c r="AK270" t="s">
        <v>232</v>
      </c>
      <c r="AL270">
        <v>33.934578999999999</v>
      </c>
      <c r="AM270" t="s">
        <v>233</v>
      </c>
      <c r="AN270">
        <v>-78.068955000000003</v>
      </c>
      <c r="AO270">
        <v>25</v>
      </c>
      <c r="AP270">
        <v>400</v>
      </c>
      <c r="AQ270" t="s">
        <v>129</v>
      </c>
      <c r="AR270">
        <v>41</v>
      </c>
      <c r="AS270">
        <v>40</v>
      </c>
      <c r="AT270">
        <v>-128</v>
      </c>
      <c r="BB270" t="str">
        <f t="shared" si="104"/>
        <v>1200</v>
      </c>
      <c r="BC270">
        <v>1</v>
      </c>
      <c r="BD270" t="str">
        <f t="shared" si="105"/>
        <v xml:space="preserve">N72FU   </v>
      </c>
      <c r="BE270">
        <v>1</v>
      </c>
      <c r="BG270">
        <v>0</v>
      </c>
      <c r="BH270">
        <v>0</v>
      </c>
      <c r="BI270">
        <v>0</v>
      </c>
      <c r="BJ270">
        <v>25</v>
      </c>
      <c r="BK270">
        <v>-375</v>
      </c>
      <c r="BL270" t="s">
        <v>139</v>
      </c>
      <c r="BM270">
        <v>1</v>
      </c>
      <c r="BN270">
        <v>1</v>
      </c>
      <c r="BO270">
        <v>0</v>
      </c>
      <c r="BP270">
        <v>0</v>
      </c>
      <c r="BS270">
        <v>0.2</v>
      </c>
      <c r="BT270">
        <v>0</v>
      </c>
      <c r="BU270">
        <v>0</v>
      </c>
      <c r="CE270" t="str">
        <f t="shared" si="109"/>
        <v>11:58:30.559</v>
      </c>
      <c r="CF270">
        <v>559253025</v>
      </c>
      <c r="CS270">
        <v>0</v>
      </c>
      <c r="CT270">
        <v>2</v>
      </c>
      <c r="CU270">
        <v>0</v>
      </c>
      <c r="CV270">
        <v>2</v>
      </c>
      <c r="CW270">
        <v>0</v>
      </c>
      <c r="CX270">
        <v>7</v>
      </c>
      <c r="CY270">
        <v>7</v>
      </c>
      <c r="CZ270" t="s">
        <v>131</v>
      </c>
      <c r="DA270">
        <v>65</v>
      </c>
      <c r="DB270">
        <v>0</v>
      </c>
      <c r="DC270" t="s">
        <v>132</v>
      </c>
      <c r="DD270" t="s">
        <v>133</v>
      </c>
      <c r="DG270">
        <v>3574820</v>
      </c>
      <c r="DI270">
        <v>0</v>
      </c>
      <c r="DJ270">
        <v>0</v>
      </c>
      <c r="DK270">
        <v>1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</row>
    <row r="271" spans="1:123" x14ac:dyDescent="0.3">
      <c r="A271" t="str">
        <f>"10/15/2023 11:58:30.850"</f>
        <v>10/15/2023 11:58:30.850</v>
      </c>
      <c r="C271" t="str">
        <f t="shared" si="102"/>
        <v>FFDFD3C0</v>
      </c>
      <c r="D271" t="s">
        <v>137</v>
      </c>
      <c r="E271">
        <v>6</v>
      </c>
      <c r="F271">
        <v>1006</v>
      </c>
      <c r="G271" t="s">
        <v>135</v>
      </c>
      <c r="J271" t="s">
        <v>138</v>
      </c>
      <c r="K271">
        <v>0</v>
      </c>
      <c r="L271">
        <v>3</v>
      </c>
      <c r="M271">
        <v>0</v>
      </c>
      <c r="N271">
        <v>2</v>
      </c>
      <c r="O271">
        <v>0</v>
      </c>
      <c r="P271">
        <v>1</v>
      </c>
      <c r="Q271">
        <v>0</v>
      </c>
      <c r="S271" t="str">
        <f t="shared" si="108"/>
        <v>11:58:30.000</v>
      </c>
      <c r="T271" t="str">
        <f t="shared" si="108"/>
        <v>11:58:30.000</v>
      </c>
      <c r="U271" t="str">
        <f t="shared" si="103"/>
        <v>A9A1C3</v>
      </c>
      <c r="V271">
        <v>0</v>
      </c>
      <c r="W271">
        <v>0</v>
      </c>
      <c r="X271">
        <v>2</v>
      </c>
      <c r="Y271">
        <v>0</v>
      </c>
      <c r="AA271">
        <v>1</v>
      </c>
      <c r="AB271">
        <v>8</v>
      </c>
      <c r="AC271">
        <v>3</v>
      </c>
      <c r="AD271">
        <v>0</v>
      </c>
      <c r="AE271">
        <v>9</v>
      </c>
      <c r="AF271" t="s">
        <v>126</v>
      </c>
      <c r="AG271">
        <v>0</v>
      </c>
      <c r="AH271">
        <v>3</v>
      </c>
      <c r="AI271">
        <v>1</v>
      </c>
      <c r="AJ271">
        <v>0</v>
      </c>
      <c r="AK271" t="s">
        <v>232</v>
      </c>
      <c r="AL271">
        <v>33.934578999999999</v>
      </c>
      <c r="AM271" t="s">
        <v>233</v>
      </c>
      <c r="AN271">
        <v>-78.068955000000003</v>
      </c>
      <c r="AO271">
        <v>25</v>
      </c>
      <c r="AP271">
        <v>400</v>
      </c>
      <c r="AQ271" t="s">
        <v>129</v>
      </c>
      <c r="AR271">
        <v>41</v>
      </c>
      <c r="AS271">
        <v>40</v>
      </c>
      <c r="AT271">
        <v>-128</v>
      </c>
      <c r="BB271" t="str">
        <f t="shared" si="104"/>
        <v>1200</v>
      </c>
      <c r="BC271">
        <v>1</v>
      </c>
      <c r="BD271" t="str">
        <f t="shared" si="105"/>
        <v xml:space="preserve">N72FU   </v>
      </c>
      <c r="BE271">
        <v>1</v>
      </c>
      <c r="BG271">
        <v>0</v>
      </c>
      <c r="BH271">
        <v>0</v>
      </c>
      <c r="BI271">
        <v>0</v>
      </c>
      <c r="BJ271">
        <v>25</v>
      </c>
      <c r="BK271">
        <v>-375</v>
      </c>
      <c r="BL271" t="s">
        <v>139</v>
      </c>
      <c r="BM271">
        <v>1</v>
      </c>
      <c r="BN271">
        <v>1</v>
      </c>
      <c r="BO271">
        <v>0</v>
      </c>
      <c r="BP271">
        <v>0</v>
      </c>
      <c r="BS271">
        <v>0.2</v>
      </c>
      <c r="BT271">
        <v>0</v>
      </c>
      <c r="BU271">
        <v>0</v>
      </c>
      <c r="CE271" t="str">
        <f t="shared" si="109"/>
        <v>11:58:30.559</v>
      </c>
      <c r="CF271">
        <v>559253025</v>
      </c>
      <c r="CS271">
        <v>0</v>
      </c>
      <c r="CT271">
        <v>2</v>
      </c>
      <c r="CU271">
        <v>0</v>
      </c>
      <c r="CV271">
        <v>2</v>
      </c>
      <c r="CW271">
        <v>0</v>
      </c>
      <c r="CX271">
        <v>7</v>
      </c>
      <c r="CY271">
        <v>7</v>
      </c>
      <c r="CZ271" t="s">
        <v>131</v>
      </c>
      <c r="DA271">
        <v>65</v>
      </c>
      <c r="DB271">
        <v>0</v>
      </c>
      <c r="DC271" t="s">
        <v>132</v>
      </c>
      <c r="DD271" t="s">
        <v>133</v>
      </c>
      <c r="DG271">
        <v>3574820</v>
      </c>
      <c r="DI271">
        <v>0</v>
      </c>
      <c r="DJ271">
        <v>0</v>
      </c>
      <c r="DK271">
        <v>1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</row>
    <row r="272" spans="1:123" x14ac:dyDescent="0.3">
      <c r="A272" t="str">
        <f>"10/15/2023 11:58:32.069"</f>
        <v>10/15/2023 11:58:32.069</v>
      </c>
      <c r="C272" t="str">
        <f t="shared" si="102"/>
        <v>FFDFD3C0</v>
      </c>
      <c r="D272" t="s">
        <v>137</v>
      </c>
      <c r="E272">
        <v>4</v>
      </c>
      <c r="F272">
        <v>1004</v>
      </c>
      <c r="G272" t="s">
        <v>140</v>
      </c>
      <c r="J272" t="s">
        <v>138</v>
      </c>
      <c r="K272">
        <v>0</v>
      </c>
      <c r="L272">
        <v>3</v>
      </c>
      <c r="M272">
        <v>0</v>
      </c>
      <c r="N272">
        <v>2</v>
      </c>
      <c r="O272">
        <v>0</v>
      </c>
      <c r="P272">
        <v>1</v>
      </c>
      <c r="Q272">
        <v>0</v>
      </c>
      <c r="S272" t="str">
        <f t="shared" ref="S272:T277" si="110">"11:58:31.000"</f>
        <v>11:58:31.000</v>
      </c>
      <c r="T272" t="str">
        <f t="shared" si="110"/>
        <v>11:58:31.000</v>
      </c>
      <c r="U272" t="str">
        <f t="shared" si="103"/>
        <v>A9A1C3</v>
      </c>
      <c r="V272">
        <v>0</v>
      </c>
      <c r="W272">
        <v>0</v>
      </c>
      <c r="X272">
        <v>2</v>
      </c>
      <c r="Y272">
        <v>0</v>
      </c>
      <c r="AA272">
        <v>1</v>
      </c>
      <c r="AB272">
        <v>8</v>
      </c>
      <c r="AC272">
        <v>3</v>
      </c>
      <c r="AD272">
        <v>0</v>
      </c>
      <c r="AE272">
        <v>9</v>
      </c>
      <c r="AF272" t="s">
        <v>126</v>
      </c>
      <c r="AG272">
        <v>0</v>
      </c>
      <c r="AH272">
        <v>3</v>
      </c>
      <c r="AI272">
        <v>1</v>
      </c>
      <c r="AJ272">
        <v>0</v>
      </c>
      <c r="AK272" t="s">
        <v>234</v>
      </c>
      <c r="AL272">
        <v>33.934792999999999</v>
      </c>
      <c r="AM272" t="s">
        <v>235</v>
      </c>
      <c r="AN272">
        <v>-78.068719000000002</v>
      </c>
      <c r="AO272">
        <v>25</v>
      </c>
      <c r="AP272">
        <v>400</v>
      </c>
      <c r="AQ272" t="s">
        <v>129</v>
      </c>
      <c r="AR272">
        <v>41</v>
      </c>
      <c r="AS272">
        <v>43</v>
      </c>
      <c r="AT272">
        <v>-384</v>
      </c>
      <c r="BB272" t="str">
        <f t="shared" si="104"/>
        <v>1200</v>
      </c>
      <c r="BC272">
        <v>1</v>
      </c>
      <c r="BD272" t="str">
        <f t="shared" si="105"/>
        <v xml:space="preserve">N72FU   </v>
      </c>
      <c r="BE272">
        <v>1</v>
      </c>
      <c r="BG272">
        <v>0</v>
      </c>
      <c r="BH272">
        <v>0</v>
      </c>
      <c r="BI272">
        <v>0</v>
      </c>
      <c r="BJ272">
        <v>25</v>
      </c>
      <c r="BK272">
        <v>-375</v>
      </c>
      <c r="BL272" t="s">
        <v>139</v>
      </c>
      <c r="BM272">
        <v>1</v>
      </c>
      <c r="BN272">
        <v>1</v>
      </c>
      <c r="BO272">
        <v>0</v>
      </c>
      <c r="BP272">
        <v>0</v>
      </c>
      <c r="BS272">
        <v>0.2</v>
      </c>
      <c r="BT272">
        <v>0</v>
      </c>
      <c r="BU272">
        <v>0</v>
      </c>
      <c r="CE272" t="str">
        <f t="shared" ref="CE272:CE277" si="111">"11:58:31.864"</f>
        <v>11:58:31.864</v>
      </c>
      <c r="CF272">
        <v>864004122</v>
      </c>
      <c r="CS272">
        <v>0</v>
      </c>
      <c r="CT272">
        <v>2</v>
      </c>
      <c r="CU272">
        <v>0</v>
      </c>
      <c r="CV272">
        <v>2</v>
      </c>
      <c r="CW272">
        <v>0</v>
      </c>
      <c r="CX272">
        <v>7</v>
      </c>
      <c r="CY272">
        <v>7</v>
      </c>
      <c r="CZ272" t="s">
        <v>131</v>
      </c>
      <c r="DA272">
        <v>65</v>
      </c>
      <c r="DB272">
        <v>0</v>
      </c>
      <c r="DC272" t="s">
        <v>132</v>
      </c>
      <c r="DD272" t="s">
        <v>133</v>
      </c>
      <c r="DG272">
        <v>3574830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</row>
    <row r="273" spans="1:123" x14ac:dyDescent="0.3">
      <c r="A273" t="str">
        <f>"10/15/2023 11:58:32.069"</f>
        <v>10/15/2023 11:58:32.069</v>
      </c>
      <c r="C273" t="str">
        <f t="shared" si="102"/>
        <v>FFDFD3C0</v>
      </c>
      <c r="D273" t="s">
        <v>123</v>
      </c>
      <c r="E273">
        <v>10</v>
      </c>
      <c r="H273">
        <v>260</v>
      </c>
      <c r="I273" t="s">
        <v>124</v>
      </c>
      <c r="J273" t="s">
        <v>125</v>
      </c>
      <c r="K273">
        <v>0</v>
      </c>
      <c r="L273">
        <v>3</v>
      </c>
      <c r="M273">
        <v>0</v>
      </c>
      <c r="N273">
        <v>2</v>
      </c>
      <c r="O273">
        <v>0</v>
      </c>
      <c r="P273">
        <v>1</v>
      </c>
      <c r="Q273">
        <v>0</v>
      </c>
      <c r="S273" t="str">
        <f t="shared" si="110"/>
        <v>11:58:31.000</v>
      </c>
      <c r="T273" t="str">
        <f t="shared" si="110"/>
        <v>11:58:31.000</v>
      </c>
      <c r="U273" t="str">
        <f t="shared" si="103"/>
        <v>A9A1C3</v>
      </c>
      <c r="V273">
        <v>0</v>
      </c>
      <c r="W273">
        <v>0</v>
      </c>
      <c r="X273">
        <v>2</v>
      </c>
      <c r="Y273">
        <v>0</v>
      </c>
      <c r="AA273">
        <v>1</v>
      </c>
      <c r="AB273">
        <v>8</v>
      </c>
      <c r="AC273">
        <v>3</v>
      </c>
      <c r="AD273">
        <v>0</v>
      </c>
      <c r="AE273">
        <v>9</v>
      </c>
      <c r="AF273" t="s">
        <v>126</v>
      </c>
      <c r="AG273">
        <v>0</v>
      </c>
      <c r="AH273">
        <v>3</v>
      </c>
      <c r="AI273">
        <v>1</v>
      </c>
      <c r="AJ273">
        <v>0</v>
      </c>
      <c r="AK273" t="s">
        <v>234</v>
      </c>
      <c r="AL273">
        <v>33.934792999999999</v>
      </c>
      <c r="AM273" t="s">
        <v>235</v>
      </c>
      <c r="AN273">
        <v>-78.068719000000002</v>
      </c>
      <c r="AO273">
        <v>25</v>
      </c>
      <c r="AP273">
        <v>400</v>
      </c>
      <c r="AQ273" t="s">
        <v>129</v>
      </c>
      <c r="AR273">
        <v>41</v>
      </c>
      <c r="AS273">
        <v>43</v>
      </c>
      <c r="AT273">
        <v>-384</v>
      </c>
      <c r="BB273" t="str">
        <f t="shared" si="104"/>
        <v>1200</v>
      </c>
      <c r="BC273">
        <v>1</v>
      </c>
      <c r="BD273" t="str">
        <f t="shared" si="105"/>
        <v xml:space="preserve">N72FU   </v>
      </c>
      <c r="BE273">
        <v>1</v>
      </c>
      <c r="BG273">
        <v>0</v>
      </c>
      <c r="BH273">
        <v>0</v>
      </c>
      <c r="BI273">
        <v>0</v>
      </c>
      <c r="BJ273">
        <v>25</v>
      </c>
      <c r="BK273">
        <v>-375</v>
      </c>
      <c r="BL273" t="s">
        <v>139</v>
      </c>
      <c r="BM273">
        <v>1</v>
      </c>
      <c r="BN273">
        <v>1</v>
      </c>
      <c r="BO273">
        <v>0</v>
      </c>
      <c r="BP273">
        <v>0</v>
      </c>
      <c r="BS273">
        <v>0.2</v>
      </c>
      <c r="BT273">
        <v>0</v>
      </c>
      <c r="BU273">
        <v>0</v>
      </c>
      <c r="CE273" t="str">
        <f t="shared" si="111"/>
        <v>11:58:31.864</v>
      </c>
      <c r="CF273">
        <v>864004122</v>
      </c>
      <c r="CS273">
        <v>0</v>
      </c>
      <c r="CT273">
        <v>2</v>
      </c>
      <c r="CU273">
        <v>0</v>
      </c>
      <c r="CV273">
        <v>2</v>
      </c>
      <c r="CW273">
        <v>0</v>
      </c>
      <c r="CX273">
        <v>7</v>
      </c>
      <c r="CY273">
        <v>7</v>
      </c>
      <c r="CZ273" t="s">
        <v>131</v>
      </c>
      <c r="DA273">
        <v>65</v>
      </c>
      <c r="DB273">
        <v>0</v>
      </c>
      <c r="DC273" t="s">
        <v>132</v>
      </c>
      <c r="DD273" t="s">
        <v>133</v>
      </c>
      <c r="DG273">
        <v>3574830</v>
      </c>
      <c r="DI273">
        <v>0</v>
      </c>
      <c r="DJ273">
        <v>0</v>
      </c>
      <c r="DK273">
        <v>1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</row>
    <row r="274" spans="1:123" x14ac:dyDescent="0.3">
      <c r="A274" t="str">
        <f>"10/15/2023 11:58:32.084"</f>
        <v>10/15/2023 11:58:32.084</v>
      </c>
      <c r="C274" t="str">
        <f t="shared" si="102"/>
        <v>FFDFD3C0</v>
      </c>
      <c r="D274" t="s">
        <v>141</v>
      </c>
      <c r="E274">
        <v>42</v>
      </c>
      <c r="H274">
        <v>129</v>
      </c>
      <c r="I274" t="s">
        <v>142</v>
      </c>
      <c r="J274" t="s">
        <v>125</v>
      </c>
      <c r="K274">
        <v>0</v>
      </c>
      <c r="L274">
        <v>3</v>
      </c>
      <c r="M274">
        <v>0</v>
      </c>
      <c r="N274">
        <v>2</v>
      </c>
      <c r="O274">
        <v>0</v>
      </c>
      <c r="P274">
        <v>1</v>
      </c>
      <c r="Q274">
        <v>0</v>
      </c>
      <c r="S274" t="str">
        <f t="shared" si="110"/>
        <v>11:58:31.000</v>
      </c>
      <c r="T274" t="str">
        <f t="shared" si="110"/>
        <v>11:58:31.000</v>
      </c>
      <c r="U274" t="str">
        <f t="shared" si="103"/>
        <v>A9A1C3</v>
      </c>
      <c r="V274">
        <v>0</v>
      </c>
      <c r="W274">
        <v>0</v>
      </c>
      <c r="X274">
        <v>2</v>
      </c>
      <c r="Y274">
        <v>0</v>
      </c>
      <c r="AA274">
        <v>1</v>
      </c>
      <c r="AB274">
        <v>8</v>
      </c>
      <c r="AC274">
        <v>3</v>
      </c>
      <c r="AD274">
        <v>0</v>
      </c>
      <c r="AE274">
        <v>9</v>
      </c>
      <c r="AF274" t="s">
        <v>126</v>
      </c>
      <c r="AG274">
        <v>0</v>
      </c>
      <c r="AH274">
        <v>3</v>
      </c>
      <c r="AI274">
        <v>1</v>
      </c>
      <c r="AJ274">
        <v>0</v>
      </c>
      <c r="AK274" t="s">
        <v>234</v>
      </c>
      <c r="AL274">
        <v>33.934792999999999</v>
      </c>
      <c r="AM274" t="s">
        <v>235</v>
      </c>
      <c r="AN274">
        <v>-78.068719000000002</v>
      </c>
      <c r="AO274">
        <v>25</v>
      </c>
      <c r="AP274">
        <v>400</v>
      </c>
      <c r="AQ274" t="s">
        <v>129</v>
      </c>
      <c r="AR274">
        <v>41</v>
      </c>
      <c r="AS274">
        <v>43</v>
      </c>
      <c r="AT274">
        <v>-384</v>
      </c>
      <c r="BB274" t="str">
        <f t="shared" si="104"/>
        <v>1200</v>
      </c>
      <c r="BC274">
        <v>1</v>
      </c>
      <c r="BD274" t="str">
        <f t="shared" si="105"/>
        <v xml:space="preserve">N72FU   </v>
      </c>
      <c r="BE274">
        <v>1</v>
      </c>
      <c r="BG274">
        <v>0</v>
      </c>
      <c r="BH274">
        <v>0</v>
      </c>
      <c r="BI274">
        <v>0</v>
      </c>
      <c r="BJ274">
        <v>25</v>
      </c>
      <c r="BK274">
        <v>-375</v>
      </c>
      <c r="BL274" t="s">
        <v>139</v>
      </c>
      <c r="BM274">
        <v>1</v>
      </c>
      <c r="BN274">
        <v>1</v>
      </c>
      <c r="BO274">
        <v>0</v>
      </c>
      <c r="BP274">
        <v>0</v>
      </c>
      <c r="BS274">
        <v>0.2</v>
      </c>
      <c r="BT274">
        <v>0</v>
      </c>
      <c r="BU274">
        <v>0</v>
      </c>
      <c r="CE274" t="str">
        <f t="shared" si="111"/>
        <v>11:58:31.864</v>
      </c>
      <c r="CF274">
        <v>864004122</v>
      </c>
      <c r="CS274">
        <v>0</v>
      </c>
      <c r="CT274">
        <v>2</v>
      </c>
      <c r="CU274">
        <v>0</v>
      </c>
      <c r="CV274">
        <v>2</v>
      </c>
      <c r="CW274">
        <v>0</v>
      </c>
      <c r="CX274">
        <v>7</v>
      </c>
      <c r="CY274">
        <v>7</v>
      </c>
      <c r="CZ274" t="s">
        <v>131</v>
      </c>
      <c r="DA274">
        <v>65</v>
      </c>
      <c r="DB274">
        <v>0</v>
      </c>
      <c r="DC274" t="s">
        <v>132</v>
      </c>
      <c r="DD274" t="s">
        <v>133</v>
      </c>
      <c r="DG274">
        <v>3574830</v>
      </c>
      <c r="DI274">
        <v>0</v>
      </c>
      <c r="DJ274">
        <v>0</v>
      </c>
      <c r="DK274">
        <v>1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</row>
    <row r="275" spans="1:123" x14ac:dyDescent="0.3">
      <c r="A275" t="str">
        <f>"10/15/2023 11:58:32.084"</f>
        <v>10/15/2023 11:58:32.084</v>
      </c>
      <c r="C275" t="str">
        <f t="shared" si="102"/>
        <v>FFDFD3C0</v>
      </c>
      <c r="D275" t="s">
        <v>143</v>
      </c>
      <c r="E275">
        <v>6</v>
      </c>
      <c r="F275">
        <v>3006</v>
      </c>
      <c r="G275" t="s">
        <v>144</v>
      </c>
      <c r="J275" t="s">
        <v>145</v>
      </c>
      <c r="K275">
        <v>0</v>
      </c>
      <c r="L275">
        <v>3</v>
      </c>
      <c r="M275">
        <v>0</v>
      </c>
      <c r="N275">
        <v>2</v>
      </c>
      <c r="O275">
        <v>0</v>
      </c>
      <c r="P275">
        <v>1</v>
      </c>
      <c r="Q275">
        <v>0</v>
      </c>
      <c r="S275" t="str">
        <f t="shared" si="110"/>
        <v>11:58:31.000</v>
      </c>
      <c r="T275" t="str">
        <f t="shared" si="110"/>
        <v>11:58:31.000</v>
      </c>
      <c r="U275" t="str">
        <f t="shared" si="103"/>
        <v>A9A1C3</v>
      </c>
      <c r="V275">
        <v>0</v>
      </c>
      <c r="W275">
        <v>0</v>
      </c>
      <c r="X275">
        <v>2</v>
      </c>
      <c r="Y275">
        <v>0</v>
      </c>
      <c r="AA275">
        <v>1</v>
      </c>
      <c r="AB275">
        <v>8</v>
      </c>
      <c r="AC275">
        <v>3</v>
      </c>
      <c r="AD275">
        <v>0</v>
      </c>
      <c r="AE275">
        <v>9</v>
      </c>
      <c r="AF275" t="s">
        <v>126</v>
      </c>
      <c r="AG275">
        <v>0</v>
      </c>
      <c r="AH275">
        <v>3</v>
      </c>
      <c r="AI275">
        <v>1</v>
      </c>
      <c r="AJ275">
        <v>0</v>
      </c>
      <c r="AK275" t="s">
        <v>234</v>
      </c>
      <c r="AL275">
        <v>33.934792999999999</v>
      </c>
      <c r="AM275" t="s">
        <v>235</v>
      </c>
      <c r="AN275">
        <v>-78.068719000000002</v>
      </c>
      <c r="AO275">
        <v>25</v>
      </c>
      <c r="AP275">
        <v>400</v>
      </c>
      <c r="AQ275" t="s">
        <v>129</v>
      </c>
      <c r="AR275">
        <v>41</v>
      </c>
      <c r="AS275">
        <v>43</v>
      </c>
      <c r="AT275">
        <v>-384</v>
      </c>
      <c r="BB275" t="str">
        <f t="shared" si="104"/>
        <v>1200</v>
      </c>
      <c r="BC275">
        <v>1</v>
      </c>
      <c r="BD275" t="str">
        <f t="shared" si="105"/>
        <v xml:space="preserve">N72FU   </v>
      </c>
      <c r="BE275">
        <v>1</v>
      </c>
      <c r="BG275">
        <v>0</v>
      </c>
      <c r="BH275">
        <v>0</v>
      </c>
      <c r="BI275">
        <v>0</v>
      </c>
      <c r="BJ275">
        <v>25</v>
      </c>
      <c r="BK275">
        <v>-375</v>
      </c>
      <c r="BL275" t="s">
        <v>139</v>
      </c>
      <c r="BM275">
        <v>1</v>
      </c>
      <c r="BN275">
        <v>1</v>
      </c>
      <c r="BO275">
        <v>0</v>
      </c>
      <c r="BP275">
        <v>0</v>
      </c>
      <c r="BS275">
        <v>0.2</v>
      </c>
      <c r="BT275">
        <v>0</v>
      </c>
      <c r="BU275">
        <v>0</v>
      </c>
      <c r="CE275" t="str">
        <f t="shared" si="111"/>
        <v>11:58:31.864</v>
      </c>
      <c r="CF275">
        <v>864004122</v>
      </c>
      <c r="CS275">
        <v>0</v>
      </c>
      <c r="CT275">
        <v>2</v>
      </c>
      <c r="CU275">
        <v>0</v>
      </c>
      <c r="CV275">
        <v>2</v>
      </c>
      <c r="CW275">
        <v>0</v>
      </c>
      <c r="CX275">
        <v>7</v>
      </c>
      <c r="CY275">
        <v>7</v>
      </c>
      <c r="CZ275" t="s">
        <v>131</v>
      </c>
      <c r="DA275">
        <v>65</v>
      </c>
      <c r="DB275">
        <v>0</v>
      </c>
      <c r="DC275" t="s">
        <v>132</v>
      </c>
      <c r="DD275" t="s">
        <v>133</v>
      </c>
      <c r="DG275">
        <v>3574830</v>
      </c>
      <c r="DI275">
        <v>0</v>
      </c>
      <c r="DJ275">
        <v>0</v>
      </c>
      <c r="DK275">
        <v>1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</row>
    <row r="276" spans="1:123" x14ac:dyDescent="0.3">
      <c r="A276" t="str">
        <f>"10/15/2023 11:58:32.100"</f>
        <v>10/15/2023 11:58:32.100</v>
      </c>
      <c r="C276" t="str">
        <f t="shared" si="102"/>
        <v>FFDFD3C0</v>
      </c>
      <c r="D276" t="s">
        <v>134</v>
      </c>
      <c r="E276">
        <v>2</v>
      </c>
      <c r="H276">
        <v>158</v>
      </c>
      <c r="I276" t="s">
        <v>140</v>
      </c>
      <c r="J276" t="s">
        <v>136</v>
      </c>
      <c r="K276">
        <v>0</v>
      </c>
      <c r="L276">
        <v>3</v>
      </c>
      <c r="M276">
        <v>0</v>
      </c>
      <c r="N276">
        <v>2</v>
      </c>
      <c r="O276">
        <v>0</v>
      </c>
      <c r="P276">
        <v>1</v>
      </c>
      <c r="Q276">
        <v>0</v>
      </c>
      <c r="S276" t="str">
        <f t="shared" si="110"/>
        <v>11:58:31.000</v>
      </c>
      <c r="T276" t="str">
        <f t="shared" si="110"/>
        <v>11:58:31.000</v>
      </c>
      <c r="U276" t="str">
        <f t="shared" si="103"/>
        <v>A9A1C3</v>
      </c>
      <c r="V276">
        <v>0</v>
      </c>
      <c r="W276">
        <v>0</v>
      </c>
      <c r="X276">
        <v>2</v>
      </c>
      <c r="Y276">
        <v>0</v>
      </c>
      <c r="AA276">
        <v>1</v>
      </c>
      <c r="AB276">
        <v>8</v>
      </c>
      <c r="AC276">
        <v>3</v>
      </c>
      <c r="AD276">
        <v>0</v>
      </c>
      <c r="AE276">
        <v>9</v>
      </c>
      <c r="AF276" t="s">
        <v>126</v>
      </c>
      <c r="AG276">
        <v>0</v>
      </c>
      <c r="AH276">
        <v>3</v>
      </c>
      <c r="AI276">
        <v>1</v>
      </c>
      <c r="AJ276">
        <v>0</v>
      </c>
      <c r="AK276" t="s">
        <v>234</v>
      </c>
      <c r="AL276">
        <v>33.934792999999999</v>
      </c>
      <c r="AM276" t="s">
        <v>235</v>
      </c>
      <c r="AN276">
        <v>-78.068719000000002</v>
      </c>
      <c r="AO276">
        <v>25</v>
      </c>
      <c r="AP276">
        <v>400</v>
      </c>
      <c r="AQ276" t="s">
        <v>129</v>
      </c>
      <c r="AR276">
        <v>41</v>
      </c>
      <c r="AS276">
        <v>43</v>
      </c>
      <c r="AT276">
        <v>-384</v>
      </c>
      <c r="BB276" t="str">
        <f t="shared" si="104"/>
        <v>1200</v>
      </c>
      <c r="BC276">
        <v>1</v>
      </c>
      <c r="BD276" t="str">
        <f t="shared" si="105"/>
        <v xml:space="preserve">N72FU   </v>
      </c>
      <c r="BE276">
        <v>1</v>
      </c>
      <c r="BG276">
        <v>0</v>
      </c>
      <c r="BH276">
        <v>0</v>
      </c>
      <c r="BI276">
        <v>0</v>
      </c>
      <c r="BJ276">
        <v>25</v>
      </c>
      <c r="BK276">
        <v>-375</v>
      </c>
      <c r="BL276" t="s">
        <v>139</v>
      </c>
      <c r="BM276">
        <v>1</v>
      </c>
      <c r="BN276">
        <v>1</v>
      </c>
      <c r="BO276">
        <v>0</v>
      </c>
      <c r="BP276">
        <v>0</v>
      </c>
      <c r="BS276">
        <v>0.2</v>
      </c>
      <c r="BT276">
        <v>0</v>
      </c>
      <c r="BU276">
        <v>0</v>
      </c>
      <c r="CE276" t="str">
        <f t="shared" si="111"/>
        <v>11:58:31.864</v>
      </c>
      <c r="CF276">
        <v>864004122</v>
      </c>
      <c r="CS276">
        <v>0</v>
      </c>
      <c r="CT276">
        <v>2</v>
      </c>
      <c r="CU276">
        <v>0</v>
      </c>
      <c r="CV276">
        <v>2</v>
      </c>
      <c r="CW276">
        <v>0</v>
      </c>
      <c r="CX276">
        <v>7</v>
      </c>
      <c r="CY276">
        <v>7</v>
      </c>
      <c r="CZ276" t="s">
        <v>131</v>
      </c>
      <c r="DA276">
        <v>65</v>
      </c>
      <c r="DB276">
        <v>0</v>
      </c>
      <c r="DC276" t="s">
        <v>132</v>
      </c>
      <c r="DD276" t="s">
        <v>133</v>
      </c>
      <c r="DG276">
        <v>3574830</v>
      </c>
      <c r="DI276">
        <v>0</v>
      </c>
      <c r="DJ276">
        <v>0</v>
      </c>
      <c r="DK276">
        <v>1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</row>
    <row r="277" spans="1:123" x14ac:dyDescent="0.3">
      <c r="A277" t="str">
        <f>"10/15/2023 11:58:32.100"</f>
        <v>10/15/2023 11:58:32.100</v>
      </c>
      <c r="C277" t="str">
        <f t="shared" si="102"/>
        <v>FFDFD3C0</v>
      </c>
      <c r="D277" t="s">
        <v>137</v>
      </c>
      <c r="E277">
        <v>6</v>
      </c>
      <c r="F277">
        <v>1006</v>
      </c>
      <c r="G277" t="s">
        <v>135</v>
      </c>
      <c r="J277" t="s">
        <v>138</v>
      </c>
      <c r="K277">
        <v>0</v>
      </c>
      <c r="L277">
        <v>3</v>
      </c>
      <c r="M277">
        <v>0</v>
      </c>
      <c r="N277">
        <v>2</v>
      </c>
      <c r="O277">
        <v>0</v>
      </c>
      <c r="P277">
        <v>1</v>
      </c>
      <c r="Q277">
        <v>0</v>
      </c>
      <c r="S277" t="str">
        <f t="shared" si="110"/>
        <v>11:58:31.000</v>
      </c>
      <c r="T277" t="str">
        <f t="shared" si="110"/>
        <v>11:58:31.000</v>
      </c>
      <c r="U277" t="str">
        <f t="shared" si="103"/>
        <v>A9A1C3</v>
      </c>
      <c r="V277">
        <v>0</v>
      </c>
      <c r="W277">
        <v>0</v>
      </c>
      <c r="X277">
        <v>2</v>
      </c>
      <c r="Y277">
        <v>0</v>
      </c>
      <c r="AA277">
        <v>1</v>
      </c>
      <c r="AB277">
        <v>8</v>
      </c>
      <c r="AC277">
        <v>3</v>
      </c>
      <c r="AD277">
        <v>0</v>
      </c>
      <c r="AE277">
        <v>9</v>
      </c>
      <c r="AF277" t="s">
        <v>126</v>
      </c>
      <c r="AG277">
        <v>0</v>
      </c>
      <c r="AH277">
        <v>3</v>
      </c>
      <c r="AI277">
        <v>1</v>
      </c>
      <c r="AJ277">
        <v>0</v>
      </c>
      <c r="AK277" t="s">
        <v>234</v>
      </c>
      <c r="AL277">
        <v>33.934792999999999</v>
      </c>
      <c r="AM277" t="s">
        <v>235</v>
      </c>
      <c r="AN277">
        <v>-78.068719000000002</v>
      </c>
      <c r="AO277">
        <v>25</v>
      </c>
      <c r="AP277">
        <v>400</v>
      </c>
      <c r="AQ277" t="s">
        <v>129</v>
      </c>
      <c r="AR277">
        <v>41</v>
      </c>
      <c r="AS277">
        <v>43</v>
      </c>
      <c r="AT277">
        <v>-384</v>
      </c>
      <c r="BB277" t="str">
        <f t="shared" si="104"/>
        <v>1200</v>
      </c>
      <c r="BC277">
        <v>1</v>
      </c>
      <c r="BD277" t="str">
        <f t="shared" si="105"/>
        <v xml:space="preserve">N72FU   </v>
      </c>
      <c r="BE277">
        <v>1</v>
      </c>
      <c r="BG277">
        <v>0</v>
      </c>
      <c r="BH277">
        <v>0</v>
      </c>
      <c r="BI277">
        <v>0</v>
      </c>
      <c r="BJ277">
        <v>25</v>
      </c>
      <c r="BK277">
        <v>-375</v>
      </c>
      <c r="BL277" t="s">
        <v>139</v>
      </c>
      <c r="BM277">
        <v>1</v>
      </c>
      <c r="BN277">
        <v>1</v>
      </c>
      <c r="BO277">
        <v>0</v>
      </c>
      <c r="BP277">
        <v>0</v>
      </c>
      <c r="BS277">
        <v>0.2</v>
      </c>
      <c r="BT277">
        <v>0</v>
      </c>
      <c r="BU277">
        <v>0</v>
      </c>
      <c r="CE277" t="str">
        <f t="shared" si="111"/>
        <v>11:58:31.864</v>
      </c>
      <c r="CF277">
        <v>864004122</v>
      </c>
      <c r="CS277">
        <v>0</v>
      </c>
      <c r="CT277">
        <v>2</v>
      </c>
      <c r="CU277">
        <v>0</v>
      </c>
      <c r="CV277">
        <v>2</v>
      </c>
      <c r="CW277">
        <v>0</v>
      </c>
      <c r="CX277">
        <v>7</v>
      </c>
      <c r="CY277">
        <v>7</v>
      </c>
      <c r="CZ277" t="s">
        <v>131</v>
      </c>
      <c r="DA277">
        <v>65</v>
      </c>
      <c r="DB277">
        <v>0</v>
      </c>
      <c r="DC277" t="s">
        <v>132</v>
      </c>
      <c r="DD277" t="s">
        <v>133</v>
      </c>
      <c r="DG277">
        <v>3574830</v>
      </c>
      <c r="DI277">
        <v>0</v>
      </c>
      <c r="DJ277">
        <v>0</v>
      </c>
      <c r="DK277">
        <v>1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</row>
    <row r="278" spans="1:123" x14ac:dyDescent="0.3">
      <c r="A278" t="str">
        <f>"10/15/2023 11:58:33.069"</f>
        <v>10/15/2023 11:58:33.069</v>
      </c>
      <c r="C278" t="str">
        <f t="shared" si="102"/>
        <v>FFDFD3C0</v>
      </c>
      <c r="D278" t="s">
        <v>123</v>
      </c>
      <c r="E278">
        <v>10</v>
      </c>
      <c r="H278">
        <v>260</v>
      </c>
      <c r="I278" t="s">
        <v>124</v>
      </c>
      <c r="J278" t="s">
        <v>125</v>
      </c>
      <c r="K278">
        <v>0</v>
      </c>
      <c r="L278">
        <v>3</v>
      </c>
      <c r="M278">
        <v>0</v>
      </c>
      <c r="N278">
        <v>2</v>
      </c>
      <c r="O278">
        <v>0</v>
      </c>
      <c r="P278">
        <v>1</v>
      </c>
      <c r="Q278">
        <v>0</v>
      </c>
      <c r="S278" t="str">
        <f t="shared" ref="S278:T283" si="112">"11:58:32.000"</f>
        <v>11:58:32.000</v>
      </c>
      <c r="T278" t="str">
        <f t="shared" si="112"/>
        <v>11:58:32.000</v>
      </c>
      <c r="U278" t="str">
        <f t="shared" si="103"/>
        <v>A9A1C3</v>
      </c>
      <c r="V278">
        <v>0</v>
      </c>
      <c r="W278">
        <v>0</v>
      </c>
      <c r="X278">
        <v>2</v>
      </c>
      <c r="Y278">
        <v>0</v>
      </c>
      <c r="AA278">
        <v>1</v>
      </c>
      <c r="AB278">
        <v>8</v>
      </c>
      <c r="AC278">
        <v>3</v>
      </c>
      <c r="AD278">
        <v>0</v>
      </c>
      <c r="AE278">
        <v>9</v>
      </c>
      <c r="AF278" t="s">
        <v>126</v>
      </c>
      <c r="AG278">
        <v>0</v>
      </c>
      <c r="AH278">
        <v>3</v>
      </c>
      <c r="AI278">
        <v>1</v>
      </c>
      <c r="AJ278">
        <v>0</v>
      </c>
      <c r="AK278" t="s">
        <v>236</v>
      </c>
      <c r="AL278">
        <v>33.934964999999998</v>
      </c>
      <c r="AM278" t="s">
        <v>237</v>
      </c>
      <c r="AN278">
        <v>-78.068483000000001</v>
      </c>
      <c r="AO278">
        <v>25</v>
      </c>
      <c r="AP278">
        <v>400</v>
      </c>
      <c r="AQ278" t="s">
        <v>129</v>
      </c>
      <c r="AR278">
        <v>43</v>
      </c>
      <c r="AS278">
        <v>44</v>
      </c>
      <c r="AT278">
        <v>-320</v>
      </c>
      <c r="BB278" t="str">
        <f t="shared" si="104"/>
        <v>1200</v>
      </c>
      <c r="BC278">
        <v>1</v>
      </c>
      <c r="BD278" t="str">
        <f t="shared" si="105"/>
        <v xml:space="preserve">N72FU   </v>
      </c>
      <c r="BE278">
        <v>1</v>
      </c>
      <c r="BG278">
        <v>0</v>
      </c>
      <c r="BH278">
        <v>0</v>
      </c>
      <c r="BI278">
        <v>0</v>
      </c>
      <c r="BJ278">
        <v>25</v>
      </c>
      <c r="BK278">
        <v>-375</v>
      </c>
      <c r="BL278" t="s">
        <v>139</v>
      </c>
      <c r="BM278">
        <v>1</v>
      </c>
      <c r="BN278">
        <v>1</v>
      </c>
      <c r="BO278">
        <v>0</v>
      </c>
      <c r="BP278">
        <v>0</v>
      </c>
      <c r="BS278">
        <v>0.2</v>
      </c>
      <c r="BT278">
        <v>0</v>
      </c>
      <c r="BU278">
        <v>0</v>
      </c>
      <c r="CE278" t="str">
        <f t="shared" ref="CE278:CE283" si="113">"11:58:32.836"</f>
        <v>11:58:32.836</v>
      </c>
      <c r="CF278">
        <v>836254077</v>
      </c>
      <c r="CS278">
        <v>0</v>
      </c>
      <c r="CT278">
        <v>2</v>
      </c>
      <c r="CU278">
        <v>0</v>
      </c>
      <c r="CV278">
        <v>2</v>
      </c>
      <c r="CW278">
        <v>0</v>
      </c>
      <c r="CX278">
        <v>7</v>
      </c>
      <c r="CY278">
        <v>7</v>
      </c>
      <c r="CZ278" t="s">
        <v>131</v>
      </c>
      <c r="DA278">
        <v>65</v>
      </c>
      <c r="DB278">
        <v>0</v>
      </c>
      <c r="DC278" t="s">
        <v>132</v>
      </c>
      <c r="DD278" t="s">
        <v>133</v>
      </c>
      <c r="DG278">
        <v>3574838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</row>
    <row r="279" spans="1:123" x14ac:dyDescent="0.3">
      <c r="A279" t="str">
        <f>"10/15/2023 11:58:33.100"</f>
        <v>10/15/2023 11:58:33.100</v>
      </c>
      <c r="C279" t="str">
        <f t="shared" si="102"/>
        <v>FFDFD3C0</v>
      </c>
      <c r="D279" t="s">
        <v>134</v>
      </c>
      <c r="E279">
        <v>2</v>
      </c>
      <c r="H279">
        <v>158</v>
      </c>
      <c r="I279" t="s">
        <v>140</v>
      </c>
      <c r="J279" t="s">
        <v>136</v>
      </c>
      <c r="K279">
        <v>0</v>
      </c>
      <c r="L279">
        <v>3</v>
      </c>
      <c r="M279">
        <v>0</v>
      </c>
      <c r="N279">
        <v>2</v>
      </c>
      <c r="O279">
        <v>0</v>
      </c>
      <c r="P279">
        <v>1</v>
      </c>
      <c r="Q279">
        <v>0</v>
      </c>
      <c r="S279" t="str">
        <f t="shared" si="112"/>
        <v>11:58:32.000</v>
      </c>
      <c r="T279" t="str">
        <f t="shared" si="112"/>
        <v>11:58:32.000</v>
      </c>
      <c r="U279" t="str">
        <f t="shared" si="103"/>
        <v>A9A1C3</v>
      </c>
      <c r="V279">
        <v>0</v>
      </c>
      <c r="W279">
        <v>0</v>
      </c>
      <c r="X279">
        <v>2</v>
      </c>
      <c r="Y279">
        <v>0</v>
      </c>
      <c r="AA279">
        <v>1</v>
      </c>
      <c r="AB279">
        <v>8</v>
      </c>
      <c r="AC279">
        <v>3</v>
      </c>
      <c r="AD279">
        <v>0</v>
      </c>
      <c r="AE279">
        <v>9</v>
      </c>
      <c r="AF279" t="s">
        <v>126</v>
      </c>
      <c r="AG279">
        <v>0</v>
      </c>
      <c r="AH279">
        <v>3</v>
      </c>
      <c r="AI279">
        <v>1</v>
      </c>
      <c r="AJ279">
        <v>0</v>
      </c>
      <c r="AK279" t="s">
        <v>236</v>
      </c>
      <c r="AL279">
        <v>33.934964999999998</v>
      </c>
      <c r="AM279" t="s">
        <v>237</v>
      </c>
      <c r="AN279">
        <v>-78.068483000000001</v>
      </c>
      <c r="AO279">
        <v>25</v>
      </c>
      <c r="AP279">
        <v>400</v>
      </c>
      <c r="AQ279" t="s">
        <v>129</v>
      </c>
      <c r="AR279">
        <v>43</v>
      </c>
      <c r="AS279">
        <v>44</v>
      </c>
      <c r="AT279">
        <v>-320</v>
      </c>
      <c r="BB279" t="str">
        <f t="shared" si="104"/>
        <v>1200</v>
      </c>
      <c r="BC279">
        <v>1</v>
      </c>
      <c r="BD279" t="str">
        <f t="shared" si="105"/>
        <v xml:space="preserve">N72FU   </v>
      </c>
      <c r="BE279">
        <v>1</v>
      </c>
      <c r="BG279">
        <v>0</v>
      </c>
      <c r="BH279">
        <v>0</v>
      </c>
      <c r="BI279">
        <v>0</v>
      </c>
      <c r="BJ279">
        <v>25</v>
      </c>
      <c r="BK279">
        <v>-375</v>
      </c>
      <c r="BL279" t="s">
        <v>139</v>
      </c>
      <c r="BM279">
        <v>1</v>
      </c>
      <c r="BN279">
        <v>1</v>
      </c>
      <c r="BO279">
        <v>0</v>
      </c>
      <c r="BP279">
        <v>0</v>
      </c>
      <c r="BS279">
        <v>0.2</v>
      </c>
      <c r="BT279">
        <v>0</v>
      </c>
      <c r="BU279">
        <v>0</v>
      </c>
      <c r="CE279" t="str">
        <f t="shared" si="113"/>
        <v>11:58:32.836</v>
      </c>
      <c r="CF279">
        <v>836254077</v>
      </c>
      <c r="CS279">
        <v>0</v>
      </c>
      <c r="CT279">
        <v>2</v>
      </c>
      <c r="CU279">
        <v>0</v>
      </c>
      <c r="CV279">
        <v>2</v>
      </c>
      <c r="CW279">
        <v>0</v>
      </c>
      <c r="CX279">
        <v>7</v>
      </c>
      <c r="CY279">
        <v>7</v>
      </c>
      <c r="CZ279" t="s">
        <v>131</v>
      </c>
      <c r="DA279">
        <v>65</v>
      </c>
      <c r="DB279">
        <v>0</v>
      </c>
      <c r="DC279" t="s">
        <v>132</v>
      </c>
      <c r="DD279" t="s">
        <v>133</v>
      </c>
      <c r="DG279">
        <v>3574838</v>
      </c>
      <c r="DI279">
        <v>0</v>
      </c>
      <c r="DJ279">
        <v>0</v>
      </c>
      <c r="DK279">
        <v>1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</row>
    <row r="280" spans="1:123" x14ac:dyDescent="0.3">
      <c r="A280" t="str">
        <f>"10/15/2023 11:58:33.100"</f>
        <v>10/15/2023 11:58:33.100</v>
      </c>
      <c r="C280" t="str">
        <f t="shared" si="102"/>
        <v>FFDFD3C0</v>
      </c>
      <c r="D280" t="s">
        <v>137</v>
      </c>
      <c r="E280">
        <v>6</v>
      </c>
      <c r="F280">
        <v>1006</v>
      </c>
      <c r="G280" t="s">
        <v>135</v>
      </c>
      <c r="J280" t="s">
        <v>138</v>
      </c>
      <c r="K280">
        <v>0</v>
      </c>
      <c r="L280">
        <v>3</v>
      </c>
      <c r="M280">
        <v>0</v>
      </c>
      <c r="N280">
        <v>2</v>
      </c>
      <c r="O280">
        <v>0</v>
      </c>
      <c r="P280">
        <v>1</v>
      </c>
      <c r="Q280">
        <v>0</v>
      </c>
      <c r="S280" t="str">
        <f t="shared" si="112"/>
        <v>11:58:32.000</v>
      </c>
      <c r="T280" t="str">
        <f t="shared" si="112"/>
        <v>11:58:32.000</v>
      </c>
      <c r="U280" t="str">
        <f t="shared" si="103"/>
        <v>A9A1C3</v>
      </c>
      <c r="V280">
        <v>0</v>
      </c>
      <c r="W280">
        <v>0</v>
      </c>
      <c r="X280">
        <v>2</v>
      </c>
      <c r="Y280">
        <v>0</v>
      </c>
      <c r="AA280">
        <v>1</v>
      </c>
      <c r="AB280">
        <v>8</v>
      </c>
      <c r="AC280">
        <v>3</v>
      </c>
      <c r="AD280">
        <v>0</v>
      </c>
      <c r="AE280">
        <v>9</v>
      </c>
      <c r="AF280" t="s">
        <v>126</v>
      </c>
      <c r="AG280">
        <v>0</v>
      </c>
      <c r="AH280">
        <v>3</v>
      </c>
      <c r="AI280">
        <v>1</v>
      </c>
      <c r="AJ280">
        <v>0</v>
      </c>
      <c r="AK280" t="s">
        <v>236</v>
      </c>
      <c r="AL280">
        <v>33.934964999999998</v>
      </c>
      <c r="AM280" t="s">
        <v>237</v>
      </c>
      <c r="AN280">
        <v>-78.068483000000001</v>
      </c>
      <c r="AO280">
        <v>25</v>
      </c>
      <c r="AP280">
        <v>400</v>
      </c>
      <c r="AQ280" t="s">
        <v>129</v>
      </c>
      <c r="AR280">
        <v>43</v>
      </c>
      <c r="AS280">
        <v>44</v>
      </c>
      <c r="AT280">
        <v>-320</v>
      </c>
      <c r="BB280" t="str">
        <f t="shared" si="104"/>
        <v>1200</v>
      </c>
      <c r="BC280">
        <v>1</v>
      </c>
      <c r="BD280" t="str">
        <f t="shared" si="105"/>
        <v xml:space="preserve">N72FU   </v>
      </c>
      <c r="BE280">
        <v>1</v>
      </c>
      <c r="BG280">
        <v>0</v>
      </c>
      <c r="BH280">
        <v>0</v>
      </c>
      <c r="BI280">
        <v>0</v>
      </c>
      <c r="BJ280">
        <v>25</v>
      </c>
      <c r="BK280">
        <v>-375</v>
      </c>
      <c r="BL280" t="s">
        <v>139</v>
      </c>
      <c r="BM280">
        <v>1</v>
      </c>
      <c r="BN280">
        <v>1</v>
      </c>
      <c r="BO280">
        <v>0</v>
      </c>
      <c r="BP280">
        <v>0</v>
      </c>
      <c r="BS280">
        <v>0.2</v>
      </c>
      <c r="BT280">
        <v>0</v>
      </c>
      <c r="BU280">
        <v>0</v>
      </c>
      <c r="CE280" t="str">
        <f t="shared" si="113"/>
        <v>11:58:32.836</v>
      </c>
      <c r="CF280">
        <v>836254077</v>
      </c>
      <c r="CS280">
        <v>0</v>
      </c>
      <c r="CT280">
        <v>2</v>
      </c>
      <c r="CU280">
        <v>0</v>
      </c>
      <c r="CV280">
        <v>2</v>
      </c>
      <c r="CW280">
        <v>0</v>
      </c>
      <c r="CX280">
        <v>7</v>
      </c>
      <c r="CY280">
        <v>7</v>
      </c>
      <c r="CZ280" t="s">
        <v>131</v>
      </c>
      <c r="DA280">
        <v>65</v>
      </c>
      <c r="DB280">
        <v>0</v>
      </c>
      <c r="DC280" t="s">
        <v>132</v>
      </c>
      <c r="DD280" t="s">
        <v>133</v>
      </c>
      <c r="DG280">
        <v>3574838</v>
      </c>
      <c r="DI280">
        <v>0</v>
      </c>
      <c r="DJ280">
        <v>0</v>
      </c>
      <c r="DK280">
        <v>1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</row>
    <row r="281" spans="1:123" x14ac:dyDescent="0.3">
      <c r="A281" t="str">
        <f>"10/15/2023 11:58:33.115"</f>
        <v>10/15/2023 11:58:33.115</v>
      </c>
      <c r="C281" t="str">
        <f t="shared" si="102"/>
        <v>FFDFD3C0</v>
      </c>
      <c r="D281" t="s">
        <v>137</v>
      </c>
      <c r="E281">
        <v>4</v>
      </c>
      <c r="F281">
        <v>1004</v>
      </c>
      <c r="G281" t="s">
        <v>140</v>
      </c>
      <c r="J281" t="s">
        <v>138</v>
      </c>
      <c r="K281">
        <v>0</v>
      </c>
      <c r="L281">
        <v>3</v>
      </c>
      <c r="M281">
        <v>0</v>
      </c>
      <c r="N281">
        <v>2</v>
      </c>
      <c r="O281">
        <v>0</v>
      </c>
      <c r="P281">
        <v>1</v>
      </c>
      <c r="Q281">
        <v>0</v>
      </c>
      <c r="S281" t="str">
        <f t="shared" si="112"/>
        <v>11:58:32.000</v>
      </c>
      <c r="T281" t="str">
        <f t="shared" si="112"/>
        <v>11:58:32.000</v>
      </c>
      <c r="U281" t="str">
        <f t="shared" si="103"/>
        <v>A9A1C3</v>
      </c>
      <c r="V281">
        <v>0</v>
      </c>
      <c r="W281">
        <v>0</v>
      </c>
      <c r="X281">
        <v>2</v>
      </c>
      <c r="Y281">
        <v>0</v>
      </c>
      <c r="AA281">
        <v>1</v>
      </c>
      <c r="AB281">
        <v>8</v>
      </c>
      <c r="AC281">
        <v>3</v>
      </c>
      <c r="AD281">
        <v>0</v>
      </c>
      <c r="AE281">
        <v>9</v>
      </c>
      <c r="AF281" t="s">
        <v>126</v>
      </c>
      <c r="AG281">
        <v>0</v>
      </c>
      <c r="AH281">
        <v>3</v>
      </c>
      <c r="AI281">
        <v>1</v>
      </c>
      <c r="AJ281">
        <v>0</v>
      </c>
      <c r="AK281" t="s">
        <v>236</v>
      </c>
      <c r="AL281">
        <v>33.934964999999998</v>
      </c>
      <c r="AM281" t="s">
        <v>237</v>
      </c>
      <c r="AN281">
        <v>-78.068483000000001</v>
      </c>
      <c r="AO281">
        <v>25</v>
      </c>
      <c r="AP281">
        <v>400</v>
      </c>
      <c r="AQ281" t="s">
        <v>129</v>
      </c>
      <c r="AR281">
        <v>43</v>
      </c>
      <c r="AS281">
        <v>44</v>
      </c>
      <c r="AT281">
        <v>-320</v>
      </c>
      <c r="BB281" t="str">
        <f t="shared" si="104"/>
        <v>1200</v>
      </c>
      <c r="BC281">
        <v>1</v>
      </c>
      <c r="BD281" t="str">
        <f t="shared" si="105"/>
        <v xml:space="preserve">N72FU   </v>
      </c>
      <c r="BE281">
        <v>1</v>
      </c>
      <c r="BG281">
        <v>0</v>
      </c>
      <c r="BH281">
        <v>0</v>
      </c>
      <c r="BI281">
        <v>0</v>
      </c>
      <c r="BJ281">
        <v>25</v>
      </c>
      <c r="BK281">
        <v>-375</v>
      </c>
      <c r="BL281" t="s">
        <v>139</v>
      </c>
      <c r="BM281">
        <v>1</v>
      </c>
      <c r="BN281">
        <v>1</v>
      </c>
      <c r="BO281">
        <v>0</v>
      </c>
      <c r="BP281">
        <v>0</v>
      </c>
      <c r="BS281">
        <v>0.2</v>
      </c>
      <c r="BT281">
        <v>0</v>
      </c>
      <c r="BU281">
        <v>0</v>
      </c>
      <c r="CE281" t="str">
        <f t="shared" si="113"/>
        <v>11:58:32.836</v>
      </c>
      <c r="CF281">
        <v>836254077</v>
      </c>
      <c r="CS281">
        <v>0</v>
      </c>
      <c r="CT281">
        <v>2</v>
      </c>
      <c r="CU281">
        <v>0</v>
      </c>
      <c r="CV281">
        <v>2</v>
      </c>
      <c r="CW281">
        <v>0</v>
      </c>
      <c r="CX281">
        <v>7</v>
      </c>
      <c r="CY281">
        <v>7</v>
      </c>
      <c r="CZ281" t="s">
        <v>131</v>
      </c>
      <c r="DA281">
        <v>65</v>
      </c>
      <c r="DB281">
        <v>0</v>
      </c>
      <c r="DC281" t="s">
        <v>132</v>
      </c>
      <c r="DD281" t="s">
        <v>133</v>
      </c>
      <c r="DG281">
        <v>3574838</v>
      </c>
      <c r="DI281">
        <v>0</v>
      </c>
      <c r="DJ281">
        <v>0</v>
      </c>
      <c r="DK281">
        <v>1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</row>
    <row r="282" spans="1:123" x14ac:dyDescent="0.3">
      <c r="A282" t="str">
        <f>"10/15/2023 11:58:33.131"</f>
        <v>10/15/2023 11:58:33.131</v>
      </c>
      <c r="C282" t="str">
        <f t="shared" si="102"/>
        <v>FFDFD3C0</v>
      </c>
      <c r="D282" t="s">
        <v>141</v>
      </c>
      <c r="E282">
        <v>42</v>
      </c>
      <c r="H282">
        <v>129</v>
      </c>
      <c r="I282" t="s">
        <v>142</v>
      </c>
      <c r="J282" t="s">
        <v>125</v>
      </c>
      <c r="K282">
        <v>0</v>
      </c>
      <c r="L282">
        <v>3</v>
      </c>
      <c r="M282">
        <v>0</v>
      </c>
      <c r="N282">
        <v>2</v>
      </c>
      <c r="O282">
        <v>0</v>
      </c>
      <c r="P282">
        <v>1</v>
      </c>
      <c r="Q282">
        <v>0</v>
      </c>
      <c r="S282" t="str">
        <f t="shared" si="112"/>
        <v>11:58:32.000</v>
      </c>
      <c r="T282" t="str">
        <f t="shared" si="112"/>
        <v>11:58:32.000</v>
      </c>
      <c r="U282" t="str">
        <f t="shared" si="103"/>
        <v>A9A1C3</v>
      </c>
      <c r="V282">
        <v>0</v>
      </c>
      <c r="W282">
        <v>0</v>
      </c>
      <c r="X282">
        <v>2</v>
      </c>
      <c r="Y282">
        <v>0</v>
      </c>
      <c r="AA282">
        <v>1</v>
      </c>
      <c r="AB282">
        <v>8</v>
      </c>
      <c r="AC282">
        <v>3</v>
      </c>
      <c r="AD282">
        <v>0</v>
      </c>
      <c r="AE282">
        <v>9</v>
      </c>
      <c r="AF282" t="s">
        <v>126</v>
      </c>
      <c r="AG282">
        <v>0</v>
      </c>
      <c r="AH282">
        <v>3</v>
      </c>
      <c r="AI282">
        <v>1</v>
      </c>
      <c r="AJ282">
        <v>0</v>
      </c>
      <c r="AK282" t="s">
        <v>236</v>
      </c>
      <c r="AL282">
        <v>33.934964999999998</v>
      </c>
      <c r="AM282" t="s">
        <v>237</v>
      </c>
      <c r="AN282">
        <v>-78.068483000000001</v>
      </c>
      <c r="AO282">
        <v>25</v>
      </c>
      <c r="AP282">
        <v>400</v>
      </c>
      <c r="AQ282" t="s">
        <v>129</v>
      </c>
      <c r="AR282">
        <v>43</v>
      </c>
      <c r="AS282">
        <v>44</v>
      </c>
      <c r="AT282">
        <v>-320</v>
      </c>
      <c r="BB282" t="str">
        <f t="shared" si="104"/>
        <v>1200</v>
      </c>
      <c r="BC282">
        <v>1</v>
      </c>
      <c r="BD282" t="str">
        <f t="shared" si="105"/>
        <v xml:space="preserve">N72FU   </v>
      </c>
      <c r="BE282">
        <v>1</v>
      </c>
      <c r="BG282">
        <v>0</v>
      </c>
      <c r="BH282">
        <v>0</v>
      </c>
      <c r="BI282">
        <v>0</v>
      </c>
      <c r="BJ282">
        <v>25</v>
      </c>
      <c r="BK282">
        <v>-375</v>
      </c>
      <c r="BL282" t="s">
        <v>139</v>
      </c>
      <c r="BM282">
        <v>1</v>
      </c>
      <c r="BN282">
        <v>1</v>
      </c>
      <c r="BO282">
        <v>0</v>
      </c>
      <c r="BP282">
        <v>0</v>
      </c>
      <c r="BS282">
        <v>0.2</v>
      </c>
      <c r="BT282">
        <v>0</v>
      </c>
      <c r="BU282">
        <v>0</v>
      </c>
      <c r="CE282" t="str">
        <f t="shared" si="113"/>
        <v>11:58:32.836</v>
      </c>
      <c r="CF282">
        <v>836254077</v>
      </c>
      <c r="CS282">
        <v>0</v>
      </c>
      <c r="CT282">
        <v>2</v>
      </c>
      <c r="CU282">
        <v>0</v>
      </c>
      <c r="CV282">
        <v>2</v>
      </c>
      <c r="CW282">
        <v>0</v>
      </c>
      <c r="CX282">
        <v>7</v>
      </c>
      <c r="CY282">
        <v>7</v>
      </c>
      <c r="CZ282" t="s">
        <v>131</v>
      </c>
      <c r="DA282">
        <v>65</v>
      </c>
      <c r="DB282">
        <v>0</v>
      </c>
      <c r="DC282" t="s">
        <v>132</v>
      </c>
      <c r="DD282" t="s">
        <v>133</v>
      </c>
      <c r="DG282">
        <v>3574838</v>
      </c>
      <c r="DI282">
        <v>0</v>
      </c>
      <c r="DJ282">
        <v>0</v>
      </c>
      <c r="DK282">
        <v>1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</row>
    <row r="283" spans="1:123" x14ac:dyDescent="0.3">
      <c r="A283" t="str">
        <f>"10/15/2023 11:58:33.131"</f>
        <v>10/15/2023 11:58:33.131</v>
      </c>
      <c r="C283" t="str">
        <f t="shared" si="102"/>
        <v>FFDFD3C0</v>
      </c>
      <c r="D283" t="s">
        <v>143</v>
      </c>
      <c r="E283">
        <v>6</v>
      </c>
      <c r="F283">
        <v>3006</v>
      </c>
      <c r="G283" t="s">
        <v>144</v>
      </c>
      <c r="J283" t="s">
        <v>145</v>
      </c>
      <c r="K283">
        <v>0</v>
      </c>
      <c r="L283">
        <v>3</v>
      </c>
      <c r="M283">
        <v>0</v>
      </c>
      <c r="N283">
        <v>2</v>
      </c>
      <c r="O283">
        <v>0</v>
      </c>
      <c r="P283">
        <v>1</v>
      </c>
      <c r="Q283">
        <v>0</v>
      </c>
      <c r="S283" t="str">
        <f t="shared" si="112"/>
        <v>11:58:32.000</v>
      </c>
      <c r="T283" t="str">
        <f t="shared" si="112"/>
        <v>11:58:32.000</v>
      </c>
      <c r="U283" t="str">
        <f t="shared" si="103"/>
        <v>A9A1C3</v>
      </c>
      <c r="V283">
        <v>0</v>
      </c>
      <c r="W283">
        <v>0</v>
      </c>
      <c r="X283">
        <v>2</v>
      </c>
      <c r="Y283">
        <v>0</v>
      </c>
      <c r="AA283">
        <v>1</v>
      </c>
      <c r="AB283">
        <v>8</v>
      </c>
      <c r="AC283">
        <v>3</v>
      </c>
      <c r="AD283">
        <v>0</v>
      </c>
      <c r="AE283">
        <v>9</v>
      </c>
      <c r="AF283" t="s">
        <v>126</v>
      </c>
      <c r="AG283">
        <v>0</v>
      </c>
      <c r="AH283">
        <v>3</v>
      </c>
      <c r="AI283">
        <v>1</v>
      </c>
      <c r="AJ283">
        <v>0</v>
      </c>
      <c r="AK283" t="s">
        <v>236</v>
      </c>
      <c r="AL283">
        <v>33.934964999999998</v>
      </c>
      <c r="AM283" t="s">
        <v>237</v>
      </c>
      <c r="AN283">
        <v>-78.068483000000001</v>
      </c>
      <c r="AO283">
        <v>25</v>
      </c>
      <c r="AP283">
        <v>400</v>
      </c>
      <c r="AQ283" t="s">
        <v>129</v>
      </c>
      <c r="AR283">
        <v>43</v>
      </c>
      <c r="AS283">
        <v>44</v>
      </c>
      <c r="AT283">
        <v>-320</v>
      </c>
      <c r="BB283" t="str">
        <f t="shared" si="104"/>
        <v>1200</v>
      </c>
      <c r="BC283">
        <v>1</v>
      </c>
      <c r="BD283" t="str">
        <f t="shared" si="105"/>
        <v xml:space="preserve">N72FU   </v>
      </c>
      <c r="BE283">
        <v>1</v>
      </c>
      <c r="BG283">
        <v>0</v>
      </c>
      <c r="BH283">
        <v>0</v>
      </c>
      <c r="BI283">
        <v>0</v>
      </c>
      <c r="BJ283">
        <v>25</v>
      </c>
      <c r="BK283">
        <v>-375</v>
      </c>
      <c r="BL283" t="s">
        <v>139</v>
      </c>
      <c r="BM283">
        <v>1</v>
      </c>
      <c r="BN283">
        <v>1</v>
      </c>
      <c r="BO283">
        <v>0</v>
      </c>
      <c r="BP283">
        <v>0</v>
      </c>
      <c r="BS283">
        <v>0.2</v>
      </c>
      <c r="BT283">
        <v>0</v>
      </c>
      <c r="BU283">
        <v>0</v>
      </c>
      <c r="CE283" t="str">
        <f t="shared" si="113"/>
        <v>11:58:32.836</v>
      </c>
      <c r="CF283">
        <v>836254077</v>
      </c>
      <c r="CS283">
        <v>0</v>
      </c>
      <c r="CT283">
        <v>2</v>
      </c>
      <c r="CU283">
        <v>0</v>
      </c>
      <c r="CV283">
        <v>2</v>
      </c>
      <c r="CW283">
        <v>0</v>
      </c>
      <c r="CX283">
        <v>7</v>
      </c>
      <c r="CY283">
        <v>7</v>
      </c>
      <c r="CZ283" t="s">
        <v>131</v>
      </c>
      <c r="DA283">
        <v>65</v>
      </c>
      <c r="DB283">
        <v>0</v>
      </c>
      <c r="DC283" t="s">
        <v>132</v>
      </c>
      <c r="DD283" t="s">
        <v>133</v>
      </c>
      <c r="DG283">
        <v>3574838</v>
      </c>
      <c r="DI283">
        <v>0</v>
      </c>
      <c r="DJ283">
        <v>0</v>
      </c>
      <c r="DK283">
        <v>1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</row>
    <row r="284" spans="1:123" x14ac:dyDescent="0.3">
      <c r="A284" t="str">
        <f>"10/15/2023 11:58:33.600"</f>
        <v>10/15/2023 11:58:33.600</v>
      </c>
      <c r="C284" t="str">
        <f t="shared" si="102"/>
        <v>FFDFD3C0</v>
      </c>
      <c r="D284" t="s">
        <v>134</v>
      </c>
      <c r="E284">
        <v>2</v>
      </c>
      <c r="H284">
        <v>158</v>
      </c>
      <c r="I284" t="s">
        <v>140</v>
      </c>
      <c r="J284" t="s">
        <v>136</v>
      </c>
      <c r="K284">
        <v>0</v>
      </c>
      <c r="L284">
        <v>3</v>
      </c>
      <c r="M284">
        <v>0</v>
      </c>
      <c r="N284">
        <v>2</v>
      </c>
      <c r="O284">
        <v>0</v>
      </c>
      <c r="P284">
        <v>1</v>
      </c>
      <c r="Q284">
        <v>0</v>
      </c>
      <c r="S284" t="str">
        <f t="shared" ref="S284:T289" si="114">"11:58:33.000"</f>
        <v>11:58:33.000</v>
      </c>
      <c r="T284" t="str">
        <f t="shared" si="114"/>
        <v>11:58:33.000</v>
      </c>
      <c r="U284" t="str">
        <f t="shared" si="103"/>
        <v>A9A1C3</v>
      </c>
      <c r="V284">
        <v>0</v>
      </c>
      <c r="W284">
        <v>0</v>
      </c>
      <c r="X284">
        <v>2</v>
      </c>
      <c r="Y284">
        <v>0</v>
      </c>
      <c r="AA284">
        <v>1</v>
      </c>
      <c r="AB284">
        <v>8</v>
      </c>
      <c r="AC284">
        <v>3</v>
      </c>
      <c r="AD284">
        <v>0</v>
      </c>
      <c r="AE284">
        <v>9</v>
      </c>
      <c r="AF284" t="s">
        <v>126</v>
      </c>
      <c r="AG284">
        <v>0</v>
      </c>
      <c r="AH284">
        <v>3</v>
      </c>
      <c r="AI284">
        <v>1</v>
      </c>
      <c r="AJ284">
        <v>0</v>
      </c>
      <c r="AK284" t="s">
        <v>238</v>
      </c>
      <c r="AL284">
        <v>33.935180000000003</v>
      </c>
      <c r="AM284" t="s">
        <v>239</v>
      </c>
      <c r="AN284">
        <v>-78.068247</v>
      </c>
      <c r="AO284">
        <v>25</v>
      </c>
      <c r="AP284">
        <v>400</v>
      </c>
      <c r="AQ284" t="s">
        <v>129</v>
      </c>
      <c r="AR284">
        <v>43</v>
      </c>
      <c r="AS284">
        <v>43</v>
      </c>
      <c r="AT284">
        <v>-384</v>
      </c>
      <c r="BB284" t="str">
        <f t="shared" si="104"/>
        <v>1200</v>
      </c>
      <c r="BC284">
        <v>1</v>
      </c>
      <c r="BD284" t="str">
        <f t="shared" si="105"/>
        <v xml:space="preserve">N72FU   </v>
      </c>
      <c r="BE284">
        <v>1</v>
      </c>
      <c r="BG284">
        <v>0</v>
      </c>
      <c r="BH284">
        <v>0</v>
      </c>
      <c r="BI284">
        <v>0</v>
      </c>
      <c r="BJ284">
        <v>25</v>
      </c>
      <c r="BK284">
        <v>-375</v>
      </c>
      <c r="BL284" t="s">
        <v>139</v>
      </c>
      <c r="BM284">
        <v>1</v>
      </c>
      <c r="BN284">
        <v>1</v>
      </c>
      <c r="BO284">
        <v>0</v>
      </c>
      <c r="BP284">
        <v>0</v>
      </c>
      <c r="BS284">
        <v>0.2</v>
      </c>
      <c r="BT284">
        <v>0</v>
      </c>
      <c r="BU284">
        <v>0</v>
      </c>
      <c r="CE284" t="str">
        <f t="shared" ref="CE284:CE289" si="115">"11:58:33.346"</f>
        <v>11:58:33.346</v>
      </c>
      <c r="CF284">
        <v>345752649</v>
      </c>
      <c r="CS284">
        <v>0</v>
      </c>
      <c r="CT284">
        <v>2</v>
      </c>
      <c r="CU284">
        <v>0</v>
      </c>
      <c r="CV284">
        <v>2</v>
      </c>
      <c r="CW284">
        <v>0</v>
      </c>
      <c r="CX284">
        <v>7</v>
      </c>
      <c r="CY284">
        <v>7</v>
      </c>
      <c r="CZ284" t="s">
        <v>131</v>
      </c>
      <c r="DA284">
        <v>65</v>
      </c>
      <c r="DB284">
        <v>0</v>
      </c>
      <c r="DC284" t="s">
        <v>132</v>
      </c>
      <c r="DD284" t="s">
        <v>133</v>
      </c>
      <c r="DG284">
        <v>3574843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</row>
    <row r="285" spans="1:123" x14ac:dyDescent="0.3">
      <c r="A285" t="str">
        <f>"10/15/2023 11:58:33.600"</f>
        <v>10/15/2023 11:58:33.600</v>
      </c>
      <c r="C285" t="str">
        <f t="shared" si="102"/>
        <v>FFDFD3C0</v>
      </c>
      <c r="D285" t="s">
        <v>137</v>
      </c>
      <c r="E285">
        <v>6</v>
      </c>
      <c r="F285">
        <v>1006</v>
      </c>
      <c r="G285" t="s">
        <v>135</v>
      </c>
      <c r="J285" t="s">
        <v>138</v>
      </c>
      <c r="K285">
        <v>0</v>
      </c>
      <c r="L285">
        <v>3</v>
      </c>
      <c r="M285">
        <v>0</v>
      </c>
      <c r="N285">
        <v>2</v>
      </c>
      <c r="O285">
        <v>0</v>
      </c>
      <c r="P285">
        <v>1</v>
      </c>
      <c r="Q285">
        <v>0</v>
      </c>
      <c r="S285" t="str">
        <f t="shared" si="114"/>
        <v>11:58:33.000</v>
      </c>
      <c r="T285" t="str">
        <f t="shared" si="114"/>
        <v>11:58:33.000</v>
      </c>
      <c r="U285" t="str">
        <f t="shared" si="103"/>
        <v>A9A1C3</v>
      </c>
      <c r="V285">
        <v>0</v>
      </c>
      <c r="W285">
        <v>0</v>
      </c>
      <c r="X285">
        <v>2</v>
      </c>
      <c r="Y285">
        <v>0</v>
      </c>
      <c r="AA285">
        <v>1</v>
      </c>
      <c r="AB285">
        <v>8</v>
      </c>
      <c r="AC285">
        <v>3</v>
      </c>
      <c r="AD285">
        <v>0</v>
      </c>
      <c r="AE285">
        <v>9</v>
      </c>
      <c r="AF285" t="s">
        <v>126</v>
      </c>
      <c r="AG285">
        <v>0</v>
      </c>
      <c r="AH285">
        <v>3</v>
      </c>
      <c r="AI285">
        <v>1</v>
      </c>
      <c r="AJ285">
        <v>0</v>
      </c>
      <c r="AK285" t="s">
        <v>238</v>
      </c>
      <c r="AL285">
        <v>33.935180000000003</v>
      </c>
      <c r="AM285" t="s">
        <v>239</v>
      </c>
      <c r="AN285">
        <v>-78.068247</v>
      </c>
      <c r="AO285">
        <v>25</v>
      </c>
      <c r="AP285">
        <v>400</v>
      </c>
      <c r="AQ285" t="s">
        <v>129</v>
      </c>
      <c r="AR285">
        <v>43</v>
      </c>
      <c r="AS285">
        <v>43</v>
      </c>
      <c r="AT285">
        <v>-384</v>
      </c>
      <c r="BB285" t="str">
        <f t="shared" si="104"/>
        <v>1200</v>
      </c>
      <c r="BC285">
        <v>1</v>
      </c>
      <c r="BD285" t="str">
        <f t="shared" si="105"/>
        <v xml:space="preserve">N72FU   </v>
      </c>
      <c r="BE285">
        <v>1</v>
      </c>
      <c r="BG285">
        <v>0</v>
      </c>
      <c r="BH285">
        <v>0</v>
      </c>
      <c r="BI285">
        <v>0</v>
      </c>
      <c r="BJ285">
        <v>25</v>
      </c>
      <c r="BK285">
        <v>-375</v>
      </c>
      <c r="BL285" t="s">
        <v>139</v>
      </c>
      <c r="BM285">
        <v>1</v>
      </c>
      <c r="BN285">
        <v>1</v>
      </c>
      <c r="BO285">
        <v>0</v>
      </c>
      <c r="BP285">
        <v>0</v>
      </c>
      <c r="BS285">
        <v>0.2</v>
      </c>
      <c r="BT285">
        <v>0</v>
      </c>
      <c r="BU285">
        <v>0</v>
      </c>
      <c r="CE285" t="str">
        <f t="shared" si="115"/>
        <v>11:58:33.346</v>
      </c>
      <c r="CF285">
        <v>345752649</v>
      </c>
      <c r="CS285">
        <v>0</v>
      </c>
      <c r="CT285">
        <v>2</v>
      </c>
      <c r="CU285">
        <v>0</v>
      </c>
      <c r="CV285">
        <v>2</v>
      </c>
      <c r="CW285">
        <v>0</v>
      </c>
      <c r="CX285">
        <v>7</v>
      </c>
      <c r="CY285">
        <v>7</v>
      </c>
      <c r="CZ285" t="s">
        <v>131</v>
      </c>
      <c r="DA285">
        <v>65</v>
      </c>
      <c r="DB285">
        <v>0</v>
      </c>
      <c r="DC285" t="s">
        <v>132</v>
      </c>
      <c r="DD285" t="s">
        <v>133</v>
      </c>
      <c r="DG285">
        <v>3574843</v>
      </c>
      <c r="DI285">
        <v>0</v>
      </c>
      <c r="DJ285">
        <v>0</v>
      </c>
      <c r="DK285">
        <v>1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</row>
    <row r="286" spans="1:123" x14ac:dyDescent="0.3">
      <c r="A286" t="str">
        <f>"10/15/2023 11:58:33.615"</f>
        <v>10/15/2023 11:58:33.615</v>
      </c>
      <c r="C286" t="str">
        <f t="shared" si="102"/>
        <v>FFDFD3C0</v>
      </c>
      <c r="D286" t="s">
        <v>137</v>
      </c>
      <c r="E286">
        <v>4</v>
      </c>
      <c r="F286">
        <v>1004</v>
      </c>
      <c r="G286" t="s">
        <v>140</v>
      </c>
      <c r="J286" t="s">
        <v>138</v>
      </c>
      <c r="K286">
        <v>0</v>
      </c>
      <c r="L286">
        <v>3</v>
      </c>
      <c r="M286">
        <v>0</v>
      </c>
      <c r="N286">
        <v>2</v>
      </c>
      <c r="O286">
        <v>0</v>
      </c>
      <c r="P286">
        <v>1</v>
      </c>
      <c r="Q286">
        <v>0</v>
      </c>
      <c r="S286" t="str">
        <f t="shared" si="114"/>
        <v>11:58:33.000</v>
      </c>
      <c r="T286" t="str">
        <f t="shared" si="114"/>
        <v>11:58:33.000</v>
      </c>
      <c r="U286" t="str">
        <f t="shared" si="103"/>
        <v>A9A1C3</v>
      </c>
      <c r="V286">
        <v>0</v>
      </c>
      <c r="W286">
        <v>0</v>
      </c>
      <c r="X286">
        <v>2</v>
      </c>
      <c r="Y286">
        <v>0</v>
      </c>
      <c r="AA286">
        <v>1</v>
      </c>
      <c r="AB286">
        <v>8</v>
      </c>
      <c r="AC286">
        <v>3</v>
      </c>
      <c r="AD286">
        <v>0</v>
      </c>
      <c r="AE286">
        <v>9</v>
      </c>
      <c r="AF286" t="s">
        <v>126</v>
      </c>
      <c r="AG286">
        <v>0</v>
      </c>
      <c r="AH286">
        <v>3</v>
      </c>
      <c r="AI286">
        <v>1</v>
      </c>
      <c r="AJ286">
        <v>0</v>
      </c>
      <c r="AK286" t="s">
        <v>238</v>
      </c>
      <c r="AL286">
        <v>33.935180000000003</v>
      </c>
      <c r="AM286" t="s">
        <v>239</v>
      </c>
      <c r="AN286">
        <v>-78.068247</v>
      </c>
      <c r="AO286">
        <v>25</v>
      </c>
      <c r="AP286">
        <v>400</v>
      </c>
      <c r="AQ286" t="s">
        <v>129</v>
      </c>
      <c r="AR286">
        <v>43</v>
      </c>
      <c r="AS286">
        <v>43</v>
      </c>
      <c r="AT286">
        <v>-384</v>
      </c>
      <c r="BB286" t="str">
        <f t="shared" si="104"/>
        <v>1200</v>
      </c>
      <c r="BC286">
        <v>1</v>
      </c>
      <c r="BD286" t="str">
        <f t="shared" si="105"/>
        <v xml:space="preserve">N72FU   </v>
      </c>
      <c r="BE286">
        <v>1</v>
      </c>
      <c r="BG286">
        <v>0</v>
      </c>
      <c r="BH286">
        <v>0</v>
      </c>
      <c r="BI286">
        <v>0</v>
      </c>
      <c r="BJ286">
        <v>25</v>
      </c>
      <c r="BK286">
        <v>-375</v>
      </c>
      <c r="BL286" t="s">
        <v>139</v>
      </c>
      <c r="BM286">
        <v>1</v>
      </c>
      <c r="BN286">
        <v>1</v>
      </c>
      <c r="BO286">
        <v>0</v>
      </c>
      <c r="BP286">
        <v>0</v>
      </c>
      <c r="BS286">
        <v>0.2</v>
      </c>
      <c r="BT286">
        <v>0</v>
      </c>
      <c r="BU286">
        <v>0</v>
      </c>
      <c r="CE286" t="str">
        <f t="shared" si="115"/>
        <v>11:58:33.346</v>
      </c>
      <c r="CF286">
        <v>345752649</v>
      </c>
      <c r="CS286">
        <v>0</v>
      </c>
      <c r="CT286">
        <v>2</v>
      </c>
      <c r="CU286">
        <v>0</v>
      </c>
      <c r="CV286">
        <v>2</v>
      </c>
      <c r="CW286">
        <v>0</v>
      </c>
      <c r="CX286">
        <v>7</v>
      </c>
      <c r="CY286">
        <v>7</v>
      </c>
      <c r="CZ286" t="s">
        <v>131</v>
      </c>
      <c r="DA286">
        <v>65</v>
      </c>
      <c r="DB286">
        <v>0</v>
      </c>
      <c r="DC286" t="s">
        <v>132</v>
      </c>
      <c r="DD286" t="s">
        <v>133</v>
      </c>
      <c r="DG286">
        <v>3574843</v>
      </c>
      <c r="DI286">
        <v>0</v>
      </c>
      <c r="DJ286">
        <v>0</v>
      </c>
      <c r="DK286">
        <v>1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</row>
    <row r="287" spans="1:123" x14ac:dyDescent="0.3">
      <c r="A287" t="str">
        <f>"10/15/2023 11:58:33.631"</f>
        <v>10/15/2023 11:58:33.631</v>
      </c>
      <c r="C287" t="str">
        <f t="shared" si="102"/>
        <v>FFDFD3C0</v>
      </c>
      <c r="D287" t="s">
        <v>123</v>
      </c>
      <c r="E287">
        <v>10</v>
      </c>
      <c r="H287">
        <v>260</v>
      </c>
      <c r="I287" t="s">
        <v>124</v>
      </c>
      <c r="J287" t="s">
        <v>125</v>
      </c>
      <c r="K287">
        <v>0</v>
      </c>
      <c r="L287">
        <v>3</v>
      </c>
      <c r="M287">
        <v>0</v>
      </c>
      <c r="N287">
        <v>2</v>
      </c>
      <c r="O287">
        <v>0</v>
      </c>
      <c r="P287">
        <v>1</v>
      </c>
      <c r="Q287">
        <v>0</v>
      </c>
      <c r="S287" t="str">
        <f t="shared" si="114"/>
        <v>11:58:33.000</v>
      </c>
      <c r="T287" t="str">
        <f t="shared" si="114"/>
        <v>11:58:33.000</v>
      </c>
      <c r="U287" t="str">
        <f t="shared" si="103"/>
        <v>A9A1C3</v>
      </c>
      <c r="V287">
        <v>0</v>
      </c>
      <c r="W287">
        <v>0</v>
      </c>
      <c r="X287">
        <v>2</v>
      </c>
      <c r="Y287">
        <v>0</v>
      </c>
      <c r="AA287">
        <v>1</v>
      </c>
      <c r="AB287">
        <v>8</v>
      </c>
      <c r="AC287">
        <v>3</v>
      </c>
      <c r="AD287">
        <v>0</v>
      </c>
      <c r="AE287">
        <v>9</v>
      </c>
      <c r="AF287" t="s">
        <v>126</v>
      </c>
      <c r="AG287">
        <v>0</v>
      </c>
      <c r="AH287">
        <v>3</v>
      </c>
      <c r="AI287">
        <v>1</v>
      </c>
      <c r="AJ287">
        <v>0</v>
      </c>
      <c r="AK287" t="s">
        <v>238</v>
      </c>
      <c r="AL287">
        <v>33.935180000000003</v>
      </c>
      <c r="AM287" t="s">
        <v>239</v>
      </c>
      <c r="AN287">
        <v>-78.068247</v>
      </c>
      <c r="AO287">
        <v>25</v>
      </c>
      <c r="AP287">
        <v>400</v>
      </c>
      <c r="AQ287" t="s">
        <v>129</v>
      </c>
      <c r="AR287">
        <v>43</v>
      </c>
      <c r="AS287">
        <v>43</v>
      </c>
      <c r="AT287">
        <v>-384</v>
      </c>
      <c r="BB287" t="str">
        <f t="shared" si="104"/>
        <v>1200</v>
      </c>
      <c r="BC287">
        <v>1</v>
      </c>
      <c r="BD287" t="str">
        <f t="shared" si="105"/>
        <v xml:space="preserve">N72FU   </v>
      </c>
      <c r="BE287">
        <v>1</v>
      </c>
      <c r="BG287">
        <v>0</v>
      </c>
      <c r="BH287">
        <v>0</v>
      </c>
      <c r="BI287">
        <v>0</v>
      </c>
      <c r="BJ287">
        <v>25</v>
      </c>
      <c r="BK287">
        <v>-375</v>
      </c>
      <c r="BL287" t="s">
        <v>139</v>
      </c>
      <c r="BM287">
        <v>1</v>
      </c>
      <c r="BN287">
        <v>1</v>
      </c>
      <c r="BO287">
        <v>0</v>
      </c>
      <c r="BP287">
        <v>0</v>
      </c>
      <c r="BS287">
        <v>0.2</v>
      </c>
      <c r="BT287">
        <v>0</v>
      </c>
      <c r="BU287">
        <v>0</v>
      </c>
      <c r="CE287" t="str">
        <f t="shared" si="115"/>
        <v>11:58:33.346</v>
      </c>
      <c r="CF287">
        <v>345752649</v>
      </c>
      <c r="CS287">
        <v>0</v>
      </c>
      <c r="CT287">
        <v>2</v>
      </c>
      <c r="CU287">
        <v>0</v>
      </c>
      <c r="CV287">
        <v>2</v>
      </c>
      <c r="CW287">
        <v>0</v>
      </c>
      <c r="CX287">
        <v>7</v>
      </c>
      <c r="CY287">
        <v>7</v>
      </c>
      <c r="CZ287" t="s">
        <v>131</v>
      </c>
      <c r="DA287">
        <v>65</v>
      </c>
      <c r="DB287">
        <v>0</v>
      </c>
      <c r="DC287" t="s">
        <v>132</v>
      </c>
      <c r="DD287" t="s">
        <v>133</v>
      </c>
      <c r="DG287">
        <v>3574843</v>
      </c>
      <c r="DI287">
        <v>0</v>
      </c>
      <c r="DJ287">
        <v>0</v>
      </c>
      <c r="DK287">
        <v>1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</row>
    <row r="288" spans="1:123" x14ac:dyDescent="0.3">
      <c r="A288" t="str">
        <f>"10/15/2023 11:58:33.631"</f>
        <v>10/15/2023 11:58:33.631</v>
      </c>
      <c r="C288" t="str">
        <f t="shared" si="102"/>
        <v>FFDFD3C0</v>
      </c>
      <c r="D288" t="s">
        <v>141</v>
      </c>
      <c r="E288">
        <v>42</v>
      </c>
      <c r="H288">
        <v>129</v>
      </c>
      <c r="I288" t="s">
        <v>142</v>
      </c>
      <c r="J288" t="s">
        <v>125</v>
      </c>
      <c r="K288">
        <v>0</v>
      </c>
      <c r="L288">
        <v>3</v>
      </c>
      <c r="M288">
        <v>0</v>
      </c>
      <c r="N288">
        <v>2</v>
      </c>
      <c r="O288">
        <v>0</v>
      </c>
      <c r="P288">
        <v>1</v>
      </c>
      <c r="Q288">
        <v>0</v>
      </c>
      <c r="S288" t="str">
        <f t="shared" si="114"/>
        <v>11:58:33.000</v>
      </c>
      <c r="T288" t="str">
        <f t="shared" si="114"/>
        <v>11:58:33.000</v>
      </c>
      <c r="U288" t="str">
        <f t="shared" si="103"/>
        <v>A9A1C3</v>
      </c>
      <c r="V288">
        <v>0</v>
      </c>
      <c r="W288">
        <v>0</v>
      </c>
      <c r="X288">
        <v>2</v>
      </c>
      <c r="Y288">
        <v>0</v>
      </c>
      <c r="AA288">
        <v>1</v>
      </c>
      <c r="AB288">
        <v>8</v>
      </c>
      <c r="AC288">
        <v>3</v>
      </c>
      <c r="AD288">
        <v>0</v>
      </c>
      <c r="AE288">
        <v>9</v>
      </c>
      <c r="AF288" t="s">
        <v>126</v>
      </c>
      <c r="AG288">
        <v>0</v>
      </c>
      <c r="AH288">
        <v>3</v>
      </c>
      <c r="AI288">
        <v>1</v>
      </c>
      <c r="AJ288">
        <v>0</v>
      </c>
      <c r="AK288" t="s">
        <v>238</v>
      </c>
      <c r="AL288">
        <v>33.935180000000003</v>
      </c>
      <c r="AM288" t="s">
        <v>239</v>
      </c>
      <c r="AN288">
        <v>-78.068247</v>
      </c>
      <c r="AO288">
        <v>25</v>
      </c>
      <c r="AP288">
        <v>400</v>
      </c>
      <c r="AQ288" t="s">
        <v>129</v>
      </c>
      <c r="AR288">
        <v>43</v>
      </c>
      <c r="AS288">
        <v>43</v>
      </c>
      <c r="AT288">
        <v>-384</v>
      </c>
      <c r="BB288" t="str">
        <f t="shared" si="104"/>
        <v>1200</v>
      </c>
      <c r="BC288">
        <v>1</v>
      </c>
      <c r="BD288" t="str">
        <f t="shared" si="105"/>
        <v xml:space="preserve">N72FU   </v>
      </c>
      <c r="BE288">
        <v>1</v>
      </c>
      <c r="BG288">
        <v>0</v>
      </c>
      <c r="BH288">
        <v>0</v>
      </c>
      <c r="BI288">
        <v>0</v>
      </c>
      <c r="BJ288">
        <v>25</v>
      </c>
      <c r="BK288">
        <v>-375</v>
      </c>
      <c r="BL288" t="s">
        <v>139</v>
      </c>
      <c r="BM288">
        <v>1</v>
      </c>
      <c r="BN288">
        <v>1</v>
      </c>
      <c r="BO288">
        <v>0</v>
      </c>
      <c r="BP288">
        <v>0</v>
      </c>
      <c r="BS288">
        <v>0.2</v>
      </c>
      <c r="BT288">
        <v>0</v>
      </c>
      <c r="BU288">
        <v>0</v>
      </c>
      <c r="CE288" t="str">
        <f t="shared" si="115"/>
        <v>11:58:33.346</v>
      </c>
      <c r="CF288">
        <v>345752649</v>
      </c>
      <c r="CS288">
        <v>0</v>
      </c>
      <c r="CT288">
        <v>2</v>
      </c>
      <c r="CU288">
        <v>0</v>
      </c>
      <c r="CV288">
        <v>2</v>
      </c>
      <c r="CW288">
        <v>0</v>
      </c>
      <c r="CX288">
        <v>7</v>
      </c>
      <c r="CY288">
        <v>7</v>
      </c>
      <c r="CZ288" t="s">
        <v>131</v>
      </c>
      <c r="DA288">
        <v>65</v>
      </c>
      <c r="DB288">
        <v>0</v>
      </c>
      <c r="DC288" t="s">
        <v>132</v>
      </c>
      <c r="DD288" t="s">
        <v>133</v>
      </c>
      <c r="DG288">
        <v>3574843</v>
      </c>
      <c r="DI288">
        <v>0</v>
      </c>
      <c r="DJ288">
        <v>0</v>
      </c>
      <c r="DK288">
        <v>1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</row>
    <row r="289" spans="1:123" x14ac:dyDescent="0.3">
      <c r="A289" t="str">
        <f>"10/15/2023 11:58:33.631"</f>
        <v>10/15/2023 11:58:33.631</v>
      </c>
      <c r="C289" t="str">
        <f t="shared" si="102"/>
        <v>FFDFD3C0</v>
      </c>
      <c r="D289" t="s">
        <v>143</v>
      </c>
      <c r="E289">
        <v>6</v>
      </c>
      <c r="F289">
        <v>3006</v>
      </c>
      <c r="G289" t="s">
        <v>144</v>
      </c>
      <c r="J289" t="s">
        <v>145</v>
      </c>
      <c r="K289">
        <v>0</v>
      </c>
      <c r="L289">
        <v>3</v>
      </c>
      <c r="M289">
        <v>0</v>
      </c>
      <c r="N289">
        <v>2</v>
      </c>
      <c r="O289">
        <v>0</v>
      </c>
      <c r="P289">
        <v>1</v>
      </c>
      <c r="Q289">
        <v>0</v>
      </c>
      <c r="S289" t="str">
        <f t="shared" si="114"/>
        <v>11:58:33.000</v>
      </c>
      <c r="T289" t="str">
        <f t="shared" si="114"/>
        <v>11:58:33.000</v>
      </c>
      <c r="U289" t="str">
        <f t="shared" si="103"/>
        <v>A9A1C3</v>
      </c>
      <c r="V289">
        <v>0</v>
      </c>
      <c r="W289">
        <v>0</v>
      </c>
      <c r="X289">
        <v>2</v>
      </c>
      <c r="Y289">
        <v>0</v>
      </c>
      <c r="AA289">
        <v>1</v>
      </c>
      <c r="AB289">
        <v>8</v>
      </c>
      <c r="AC289">
        <v>3</v>
      </c>
      <c r="AD289">
        <v>0</v>
      </c>
      <c r="AE289">
        <v>9</v>
      </c>
      <c r="AF289" t="s">
        <v>126</v>
      </c>
      <c r="AG289">
        <v>0</v>
      </c>
      <c r="AH289">
        <v>3</v>
      </c>
      <c r="AI289">
        <v>1</v>
      </c>
      <c r="AJ289">
        <v>0</v>
      </c>
      <c r="AK289" t="s">
        <v>238</v>
      </c>
      <c r="AL289">
        <v>33.935180000000003</v>
      </c>
      <c r="AM289" t="s">
        <v>239</v>
      </c>
      <c r="AN289">
        <v>-78.068247</v>
      </c>
      <c r="AO289">
        <v>25</v>
      </c>
      <c r="AP289">
        <v>400</v>
      </c>
      <c r="AQ289" t="s">
        <v>129</v>
      </c>
      <c r="AR289">
        <v>43</v>
      </c>
      <c r="AS289">
        <v>43</v>
      </c>
      <c r="AT289">
        <v>-384</v>
      </c>
      <c r="BB289" t="str">
        <f t="shared" si="104"/>
        <v>1200</v>
      </c>
      <c r="BC289">
        <v>1</v>
      </c>
      <c r="BD289" t="str">
        <f t="shared" si="105"/>
        <v xml:space="preserve">N72FU   </v>
      </c>
      <c r="BE289">
        <v>1</v>
      </c>
      <c r="BG289">
        <v>0</v>
      </c>
      <c r="BH289">
        <v>0</v>
      </c>
      <c r="BI289">
        <v>0</v>
      </c>
      <c r="BJ289">
        <v>25</v>
      </c>
      <c r="BK289">
        <v>-375</v>
      </c>
      <c r="BL289" t="s">
        <v>139</v>
      </c>
      <c r="BM289">
        <v>1</v>
      </c>
      <c r="BN289">
        <v>1</v>
      </c>
      <c r="BO289">
        <v>0</v>
      </c>
      <c r="BP289">
        <v>0</v>
      </c>
      <c r="BS289">
        <v>0.2</v>
      </c>
      <c r="BT289">
        <v>0</v>
      </c>
      <c r="BU289">
        <v>0</v>
      </c>
      <c r="CE289" t="str">
        <f t="shared" si="115"/>
        <v>11:58:33.346</v>
      </c>
      <c r="CF289">
        <v>345752649</v>
      </c>
      <c r="CS289">
        <v>0</v>
      </c>
      <c r="CT289">
        <v>2</v>
      </c>
      <c r="CU289">
        <v>0</v>
      </c>
      <c r="CV289">
        <v>2</v>
      </c>
      <c r="CW289">
        <v>0</v>
      </c>
      <c r="CX289">
        <v>7</v>
      </c>
      <c r="CY289">
        <v>7</v>
      </c>
      <c r="CZ289" t="s">
        <v>131</v>
      </c>
      <c r="DA289">
        <v>65</v>
      </c>
      <c r="DB289">
        <v>0</v>
      </c>
      <c r="DC289" t="s">
        <v>132</v>
      </c>
      <c r="DD289" t="s">
        <v>133</v>
      </c>
      <c r="DG289">
        <v>3574843</v>
      </c>
      <c r="DI289">
        <v>0</v>
      </c>
      <c r="DJ289">
        <v>0</v>
      </c>
      <c r="DK289">
        <v>1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</row>
    <row r="290" spans="1:123" x14ac:dyDescent="0.3">
      <c r="A290" t="str">
        <f>"10/15/2023 11:58:35.115"</f>
        <v>10/15/2023 11:58:35.115</v>
      </c>
      <c r="C290" t="str">
        <f t="shared" si="102"/>
        <v>FFDFD3C0</v>
      </c>
      <c r="D290" t="s">
        <v>137</v>
      </c>
      <c r="E290">
        <v>4</v>
      </c>
      <c r="F290">
        <v>1004</v>
      </c>
      <c r="G290" t="s">
        <v>140</v>
      </c>
      <c r="J290" t="s">
        <v>138</v>
      </c>
      <c r="K290">
        <v>0</v>
      </c>
      <c r="L290">
        <v>3</v>
      </c>
      <c r="M290">
        <v>0</v>
      </c>
      <c r="N290">
        <v>2</v>
      </c>
      <c r="O290">
        <v>0</v>
      </c>
      <c r="P290">
        <v>1</v>
      </c>
      <c r="Q290">
        <v>0</v>
      </c>
      <c r="S290" t="str">
        <f t="shared" ref="S290:T295" si="116">"11:58:34.000"</f>
        <v>11:58:34.000</v>
      </c>
      <c r="T290" t="str">
        <f t="shared" si="116"/>
        <v>11:58:34.000</v>
      </c>
      <c r="U290" t="str">
        <f t="shared" si="103"/>
        <v>A9A1C3</v>
      </c>
      <c r="V290">
        <v>0</v>
      </c>
      <c r="W290">
        <v>0</v>
      </c>
      <c r="X290">
        <v>2</v>
      </c>
      <c r="Y290">
        <v>0</v>
      </c>
      <c r="AA290">
        <v>1</v>
      </c>
      <c r="AB290">
        <v>8</v>
      </c>
      <c r="AC290">
        <v>3</v>
      </c>
      <c r="AD290">
        <v>0</v>
      </c>
      <c r="AE290">
        <v>9</v>
      </c>
      <c r="AF290" t="s">
        <v>126</v>
      </c>
      <c r="AG290">
        <v>0</v>
      </c>
      <c r="AH290">
        <v>3</v>
      </c>
      <c r="AI290">
        <v>1</v>
      </c>
      <c r="AJ290">
        <v>0</v>
      </c>
      <c r="AK290" t="s">
        <v>240</v>
      </c>
      <c r="AL290">
        <v>33.935394000000002</v>
      </c>
      <c r="AM290" t="s">
        <v>241</v>
      </c>
      <c r="AN290">
        <v>-78.068010999999998</v>
      </c>
      <c r="AO290">
        <v>25</v>
      </c>
      <c r="AP290">
        <v>400</v>
      </c>
      <c r="AQ290" t="s">
        <v>129</v>
      </c>
      <c r="AR290">
        <v>42</v>
      </c>
      <c r="AS290">
        <v>44</v>
      </c>
      <c r="AT290">
        <v>-320</v>
      </c>
      <c r="BB290" t="str">
        <f t="shared" si="104"/>
        <v>1200</v>
      </c>
      <c r="BC290">
        <v>1</v>
      </c>
      <c r="BD290" t="str">
        <f t="shared" si="105"/>
        <v xml:space="preserve">N72FU   </v>
      </c>
      <c r="BE290">
        <v>1</v>
      </c>
      <c r="BG290">
        <v>0</v>
      </c>
      <c r="BH290">
        <v>0</v>
      </c>
      <c r="BI290">
        <v>0</v>
      </c>
      <c r="BJ290">
        <v>25</v>
      </c>
      <c r="BK290">
        <v>-375</v>
      </c>
      <c r="BL290" t="s">
        <v>139</v>
      </c>
      <c r="BM290">
        <v>1</v>
      </c>
      <c r="BN290">
        <v>1</v>
      </c>
      <c r="BO290">
        <v>0</v>
      </c>
      <c r="BP290">
        <v>0</v>
      </c>
      <c r="BS290">
        <v>0.2</v>
      </c>
      <c r="BT290">
        <v>0</v>
      </c>
      <c r="BU290">
        <v>0</v>
      </c>
      <c r="CE290" t="str">
        <f t="shared" ref="CE290:CE295" si="117">"11:58:34.924"</f>
        <v>11:58:34.924</v>
      </c>
      <c r="CF290">
        <v>923504709</v>
      </c>
      <c r="CS290">
        <v>0</v>
      </c>
      <c r="CT290">
        <v>2</v>
      </c>
      <c r="CU290">
        <v>0</v>
      </c>
      <c r="CV290">
        <v>2</v>
      </c>
      <c r="CW290">
        <v>0</v>
      </c>
      <c r="CX290">
        <v>7</v>
      </c>
      <c r="CY290">
        <v>7</v>
      </c>
      <c r="CZ290" t="s">
        <v>131</v>
      </c>
      <c r="DA290">
        <v>65</v>
      </c>
      <c r="DB290">
        <v>0</v>
      </c>
      <c r="DC290" t="s">
        <v>132</v>
      </c>
      <c r="DD290" t="s">
        <v>133</v>
      </c>
      <c r="DG290">
        <v>3574853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</row>
    <row r="291" spans="1:123" x14ac:dyDescent="0.3">
      <c r="A291" t="str">
        <f>"10/15/2023 11:58:35.131"</f>
        <v>10/15/2023 11:58:35.131</v>
      </c>
      <c r="C291" t="str">
        <f t="shared" si="102"/>
        <v>FFDFD3C0</v>
      </c>
      <c r="D291" t="s">
        <v>123</v>
      </c>
      <c r="E291">
        <v>10</v>
      </c>
      <c r="H291">
        <v>260</v>
      </c>
      <c r="I291" t="s">
        <v>124</v>
      </c>
      <c r="J291" t="s">
        <v>125</v>
      </c>
      <c r="K291">
        <v>0</v>
      </c>
      <c r="L291">
        <v>3</v>
      </c>
      <c r="M291">
        <v>0</v>
      </c>
      <c r="N291">
        <v>2</v>
      </c>
      <c r="O291">
        <v>0</v>
      </c>
      <c r="P291">
        <v>1</v>
      </c>
      <c r="Q291">
        <v>0</v>
      </c>
      <c r="S291" t="str">
        <f t="shared" si="116"/>
        <v>11:58:34.000</v>
      </c>
      <c r="T291" t="str">
        <f t="shared" si="116"/>
        <v>11:58:34.000</v>
      </c>
      <c r="U291" t="str">
        <f t="shared" si="103"/>
        <v>A9A1C3</v>
      </c>
      <c r="V291">
        <v>0</v>
      </c>
      <c r="W291">
        <v>0</v>
      </c>
      <c r="X291">
        <v>2</v>
      </c>
      <c r="Y291">
        <v>0</v>
      </c>
      <c r="AA291">
        <v>1</v>
      </c>
      <c r="AB291">
        <v>8</v>
      </c>
      <c r="AC291">
        <v>3</v>
      </c>
      <c r="AD291">
        <v>0</v>
      </c>
      <c r="AE291">
        <v>9</v>
      </c>
      <c r="AF291" t="s">
        <v>126</v>
      </c>
      <c r="AG291">
        <v>0</v>
      </c>
      <c r="AH291">
        <v>3</v>
      </c>
      <c r="AI291">
        <v>1</v>
      </c>
      <c r="AJ291">
        <v>0</v>
      </c>
      <c r="AK291" t="s">
        <v>240</v>
      </c>
      <c r="AL291">
        <v>33.935394000000002</v>
      </c>
      <c r="AM291" t="s">
        <v>241</v>
      </c>
      <c r="AN291">
        <v>-78.068010999999998</v>
      </c>
      <c r="AO291">
        <v>25</v>
      </c>
      <c r="AP291">
        <v>400</v>
      </c>
      <c r="AQ291" t="s">
        <v>129</v>
      </c>
      <c r="AR291">
        <v>42</v>
      </c>
      <c r="AS291">
        <v>44</v>
      </c>
      <c r="AT291">
        <v>-320</v>
      </c>
      <c r="BB291" t="str">
        <f t="shared" si="104"/>
        <v>1200</v>
      </c>
      <c r="BC291">
        <v>1</v>
      </c>
      <c r="BD291" t="str">
        <f t="shared" si="105"/>
        <v xml:space="preserve">N72FU   </v>
      </c>
      <c r="BE291">
        <v>1</v>
      </c>
      <c r="BG291">
        <v>0</v>
      </c>
      <c r="BH291">
        <v>0</v>
      </c>
      <c r="BI291">
        <v>0</v>
      </c>
      <c r="BJ291">
        <v>25</v>
      </c>
      <c r="BK291">
        <v>-375</v>
      </c>
      <c r="BL291" t="s">
        <v>139</v>
      </c>
      <c r="BM291">
        <v>1</v>
      </c>
      <c r="BN291">
        <v>1</v>
      </c>
      <c r="BO291">
        <v>0</v>
      </c>
      <c r="BP291">
        <v>0</v>
      </c>
      <c r="BS291">
        <v>0.2</v>
      </c>
      <c r="BT291">
        <v>0</v>
      </c>
      <c r="BU291">
        <v>0</v>
      </c>
      <c r="CE291" t="str">
        <f t="shared" si="117"/>
        <v>11:58:34.924</v>
      </c>
      <c r="CF291">
        <v>923504709</v>
      </c>
      <c r="CS291">
        <v>0</v>
      </c>
      <c r="CT291">
        <v>2</v>
      </c>
      <c r="CU291">
        <v>0</v>
      </c>
      <c r="CV291">
        <v>2</v>
      </c>
      <c r="CW291">
        <v>0</v>
      </c>
      <c r="CX291">
        <v>7</v>
      </c>
      <c r="CY291">
        <v>7</v>
      </c>
      <c r="CZ291" t="s">
        <v>131</v>
      </c>
      <c r="DA291">
        <v>65</v>
      </c>
      <c r="DB291">
        <v>0</v>
      </c>
      <c r="DC291" t="s">
        <v>132</v>
      </c>
      <c r="DD291" t="s">
        <v>133</v>
      </c>
      <c r="DG291">
        <v>3574853</v>
      </c>
      <c r="DI291">
        <v>0</v>
      </c>
      <c r="DJ291">
        <v>0</v>
      </c>
      <c r="DK291">
        <v>1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</row>
    <row r="292" spans="1:123" x14ac:dyDescent="0.3">
      <c r="A292" t="str">
        <f>"10/15/2023 11:58:35.131"</f>
        <v>10/15/2023 11:58:35.131</v>
      </c>
      <c r="C292" t="str">
        <f t="shared" si="102"/>
        <v>FFDFD3C0</v>
      </c>
      <c r="D292" t="s">
        <v>141</v>
      </c>
      <c r="E292">
        <v>42</v>
      </c>
      <c r="H292">
        <v>129</v>
      </c>
      <c r="I292" t="s">
        <v>142</v>
      </c>
      <c r="J292" t="s">
        <v>125</v>
      </c>
      <c r="K292">
        <v>0</v>
      </c>
      <c r="L292">
        <v>3</v>
      </c>
      <c r="M292">
        <v>0</v>
      </c>
      <c r="N292">
        <v>2</v>
      </c>
      <c r="O292">
        <v>0</v>
      </c>
      <c r="P292">
        <v>1</v>
      </c>
      <c r="Q292">
        <v>0</v>
      </c>
      <c r="S292" t="str">
        <f t="shared" si="116"/>
        <v>11:58:34.000</v>
      </c>
      <c r="T292" t="str">
        <f t="shared" si="116"/>
        <v>11:58:34.000</v>
      </c>
      <c r="U292" t="str">
        <f t="shared" si="103"/>
        <v>A9A1C3</v>
      </c>
      <c r="V292">
        <v>0</v>
      </c>
      <c r="W292">
        <v>0</v>
      </c>
      <c r="X292">
        <v>2</v>
      </c>
      <c r="Y292">
        <v>0</v>
      </c>
      <c r="AA292">
        <v>1</v>
      </c>
      <c r="AB292">
        <v>8</v>
      </c>
      <c r="AC292">
        <v>3</v>
      </c>
      <c r="AD292">
        <v>0</v>
      </c>
      <c r="AE292">
        <v>9</v>
      </c>
      <c r="AF292" t="s">
        <v>126</v>
      </c>
      <c r="AG292">
        <v>0</v>
      </c>
      <c r="AH292">
        <v>3</v>
      </c>
      <c r="AI292">
        <v>1</v>
      </c>
      <c r="AJ292">
        <v>0</v>
      </c>
      <c r="AK292" t="s">
        <v>240</v>
      </c>
      <c r="AL292">
        <v>33.935394000000002</v>
      </c>
      <c r="AM292" t="s">
        <v>241</v>
      </c>
      <c r="AN292">
        <v>-78.068010999999998</v>
      </c>
      <c r="AO292">
        <v>25</v>
      </c>
      <c r="AP292">
        <v>400</v>
      </c>
      <c r="AQ292" t="s">
        <v>129</v>
      </c>
      <c r="AR292">
        <v>42</v>
      </c>
      <c r="AS292">
        <v>44</v>
      </c>
      <c r="AT292">
        <v>-320</v>
      </c>
      <c r="BB292" t="str">
        <f t="shared" si="104"/>
        <v>1200</v>
      </c>
      <c r="BC292">
        <v>1</v>
      </c>
      <c r="BD292" t="str">
        <f t="shared" si="105"/>
        <v xml:space="preserve">N72FU   </v>
      </c>
      <c r="BE292">
        <v>1</v>
      </c>
      <c r="BG292">
        <v>0</v>
      </c>
      <c r="BH292">
        <v>0</v>
      </c>
      <c r="BI292">
        <v>0</v>
      </c>
      <c r="BJ292">
        <v>25</v>
      </c>
      <c r="BK292">
        <v>-375</v>
      </c>
      <c r="BL292" t="s">
        <v>139</v>
      </c>
      <c r="BM292">
        <v>1</v>
      </c>
      <c r="BN292">
        <v>1</v>
      </c>
      <c r="BO292">
        <v>0</v>
      </c>
      <c r="BP292">
        <v>0</v>
      </c>
      <c r="BS292">
        <v>0.2</v>
      </c>
      <c r="BT292">
        <v>0</v>
      </c>
      <c r="BU292">
        <v>0</v>
      </c>
      <c r="CE292" t="str">
        <f t="shared" si="117"/>
        <v>11:58:34.924</v>
      </c>
      <c r="CF292">
        <v>923504709</v>
      </c>
      <c r="CS292">
        <v>0</v>
      </c>
      <c r="CT292">
        <v>2</v>
      </c>
      <c r="CU292">
        <v>0</v>
      </c>
      <c r="CV292">
        <v>2</v>
      </c>
      <c r="CW292">
        <v>0</v>
      </c>
      <c r="CX292">
        <v>7</v>
      </c>
      <c r="CY292">
        <v>7</v>
      </c>
      <c r="CZ292" t="s">
        <v>131</v>
      </c>
      <c r="DA292">
        <v>65</v>
      </c>
      <c r="DB292">
        <v>0</v>
      </c>
      <c r="DC292" t="s">
        <v>132</v>
      </c>
      <c r="DD292" t="s">
        <v>133</v>
      </c>
      <c r="DG292">
        <v>3574853</v>
      </c>
      <c r="DI292">
        <v>0</v>
      </c>
      <c r="DJ292">
        <v>0</v>
      </c>
      <c r="DK292">
        <v>1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</row>
    <row r="293" spans="1:123" x14ac:dyDescent="0.3">
      <c r="A293" t="str">
        <f>"10/15/2023 11:58:35.147"</f>
        <v>10/15/2023 11:58:35.147</v>
      </c>
      <c r="C293" t="str">
        <f t="shared" si="102"/>
        <v>FFDFD3C0</v>
      </c>
      <c r="D293" t="s">
        <v>143</v>
      </c>
      <c r="E293">
        <v>6</v>
      </c>
      <c r="F293">
        <v>3006</v>
      </c>
      <c r="G293" t="s">
        <v>144</v>
      </c>
      <c r="J293" t="s">
        <v>145</v>
      </c>
      <c r="K293">
        <v>0</v>
      </c>
      <c r="L293">
        <v>3</v>
      </c>
      <c r="M293">
        <v>0</v>
      </c>
      <c r="N293">
        <v>2</v>
      </c>
      <c r="O293">
        <v>0</v>
      </c>
      <c r="P293">
        <v>1</v>
      </c>
      <c r="Q293">
        <v>0</v>
      </c>
      <c r="S293" t="str">
        <f t="shared" si="116"/>
        <v>11:58:34.000</v>
      </c>
      <c r="T293" t="str">
        <f t="shared" si="116"/>
        <v>11:58:34.000</v>
      </c>
      <c r="U293" t="str">
        <f t="shared" si="103"/>
        <v>A9A1C3</v>
      </c>
      <c r="V293">
        <v>0</v>
      </c>
      <c r="W293">
        <v>0</v>
      </c>
      <c r="X293">
        <v>2</v>
      </c>
      <c r="Y293">
        <v>0</v>
      </c>
      <c r="AA293">
        <v>1</v>
      </c>
      <c r="AB293">
        <v>8</v>
      </c>
      <c r="AC293">
        <v>3</v>
      </c>
      <c r="AD293">
        <v>0</v>
      </c>
      <c r="AE293">
        <v>9</v>
      </c>
      <c r="AF293" t="s">
        <v>126</v>
      </c>
      <c r="AG293">
        <v>0</v>
      </c>
      <c r="AH293">
        <v>3</v>
      </c>
      <c r="AI293">
        <v>1</v>
      </c>
      <c r="AJ293">
        <v>0</v>
      </c>
      <c r="AK293" t="s">
        <v>240</v>
      </c>
      <c r="AL293">
        <v>33.935394000000002</v>
      </c>
      <c r="AM293" t="s">
        <v>241</v>
      </c>
      <c r="AN293">
        <v>-78.068010999999998</v>
      </c>
      <c r="AO293">
        <v>25</v>
      </c>
      <c r="AP293">
        <v>400</v>
      </c>
      <c r="AQ293" t="s">
        <v>129</v>
      </c>
      <c r="AR293">
        <v>42</v>
      </c>
      <c r="AS293">
        <v>44</v>
      </c>
      <c r="AT293">
        <v>-320</v>
      </c>
      <c r="BB293" t="str">
        <f t="shared" si="104"/>
        <v>1200</v>
      </c>
      <c r="BC293">
        <v>1</v>
      </c>
      <c r="BD293" t="str">
        <f t="shared" si="105"/>
        <v xml:space="preserve">N72FU   </v>
      </c>
      <c r="BE293">
        <v>1</v>
      </c>
      <c r="BG293">
        <v>0</v>
      </c>
      <c r="BH293">
        <v>0</v>
      </c>
      <c r="BI293">
        <v>0</v>
      </c>
      <c r="BJ293">
        <v>25</v>
      </c>
      <c r="BK293">
        <v>-375</v>
      </c>
      <c r="BL293" t="s">
        <v>139</v>
      </c>
      <c r="BM293">
        <v>1</v>
      </c>
      <c r="BN293">
        <v>1</v>
      </c>
      <c r="BO293">
        <v>0</v>
      </c>
      <c r="BP293">
        <v>0</v>
      </c>
      <c r="BS293">
        <v>0.2</v>
      </c>
      <c r="BT293">
        <v>0</v>
      </c>
      <c r="BU293">
        <v>0</v>
      </c>
      <c r="CE293" t="str">
        <f t="shared" si="117"/>
        <v>11:58:34.924</v>
      </c>
      <c r="CF293">
        <v>923504709</v>
      </c>
      <c r="CS293">
        <v>0</v>
      </c>
      <c r="CT293">
        <v>2</v>
      </c>
      <c r="CU293">
        <v>0</v>
      </c>
      <c r="CV293">
        <v>2</v>
      </c>
      <c r="CW293">
        <v>0</v>
      </c>
      <c r="CX293">
        <v>7</v>
      </c>
      <c r="CY293">
        <v>7</v>
      </c>
      <c r="CZ293" t="s">
        <v>131</v>
      </c>
      <c r="DA293">
        <v>65</v>
      </c>
      <c r="DB293">
        <v>0</v>
      </c>
      <c r="DC293" t="s">
        <v>132</v>
      </c>
      <c r="DD293" t="s">
        <v>133</v>
      </c>
      <c r="DG293">
        <v>3574853</v>
      </c>
      <c r="DI293">
        <v>0</v>
      </c>
      <c r="DJ293">
        <v>0</v>
      </c>
      <c r="DK293">
        <v>1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</row>
    <row r="294" spans="1:123" x14ac:dyDescent="0.3">
      <c r="A294" t="str">
        <f>"10/15/2023 11:58:35.147"</f>
        <v>10/15/2023 11:58:35.147</v>
      </c>
      <c r="C294" t="str">
        <f t="shared" si="102"/>
        <v>FFDFD3C0</v>
      </c>
      <c r="D294" t="s">
        <v>134</v>
      </c>
      <c r="E294">
        <v>2</v>
      </c>
      <c r="H294">
        <v>158</v>
      </c>
      <c r="I294" t="s">
        <v>140</v>
      </c>
      <c r="J294" t="s">
        <v>136</v>
      </c>
      <c r="K294">
        <v>0</v>
      </c>
      <c r="L294">
        <v>3</v>
      </c>
      <c r="M294">
        <v>0</v>
      </c>
      <c r="N294">
        <v>2</v>
      </c>
      <c r="O294">
        <v>0</v>
      </c>
      <c r="P294">
        <v>1</v>
      </c>
      <c r="Q294">
        <v>0</v>
      </c>
      <c r="S294" t="str">
        <f t="shared" si="116"/>
        <v>11:58:34.000</v>
      </c>
      <c r="T294" t="str">
        <f t="shared" si="116"/>
        <v>11:58:34.000</v>
      </c>
      <c r="U294" t="str">
        <f t="shared" si="103"/>
        <v>A9A1C3</v>
      </c>
      <c r="V294">
        <v>0</v>
      </c>
      <c r="W294">
        <v>0</v>
      </c>
      <c r="X294">
        <v>2</v>
      </c>
      <c r="Y294">
        <v>0</v>
      </c>
      <c r="AA294">
        <v>1</v>
      </c>
      <c r="AB294">
        <v>8</v>
      </c>
      <c r="AC294">
        <v>3</v>
      </c>
      <c r="AD294">
        <v>0</v>
      </c>
      <c r="AE294">
        <v>9</v>
      </c>
      <c r="AF294" t="s">
        <v>126</v>
      </c>
      <c r="AG294">
        <v>0</v>
      </c>
      <c r="AH294">
        <v>3</v>
      </c>
      <c r="AI294">
        <v>1</v>
      </c>
      <c r="AJ294">
        <v>0</v>
      </c>
      <c r="AK294" t="s">
        <v>240</v>
      </c>
      <c r="AL294">
        <v>33.935394000000002</v>
      </c>
      <c r="AM294" t="s">
        <v>241</v>
      </c>
      <c r="AN294">
        <v>-78.068010999999998</v>
      </c>
      <c r="AO294">
        <v>25</v>
      </c>
      <c r="AP294">
        <v>400</v>
      </c>
      <c r="AQ294" t="s">
        <v>129</v>
      </c>
      <c r="AR294">
        <v>42</v>
      </c>
      <c r="AS294">
        <v>44</v>
      </c>
      <c r="AT294">
        <v>-320</v>
      </c>
      <c r="BB294" t="str">
        <f t="shared" si="104"/>
        <v>1200</v>
      </c>
      <c r="BC294">
        <v>1</v>
      </c>
      <c r="BD294" t="str">
        <f t="shared" si="105"/>
        <v xml:space="preserve">N72FU   </v>
      </c>
      <c r="BE294">
        <v>1</v>
      </c>
      <c r="BG294">
        <v>0</v>
      </c>
      <c r="BH294">
        <v>0</v>
      </c>
      <c r="BI294">
        <v>0</v>
      </c>
      <c r="BJ294">
        <v>25</v>
      </c>
      <c r="BK294">
        <v>-375</v>
      </c>
      <c r="BL294" t="s">
        <v>139</v>
      </c>
      <c r="BM294">
        <v>1</v>
      </c>
      <c r="BN294">
        <v>1</v>
      </c>
      <c r="BO294">
        <v>0</v>
      </c>
      <c r="BP294">
        <v>0</v>
      </c>
      <c r="BS294">
        <v>0.2</v>
      </c>
      <c r="BT294">
        <v>0</v>
      </c>
      <c r="BU294">
        <v>0</v>
      </c>
      <c r="CE294" t="str">
        <f t="shared" si="117"/>
        <v>11:58:34.924</v>
      </c>
      <c r="CF294">
        <v>923504709</v>
      </c>
      <c r="CS294">
        <v>0</v>
      </c>
      <c r="CT294">
        <v>2</v>
      </c>
      <c r="CU294">
        <v>0</v>
      </c>
      <c r="CV294">
        <v>2</v>
      </c>
      <c r="CW294">
        <v>0</v>
      </c>
      <c r="CX294">
        <v>7</v>
      </c>
      <c r="CY294">
        <v>7</v>
      </c>
      <c r="CZ294" t="s">
        <v>131</v>
      </c>
      <c r="DA294">
        <v>65</v>
      </c>
      <c r="DB294">
        <v>0</v>
      </c>
      <c r="DC294" t="s">
        <v>132</v>
      </c>
      <c r="DD294" t="s">
        <v>133</v>
      </c>
      <c r="DG294">
        <v>3574853</v>
      </c>
      <c r="DI294">
        <v>0</v>
      </c>
      <c r="DJ294">
        <v>0</v>
      </c>
      <c r="DK294">
        <v>1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</row>
    <row r="295" spans="1:123" x14ac:dyDescent="0.3">
      <c r="A295" t="str">
        <f>"10/15/2023 11:58:35.162"</f>
        <v>10/15/2023 11:58:35.162</v>
      </c>
      <c r="C295" t="str">
        <f t="shared" si="102"/>
        <v>FFDFD3C0</v>
      </c>
      <c r="D295" t="s">
        <v>137</v>
      </c>
      <c r="E295">
        <v>6</v>
      </c>
      <c r="F295">
        <v>1006</v>
      </c>
      <c r="G295" t="s">
        <v>135</v>
      </c>
      <c r="J295" t="s">
        <v>138</v>
      </c>
      <c r="K295">
        <v>0</v>
      </c>
      <c r="L295">
        <v>3</v>
      </c>
      <c r="M295">
        <v>0</v>
      </c>
      <c r="N295">
        <v>2</v>
      </c>
      <c r="O295">
        <v>0</v>
      </c>
      <c r="P295">
        <v>1</v>
      </c>
      <c r="Q295">
        <v>0</v>
      </c>
      <c r="S295" t="str">
        <f t="shared" si="116"/>
        <v>11:58:34.000</v>
      </c>
      <c r="T295" t="str">
        <f t="shared" si="116"/>
        <v>11:58:34.000</v>
      </c>
      <c r="U295" t="str">
        <f t="shared" si="103"/>
        <v>A9A1C3</v>
      </c>
      <c r="V295">
        <v>0</v>
      </c>
      <c r="W295">
        <v>0</v>
      </c>
      <c r="X295">
        <v>2</v>
      </c>
      <c r="Y295">
        <v>0</v>
      </c>
      <c r="AA295">
        <v>1</v>
      </c>
      <c r="AB295">
        <v>8</v>
      </c>
      <c r="AC295">
        <v>3</v>
      </c>
      <c r="AD295">
        <v>0</v>
      </c>
      <c r="AE295">
        <v>9</v>
      </c>
      <c r="AF295" t="s">
        <v>126</v>
      </c>
      <c r="AG295">
        <v>0</v>
      </c>
      <c r="AH295">
        <v>3</v>
      </c>
      <c r="AI295">
        <v>1</v>
      </c>
      <c r="AJ295">
        <v>0</v>
      </c>
      <c r="AK295" t="s">
        <v>240</v>
      </c>
      <c r="AL295">
        <v>33.935394000000002</v>
      </c>
      <c r="AM295" t="s">
        <v>241</v>
      </c>
      <c r="AN295">
        <v>-78.068010999999998</v>
      </c>
      <c r="AO295">
        <v>25</v>
      </c>
      <c r="AP295">
        <v>400</v>
      </c>
      <c r="AQ295" t="s">
        <v>129</v>
      </c>
      <c r="AR295">
        <v>42</v>
      </c>
      <c r="AS295">
        <v>44</v>
      </c>
      <c r="AT295">
        <v>-320</v>
      </c>
      <c r="BB295" t="str">
        <f t="shared" si="104"/>
        <v>1200</v>
      </c>
      <c r="BC295">
        <v>1</v>
      </c>
      <c r="BD295" t="str">
        <f t="shared" si="105"/>
        <v xml:space="preserve">N72FU   </v>
      </c>
      <c r="BE295">
        <v>1</v>
      </c>
      <c r="BG295">
        <v>0</v>
      </c>
      <c r="BH295">
        <v>0</v>
      </c>
      <c r="BI295">
        <v>0</v>
      </c>
      <c r="BJ295">
        <v>25</v>
      </c>
      <c r="BK295">
        <v>-375</v>
      </c>
      <c r="BL295" t="s">
        <v>139</v>
      </c>
      <c r="BM295">
        <v>1</v>
      </c>
      <c r="BN295">
        <v>1</v>
      </c>
      <c r="BO295">
        <v>0</v>
      </c>
      <c r="BP295">
        <v>0</v>
      </c>
      <c r="BS295">
        <v>0.2</v>
      </c>
      <c r="BT295">
        <v>0</v>
      </c>
      <c r="BU295">
        <v>0</v>
      </c>
      <c r="CE295" t="str">
        <f t="shared" si="117"/>
        <v>11:58:34.924</v>
      </c>
      <c r="CF295">
        <v>923504709</v>
      </c>
      <c r="CS295">
        <v>0</v>
      </c>
      <c r="CT295">
        <v>2</v>
      </c>
      <c r="CU295">
        <v>0</v>
      </c>
      <c r="CV295">
        <v>2</v>
      </c>
      <c r="CW295">
        <v>0</v>
      </c>
      <c r="CX295">
        <v>7</v>
      </c>
      <c r="CY295">
        <v>7</v>
      </c>
      <c r="CZ295" t="s">
        <v>131</v>
      </c>
      <c r="DA295">
        <v>65</v>
      </c>
      <c r="DB295">
        <v>0</v>
      </c>
      <c r="DC295" t="s">
        <v>132</v>
      </c>
      <c r="DD295" t="s">
        <v>133</v>
      </c>
      <c r="DG295">
        <v>3574853</v>
      </c>
      <c r="DI295">
        <v>0</v>
      </c>
      <c r="DJ295">
        <v>0</v>
      </c>
      <c r="DK295">
        <v>1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</row>
    <row r="296" spans="1:123" x14ac:dyDescent="0.3">
      <c r="A296" t="str">
        <f>"10/15/2023 11:58:35.850"</f>
        <v>10/15/2023 11:58:35.850</v>
      </c>
      <c r="C296" t="str">
        <f t="shared" si="102"/>
        <v>FFDFD3C0</v>
      </c>
      <c r="D296" t="s">
        <v>134</v>
      </c>
      <c r="E296">
        <v>2</v>
      </c>
      <c r="H296">
        <v>158</v>
      </c>
      <c r="I296" t="s">
        <v>140</v>
      </c>
      <c r="J296" t="s">
        <v>136</v>
      </c>
      <c r="K296">
        <v>0</v>
      </c>
      <c r="L296">
        <v>3</v>
      </c>
      <c r="M296">
        <v>0</v>
      </c>
      <c r="N296">
        <v>2</v>
      </c>
      <c r="O296">
        <v>0</v>
      </c>
      <c r="P296">
        <v>1</v>
      </c>
      <c r="Q296">
        <v>0</v>
      </c>
      <c r="S296" t="str">
        <f t="shared" ref="S296:T301" si="118">"11:58:35.000"</f>
        <v>11:58:35.000</v>
      </c>
      <c r="T296" t="str">
        <f t="shared" si="118"/>
        <v>11:58:35.000</v>
      </c>
      <c r="U296" t="str">
        <f t="shared" si="103"/>
        <v>A9A1C3</v>
      </c>
      <c r="V296">
        <v>0</v>
      </c>
      <c r="W296">
        <v>0</v>
      </c>
      <c r="X296">
        <v>2</v>
      </c>
      <c r="Y296">
        <v>0</v>
      </c>
      <c r="AA296">
        <v>1</v>
      </c>
      <c r="AB296">
        <v>8</v>
      </c>
      <c r="AC296">
        <v>3</v>
      </c>
      <c r="AD296">
        <v>0</v>
      </c>
      <c r="AE296">
        <v>9</v>
      </c>
      <c r="AF296" t="s">
        <v>126</v>
      </c>
      <c r="AG296">
        <v>0</v>
      </c>
      <c r="AH296">
        <v>3</v>
      </c>
      <c r="AI296">
        <v>1</v>
      </c>
      <c r="AJ296">
        <v>0</v>
      </c>
      <c r="AK296" t="s">
        <v>242</v>
      </c>
      <c r="AL296">
        <v>33.935586999999998</v>
      </c>
      <c r="AM296" t="s">
        <v>243</v>
      </c>
      <c r="AN296">
        <v>-78.067752999999996</v>
      </c>
      <c r="AO296">
        <v>25</v>
      </c>
      <c r="AP296">
        <v>400</v>
      </c>
      <c r="AQ296" t="s">
        <v>129</v>
      </c>
      <c r="AR296">
        <v>42</v>
      </c>
      <c r="AS296">
        <v>45</v>
      </c>
      <c r="AT296">
        <v>-256</v>
      </c>
      <c r="BB296" t="str">
        <f t="shared" si="104"/>
        <v>1200</v>
      </c>
      <c r="BC296">
        <v>1</v>
      </c>
      <c r="BD296" t="str">
        <f t="shared" si="105"/>
        <v xml:space="preserve">N72FU   </v>
      </c>
      <c r="BE296">
        <v>1</v>
      </c>
      <c r="BG296">
        <v>0</v>
      </c>
      <c r="BH296">
        <v>0</v>
      </c>
      <c r="BI296">
        <v>0</v>
      </c>
      <c r="BJ296">
        <v>0</v>
      </c>
      <c r="BK296">
        <v>-400</v>
      </c>
      <c r="BL296" t="s">
        <v>139</v>
      </c>
      <c r="BM296">
        <v>1</v>
      </c>
      <c r="BN296">
        <v>1</v>
      </c>
      <c r="BO296">
        <v>0</v>
      </c>
      <c r="BP296">
        <v>0</v>
      </c>
      <c r="BS296">
        <v>0.24</v>
      </c>
      <c r="BT296">
        <v>0</v>
      </c>
      <c r="BU296">
        <v>0</v>
      </c>
      <c r="CE296" t="str">
        <f t="shared" ref="CE296:CE301" si="119">"11:58:35.638"</f>
        <v>11:58:35.638</v>
      </c>
      <c r="CF296">
        <v>637753779</v>
      </c>
      <c r="CS296">
        <v>0</v>
      </c>
      <c r="CT296">
        <v>2</v>
      </c>
      <c r="CU296">
        <v>0</v>
      </c>
      <c r="CV296">
        <v>2</v>
      </c>
      <c r="CW296">
        <v>0</v>
      </c>
      <c r="CX296">
        <v>7</v>
      </c>
      <c r="CY296">
        <v>7</v>
      </c>
      <c r="CZ296" t="s">
        <v>131</v>
      </c>
      <c r="DA296">
        <v>65</v>
      </c>
      <c r="DB296">
        <v>0</v>
      </c>
      <c r="DC296" t="s">
        <v>132</v>
      </c>
      <c r="DD296" t="s">
        <v>133</v>
      </c>
      <c r="DG296">
        <v>3574860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</row>
    <row r="297" spans="1:123" x14ac:dyDescent="0.3">
      <c r="A297" t="str">
        <f>"10/15/2023 11:58:35.865"</f>
        <v>10/15/2023 11:58:35.865</v>
      </c>
      <c r="C297" t="str">
        <f t="shared" si="102"/>
        <v>FFDFD3C0</v>
      </c>
      <c r="D297" t="s">
        <v>137</v>
      </c>
      <c r="E297">
        <v>4</v>
      </c>
      <c r="F297">
        <v>1004</v>
      </c>
      <c r="G297" t="s">
        <v>140</v>
      </c>
      <c r="J297" t="s">
        <v>138</v>
      </c>
      <c r="K297">
        <v>0</v>
      </c>
      <c r="L297">
        <v>3</v>
      </c>
      <c r="M297">
        <v>0</v>
      </c>
      <c r="N297">
        <v>2</v>
      </c>
      <c r="O297">
        <v>0</v>
      </c>
      <c r="P297">
        <v>1</v>
      </c>
      <c r="Q297">
        <v>0</v>
      </c>
      <c r="S297" t="str">
        <f t="shared" si="118"/>
        <v>11:58:35.000</v>
      </c>
      <c r="T297" t="str">
        <f t="shared" si="118"/>
        <v>11:58:35.000</v>
      </c>
      <c r="U297" t="str">
        <f t="shared" si="103"/>
        <v>A9A1C3</v>
      </c>
      <c r="V297">
        <v>0</v>
      </c>
      <c r="W297">
        <v>0</v>
      </c>
      <c r="X297">
        <v>2</v>
      </c>
      <c r="Y297">
        <v>0</v>
      </c>
      <c r="AA297">
        <v>1</v>
      </c>
      <c r="AB297">
        <v>8</v>
      </c>
      <c r="AC297">
        <v>3</v>
      </c>
      <c r="AD297">
        <v>0</v>
      </c>
      <c r="AE297">
        <v>9</v>
      </c>
      <c r="AF297" t="s">
        <v>126</v>
      </c>
      <c r="AG297">
        <v>0</v>
      </c>
      <c r="AH297">
        <v>3</v>
      </c>
      <c r="AI297">
        <v>1</v>
      </c>
      <c r="AJ297">
        <v>0</v>
      </c>
      <c r="AK297" t="s">
        <v>242</v>
      </c>
      <c r="AL297">
        <v>33.935586999999998</v>
      </c>
      <c r="AM297" t="s">
        <v>243</v>
      </c>
      <c r="AN297">
        <v>-78.067752999999996</v>
      </c>
      <c r="AO297">
        <v>25</v>
      </c>
      <c r="AP297">
        <v>400</v>
      </c>
      <c r="AQ297" t="s">
        <v>129</v>
      </c>
      <c r="AR297">
        <v>42</v>
      </c>
      <c r="AS297">
        <v>45</v>
      </c>
      <c r="AT297">
        <v>-256</v>
      </c>
      <c r="BB297" t="str">
        <f t="shared" si="104"/>
        <v>1200</v>
      </c>
      <c r="BC297">
        <v>1</v>
      </c>
      <c r="BD297" t="str">
        <f t="shared" si="105"/>
        <v xml:space="preserve">N72FU   </v>
      </c>
      <c r="BE297">
        <v>1</v>
      </c>
      <c r="BG297">
        <v>0</v>
      </c>
      <c r="BH297">
        <v>0</v>
      </c>
      <c r="BI297">
        <v>0</v>
      </c>
      <c r="BJ297">
        <v>0</v>
      </c>
      <c r="BK297">
        <v>-400</v>
      </c>
      <c r="BL297" t="s">
        <v>139</v>
      </c>
      <c r="BM297">
        <v>1</v>
      </c>
      <c r="BN297">
        <v>1</v>
      </c>
      <c r="BO297">
        <v>0</v>
      </c>
      <c r="BP297">
        <v>0</v>
      </c>
      <c r="BS297">
        <v>0.24</v>
      </c>
      <c r="BT297">
        <v>0</v>
      </c>
      <c r="BU297">
        <v>0</v>
      </c>
      <c r="CE297" t="str">
        <f t="shared" si="119"/>
        <v>11:58:35.638</v>
      </c>
      <c r="CF297">
        <v>637753779</v>
      </c>
      <c r="CS297">
        <v>0</v>
      </c>
      <c r="CT297">
        <v>2</v>
      </c>
      <c r="CU297">
        <v>0</v>
      </c>
      <c r="CV297">
        <v>2</v>
      </c>
      <c r="CW297">
        <v>0</v>
      </c>
      <c r="CX297">
        <v>7</v>
      </c>
      <c r="CY297">
        <v>7</v>
      </c>
      <c r="CZ297" t="s">
        <v>131</v>
      </c>
      <c r="DA297">
        <v>65</v>
      </c>
      <c r="DB297">
        <v>0</v>
      </c>
      <c r="DC297" t="s">
        <v>132</v>
      </c>
      <c r="DD297" t="s">
        <v>133</v>
      </c>
      <c r="DG297">
        <v>3574860</v>
      </c>
      <c r="DI297">
        <v>0</v>
      </c>
      <c r="DJ297">
        <v>0</v>
      </c>
      <c r="DK297">
        <v>1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</row>
    <row r="298" spans="1:123" x14ac:dyDescent="0.3">
      <c r="A298" t="str">
        <f>"10/15/2023 11:58:35.881"</f>
        <v>10/15/2023 11:58:35.881</v>
      </c>
      <c r="C298" t="str">
        <f t="shared" si="102"/>
        <v>FFDFD3C0</v>
      </c>
      <c r="D298" t="s">
        <v>123</v>
      </c>
      <c r="E298">
        <v>10</v>
      </c>
      <c r="H298">
        <v>260</v>
      </c>
      <c r="I298" t="s">
        <v>124</v>
      </c>
      <c r="J298" t="s">
        <v>125</v>
      </c>
      <c r="K298">
        <v>0</v>
      </c>
      <c r="L298">
        <v>3</v>
      </c>
      <c r="M298">
        <v>0</v>
      </c>
      <c r="N298">
        <v>2</v>
      </c>
      <c r="O298">
        <v>0</v>
      </c>
      <c r="P298">
        <v>1</v>
      </c>
      <c r="Q298">
        <v>0</v>
      </c>
      <c r="S298" t="str">
        <f t="shared" si="118"/>
        <v>11:58:35.000</v>
      </c>
      <c r="T298" t="str">
        <f t="shared" si="118"/>
        <v>11:58:35.000</v>
      </c>
      <c r="U298" t="str">
        <f t="shared" si="103"/>
        <v>A9A1C3</v>
      </c>
      <c r="V298">
        <v>0</v>
      </c>
      <c r="W298">
        <v>0</v>
      </c>
      <c r="X298">
        <v>2</v>
      </c>
      <c r="Y298">
        <v>0</v>
      </c>
      <c r="AA298">
        <v>1</v>
      </c>
      <c r="AB298">
        <v>8</v>
      </c>
      <c r="AC298">
        <v>3</v>
      </c>
      <c r="AD298">
        <v>0</v>
      </c>
      <c r="AE298">
        <v>9</v>
      </c>
      <c r="AF298" t="s">
        <v>126</v>
      </c>
      <c r="AG298">
        <v>0</v>
      </c>
      <c r="AH298">
        <v>3</v>
      </c>
      <c r="AI298">
        <v>1</v>
      </c>
      <c r="AJ298">
        <v>0</v>
      </c>
      <c r="AK298" t="s">
        <v>242</v>
      </c>
      <c r="AL298">
        <v>33.935586999999998</v>
      </c>
      <c r="AM298" t="s">
        <v>243</v>
      </c>
      <c r="AN298">
        <v>-78.067752999999996</v>
      </c>
      <c r="AO298">
        <v>25</v>
      </c>
      <c r="AP298">
        <v>400</v>
      </c>
      <c r="AQ298" t="s">
        <v>129</v>
      </c>
      <c r="AR298">
        <v>42</v>
      </c>
      <c r="AS298">
        <v>45</v>
      </c>
      <c r="AT298">
        <v>-256</v>
      </c>
      <c r="BB298" t="str">
        <f t="shared" si="104"/>
        <v>1200</v>
      </c>
      <c r="BC298">
        <v>1</v>
      </c>
      <c r="BD298" t="str">
        <f t="shared" si="105"/>
        <v xml:space="preserve">N72FU   </v>
      </c>
      <c r="BE298">
        <v>1</v>
      </c>
      <c r="BG298">
        <v>0</v>
      </c>
      <c r="BH298">
        <v>0</v>
      </c>
      <c r="BI298">
        <v>0</v>
      </c>
      <c r="BJ298">
        <v>0</v>
      </c>
      <c r="BK298">
        <v>-400</v>
      </c>
      <c r="BL298" t="s">
        <v>139</v>
      </c>
      <c r="BM298">
        <v>1</v>
      </c>
      <c r="BN298">
        <v>1</v>
      </c>
      <c r="BO298">
        <v>0</v>
      </c>
      <c r="BP298">
        <v>0</v>
      </c>
      <c r="BS298">
        <v>0.24</v>
      </c>
      <c r="BT298">
        <v>0</v>
      </c>
      <c r="BU298">
        <v>0</v>
      </c>
      <c r="CE298" t="str">
        <f t="shared" si="119"/>
        <v>11:58:35.638</v>
      </c>
      <c r="CF298">
        <v>637753779</v>
      </c>
      <c r="CS298">
        <v>0</v>
      </c>
      <c r="CT298">
        <v>2</v>
      </c>
      <c r="CU298">
        <v>0</v>
      </c>
      <c r="CV298">
        <v>2</v>
      </c>
      <c r="CW298">
        <v>0</v>
      </c>
      <c r="CX298">
        <v>7</v>
      </c>
      <c r="CY298">
        <v>7</v>
      </c>
      <c r="CZ298" t="s">
        <v>131</v>
      </c>
      <c r="DA298">
        <v>65</v>
      </c>
      <c r="DB298">
        <v>0</v>
      </c>
      <c r="DC298" t="s">
        <v>132</v>
      </c>
      <c r="DD298" t="s">
        <v>133</v>
      </c>
      <c r="DG298">
        <v>3574860</v>
      </c>
      <c r="DI298">
        <v>0</v>
      </c>
      <c r="DJ298">
        <v>0</v>
      </c>
      <c r="DK298">
        <v>1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</row>
    <row r="299" spans="1:123" x14ac:dyDescent="0.3">
      <c r="A299" t="str">
        <f>"10/15/2023 11:58:35.881"</f>
        <v>10/15/2023 11:58:35.881</v>
      </c>
      <c r="C299" t="str">
        <f t="shared" si="102"/>
        <v>FFDFD3C0</v>
      </c>
      <c r="D299" t="s">
        <v>141</v>
      </c>
      <c r="E299">
        <v>42</v>
      </c>
      <c r="H299">
        <v>129</v>
      </c>
      <c r="I299" t="s">
        <v>142</v>
      </c>
      <c r="J299" t="s">
        <v>125</v>
      </c>
      <c r="K299">
        <v>0</v>
      </c>
      <c r="L299">
        <v>3</v>
      </c>
      <c r="M299">
        <v>0</v>
      </c>
      <c r="N299">
        <v>2</v>
      </c>
      <c r="O299">
        <v>0</v>
      </c>
      <c r="P299">
        <v>1</v>
      </c>
      <c r="Q299">
        <v>0</v>
      </c>
      <c r="S299" t="str">
        <f t="shared" si="118"/>
        <v>11:58:35.000</v>
      </c>
      <c r="T299" t="str">
        <f t="shared" si="118"/>
        <v>11:58:35.000</v>
      </c>
      <c r="U299" t="str">
        <f t="shared" si="103"/>
        <v>A9A1C3</v>
      </c>
      <c r="V299">
        <v>0</v>
      </c>
      <c r="W299">
        <v>0</v>
      </c>
      <c r="X299">
        <v>2</v>
      </c>
      <c r="Y299">
        <v>0</v>
      </c>
      <c r="AA299">
        <v>1</v>
      </c>
      <c r="AB299">
        <v>8</v>
      </c>
      <c r="AC299">
        <v>3</v>
      </c>
      <c r="AD299">
        <v>0</v>
      </c>
      <c r="AE299">
        <v>9</v>
      </c>
      <c r="AF299" t="s">
        <v>126</v>
      </c>
      <c r="AG299">
        <v>0</v>
      </c>
      <c r="AH299">
        <v>3</v>
      </c>
      <c r="AI299">
        <v>1</v>
      </c>
      <c r="AJ299">
        <v>0</v>
      </c>
      <c r="AK299" t="s">
        <v>242</v>
      </c>
      <c r="AL299">
        <v>33.935586999999998</v>
      </c>
      <c r="AM299" t="s">
        <v>243</v>
      </c>
      <c r="AN299">
        <v>-78.067752999999996</v>
      </c>
      <c r="AO299">
        <v>25</v>
      </c>
      <c r="AP299">
        <v>400</v>
      </c>
      <c r="AQ299" t="s">
        <v>129</v>
      </c>
      <c r="AR299">
        <v>42</v>
      </c>
      <c r="AS299">
        <v>45</v>
      </c>
      <c r="AT299">
        <v>-256</v>
      </c>
      <c r="BB299" t="str">
        <f t="shared" si="104"/>
        <v>1200</v>
      </c>
      <c r="BC299">
        <v>1</v>
      </c>
      <c r="BD299" t="str">
        <f t="shared" si="105"/>
        <v xml:space="preserve">N72FU   </v>
      </c>
      <c r="BE299">
        <v>1</v>
      </c>
      <c r="BG299">
        <v>0</v>
      </c>
      <c r="BH299">
        <v>0</v>
      </c>
      <c r="BI299">
        <v>0</v>
      </c>
      <c r="BJ299">
        <v>0</v>
      </c>
      <c r="BK299">
        <v>-400</v>
      </c>
      <c r="BL299" t="s">
        <v>139</v>
      </c>
      <c r="BM299">
        <v>1</v>
      </c>
      <c r="BN299">
        <v>1</v>
      </c>
      <c r="BO299">
        <v>0</v>
      </c>
      <c r="BP299">
        <v>0</v>
      </c>
      <c r="BS299">
        <v>0.24</v>
      </c>
      <c r="BT299">
        <v>0</v>
      </c>
      <c r="BU299">
        <v>0</v>
      </c>
      <c r="CE299" t="str">
        <f t="shared" si="119"/>
        <v>11:58:35.638</v>
      </c>
      <c r="CF299">
        <v>637753779</v>
      </c>
      <c r="CS299">
        <v>0</v>
      </c>
      <c r="CT299">
        <v>2</v>
      </c>
      <c r="CU299">
        <v>0</v>
      </c>
      <c r="CV299">
        <v>2</v>
      </c>
      <c r="CW299">
        <v>0</v>
      </c>
      <c r="CX299">
        <v>7</v>
      </c>
      <c r="CY299">
        <v>7</v>
      </c>
      <c r="CZ299" t="s">
        <v>131</v>
      </c>
      <c r="DA299">
        <v>65</v>
      </c>
      <c r="DB299">
        <v>0</v>
      </c>
      <c r="DC299" t="s">
        <v>132</v>
      </c>
      <c r="DD299" t="s">
        <v>133</v>
      </c>
      <c r="DG299">
        <v>3574860</v>
      </c>
      <c r="DI299">
        <v>0</v>
      </c>
      <c r="DJ299">
        <v>0</v>
      </c>
      <c r="DK299">
        <v>1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</row>
    <row r="300" spans="1:123" x14ac:dyDescent="0.3">
      <c r="A300" t="str">
        <f>"10/15/2023 11:58:35.897"</f>
        <v>10/15/2023 11:58:35.897</v>
      </c>
      <c r="C300" t="str">
        <f t="shared" si="102"/>
        <v>FFDFD3C0</v>
      </c>
      <c r="D300" t="s">
        <v>143</v>
      </c>
      <c r="E300">
        <v>6</v>
      </c>
      <c r="F300">
        <v>3006</v>
      </c>
      <c r="G300" t="s">
        <v>144</v>
      </c>
      <c r="J300" t="s">
        <v>145</v>
      </c>
      <c r="K300">
        <v>0</v>
      </c>
      <c r="L300">
        <v>3</v>
      </c>
      <c r="M300">
        <v>0</v>
      </c>
      <c r="N300">
        <v>2</v>
      </c>
      <c r="O300">
        <v>0</v>
      </c>
      <c r="P300">
        <v>1</v>
      </c>
      <c r="Q300">
        <v>0</v>
      </c>
      <c r="S300" t="str">
        <f t="shared" si="118"/>
        <v>11:58:35.000</v>
      </c>
      <c r="T300" t="str">
        <f t="shared" si="118"/>
        <v>11:58:35.000</v>
      </c>
      <c r="U300" t="str">
        <f t="shared" si="103"/>
        <v>A9A1C3</v>
      </c>
      <c r="V300">
        <v>0</v>
      </c>
      <c r="W300">
        <v>0</v>
      </c>
      <c r="X300">
        <v>2</v>
      </c>
      <c r="Y300">
        <v>0</v>
      </c>
      <c r="AA300">
        <v>1</v>
      </c>
      <c r="AB300">
        <v>8</v>
      </c>
      <c r="AC300">
        <v>3</v>
      </c>
      <c r="AD300">
        <v>0</v>
      </c>
      <c r="AE300">
        <v>9</v>
      </c>
      <c r="AF300" t="s">
        <v>126</v>
      </c>
      <c r="AG300">
        <v>0</v>
      </c>
      <c r="AH300">
        <v>3</v>
      </c>
      <c r="AI300">
        <v>1</v>
      </c>
      <c r="AJ300">
        <v>0</v>
      </c>
      <c r="AK300" t="s">
        <v>242</v>
      </c>
      <c r="AL300">
        <v>33.935586999999998</v>
      </c>
      <c r="AM300" t="s">
        <v>243</v>
      </c>
      <c r="AN300">
        <v>-78.067752999999996</v>
      </c>
      <c r="AO300">
        <v>25</v>
      </c>
      <c r="AP300">
        <v>400</v>
      </c>
      <c r="AQ300" t="s">
        <v>129</v>
      </c>
      <c r="AR300">
        <v>42</v>
      </c>
      <c r="AS300">
        <v>45</v>
      </c>
      <c r="AT300">
        <v>-256</v>
      </c>
      <c r="BB300" t="str">
        <f t="shared" si="104"/>
        <v>1200</v>
      </c>
      <c r="BC300">
        <v>1</v>
      </c>
      <c r="BD300" t="str">
        <f t="shared" si="105"/>
        <v xml:space="preserve">N72FU   </v>
      </c>
      <c r="BE300">
        <v>1</v>
      </c>
      <c r="BG300">
        <v>0</v>
      </c>
      <c r="BH300">
        <v>0</v>
      </c>
      <c r="BI300">
        <v>0</v>
      </c>
      <c r="BJ300">
        <v>0</v>
      </c>
      <c r="BK300">
        <v>-400</v>
      </c>
      <c r="BL300" t="s">
        <v>139</v>
      </c>
      <c r="BM300">
        <v>1</v>
      </c>
      <c r="BN300">
        <v>1</v>
      </c>
      <c r="BO300">
        <v>0</v>
      </c>
      <c r="BP300">
        <v>0</v>
      </c>
      <c r="BS300">
        <v>0.24</v>
      </c>
      <c r="BT300">
        <v>0</v>
      </c>
      <c r="BU300">
        <v>0</v>
      </c>
      <c r="CE300" t="str">
        <f t="shared" si="119"/>
        <v>11:58:35.638</v>
      </c>
      <c r="CF300">
        <v>637753779</v>
      </c>
      <c r="CS300">
        <v>0</v>
      </c>
      <c r="CT300">
        <v>2</v>
      </c>
      <c r="CU300">
        <v>0</v>
      </c>
      <c r="CV300">
        <v>2</v>
      </c>
      <c r="CW300">
        <v>0</v>
      </c>
      <c r="CX300">
        <v>7</v>
      </c>
      <c r="CY300">
        <v>7</v>
      </c>
      <c r="CZ300" t="s">
        <v>131</v>
      </c>
      <c r="DA300">
        <v>65</v>
      </c>
      <c r="DB300">
        <v>0</v>
      </c>
      <c r="DC300" t="s">
        <v>132</v>
      </c>
      <c r="DD300" t="s">
        <v>133</v>
      </c>
      <c r="DG300">
        <v>3574860</v>
      </c>
      <c r="DI300">
        <v>0</v>
      </c>
      <c r="DJ300">
        <v>0</v>
      </c>
      <c r="DK300">
        <v>1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</row>
    <row r="301" spans="1:123" x14ac:dyDescent="0.3">
      <c r="A301" t="str">
        <f>"10/15/2023 11:58:35.912"</f>
        <v>10/15/2023 11:58:35.912</v>
      </c>
      <c r="C301" t="str">
        <f t="shared" si="102"/>
        <v>FFDFD3C0</v>
      </c>
      <c r="D301" t="s">
        <v>137</v>
      </c>
      <c r="E301">
        <v>6</v>
      </c>
      <c r="F301">
        <v>1006</v>
      </c>
      <c r="G301" t="s">
        <v>135</v>
      </c>
      <c r="J301" t="s">
        <v>138</v>
      </c>
      <c r="K301">
        <v>0</v>
      </c>
      <c r="L301">
        <v>3</v>
      </c>
      <c r="M301">
        <v>0</v>
      </c>
      <c r="N301">
        <v>2</v>
      </c>
      <c r="O301">
        <v>0</v>
      </c>
      <c r="P301">
        <v>1</v>
      </c>
      <c r="Q301">
        <v>0</v>
      </c>
      <c r="S301" t="str">
        <f t="shared" si="118"/>
        <v>11:58:35.000</v>
      </c>
      <c r="T301" t="str">
        <f t="shared" si="118"/>
        <v>11:58:35.000</v>
      </c>
      <c r="U301" t="str">
        <f t="shared" si="103"/>
        <v>A9A1C3</v>
      </c>
      <c r="V301">
        <v>0</v>
      </c>
      <c r="W301">
        <v>0</v>
      </c>
      <c r="X301">
        <v>2</v>
      </c>
      <c r="Y301">
        <v>0</v>
      </c>
      <c r="AA301">
        <v>1</v>
      </c>
      <c r="AB301">
        <v>8</v>
      </c>
      <c r="AC301">
        <v>3</v>
      </c>
      <c r="AD301">
        <v>0</v>
      </c>
      <c r="AE301">
        <v>9</v>
      </c>
      <c r="AF301" t="s">
        <v>126</v>
      </c>
      <c r="AG301">
        <v>0</v>
      </c>
      <c r="AH301">
        <v>3</v>
      </c>
      <c r="AI301">
        <v>1</v>
      </c>
      <c r="AJ301">
        <v>0</v>
      </c>
      <c r="AK301" t="s">
        <v>242</v>
      </c>
      <c r="AL301">
        <v>33.935586999999998</v>
      </c>
      <c r="AM301" t="s">
        <v>243</v>
      </c>
      <c r="AN301">
        <v>-78.067752999999996</v>
      </c>
      <c r="AO301">
        <v>25</v>
      </c>
      <c r="AP301">
        <v>400</v>
      </c>
      <c r="AQ301" t="s">
        <v>129</v>
      </c>
      <c r="AR301">
        <v>42</v>
      </c>
      <c r="AS301">
        <v>45</v>
      </c>
      <c r="AT301">
        <v>-256</v>
      </c>
      <c r="BB301" t="str">
        <f t="shared" si="104"/>
        <v>1200</v>
      </c>
      <c r="BC301">
        <v>1</v>
      </c>
      <c r="BD301" t="str">
        <f t="shared" si="105"/>
        <v xml:space="preserve">N72FU   </v>
      </c>
      <c r="BE301">
        <v>1</v>
      </c>
      <c r="BG301">
        <v>0</v>
      </c>
      <c r="BH301">
        <v>0</v>
      </c>
      <c r="BI301">
        <v>0</v>
      </c>
      <c r="BJ301">
        <v>0</v>
      </c>
      <c r="BK301">
        <v>-400</v>
      </c>
      <c r="BL301" t="s">
        <v>139</v>
      </c>
      <c r="BM301">
        <v>1</v>
      </c>
      <c r="BN301">
        <v>1</v>
      </c>
      <c r="BO301">
        <v>0</v>
      </c>
      <c r="BP301">
        <v>0</v>
      </c>
      <c r="BS301">
        <v>0.24</v>
      </c>
      <c r="BT301">
        <v>0</v>
      </c>
      <c r="BU301">
        <v>0</v>
      </c>
      <c r="CE301" t="str">
        <f t="shared" si="119"/>
        <v>11:58:35.638</v>
      </c>
      <c r="CF301">
        <v>637753779</v>
      </c>
      <c r="CS301">
        <v>0</v>
      </c>
      <c r="CT301">
        <v>2</v>
      </c>
      <c r="CU301">
        <v>0</v>
      </c>
      <c r="CV301">
        <v>2</v>
      </c>
      <c r="CW301">
        <v>0</v>
      </c>
      <c r="CX301">
        <v>7</v>
      </c>
      <c r="CY301">
        <v>7</v>
      </c>
      <c r="CZ301" t="s">
        <v>131</v>
      </c>
      <c r="DA301">
        <v>65</v>
      </c>
      <c r="DB301">
        <v>0</v>
      </c>
      <c r="DC301" t="s">
        <v>132</v>
      </c>
      <c r="DD301" t="s">
        <v>133</v>
      </c>
      <c r="DG301">
        <v>3574860</v>
      </c>
      <c r="DI301">
        <v>0</v>
      </c>
      <c r="DJ301">
        <v>0</v>
      </c>
      <c r="DK301">
        <v>1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</row>
    <row r="302" spans="1:123" x14ac:dyDescent="0.3">
      <c r="A302" t="str">
        <f>"10/15/2023 11:58:36.678"</f>
        <v>10/15/2023 11:58:36.678</v>
      </c>
      <c r="C302" t="str">
        <f t="shared" si="102"/>
        <v>FFDFD3C0</v>
      </c>
      <c r="D302" t="s">
        <v>137</v>
      </c>
      <c r="E302">
        <v>4</v>
      </c>
      <c r="F302">
        <v>1004</v>
      </c>
      <c r="G302" t="s">
        <v>140</v>
      </c>
      <c r="J302" t="s">
        <v>138</v>
      </c>
      <c r="K302">
        <v>0</v>
      </c>
      <c r="L302">
        <v>3</v>
      </c>
      <c r="M302">
        <v>0</v>
      </c>
      <c r="N302">
        <v>2</v>
      </c>
      <c r="O302">
        <v>0</v>
      </c>
      <c r="P302">
        <v>1</v>
      </c>
      <c r="Q302">
        <v>0</v>
      </c>
      <c r="S302" t="str">
        <f t="shared" ref="S302:T307" si="120">"11:58:36.000"</f>
        <v>11:58:36.000</v>
      </c>
      <c r="T302" t="str">
        <f t="shared" si="120"/>
        <v>11:58:36.000</v>
      </c>
      <c r="U302" t="str">
        <f t="shared" si="103"/>
        <v>A9A1C3</v>
      </c>
      <c r="V302">
        <v>0</v>
      </c>
      <c r="W302">
        <v>0</v>
      </c>
      <c r="X302">
        <v>2</v>
      </c>
      <c r="Y302">
        <v>0</v>
      </c>
      <c r="AA302">
        <v>1</v>
      </c>
      <c r="AB302">
        <v>8</v>
      </c>
      <c r="AC302">
        <v>3</v>
      </c>
      <c r="AD302">
        <v>0</v>
      </c>
      <c r="AE302">
        <v>9</v>
      </c>
      <c r="AF302" t="s">
        <v>126</v>
      </c>
      <c r="AG302">
        <v>0</v>
      </c>
      <c r="AH302">
        <v>3</v>
      </c>
      <c r="AI302">
        <v>1</v>
      </c>
      <c r="AJ302">
        <v>0</v>
      </c>
      <c r="AK302" t="s">
        <v>244</v>
      </c>
      <c r="AL302">
        <v>33.935802000000002</v>
      </c>
      <c r="AM302" t="s">
        <v>245</v>
      </c>
      <c r="AN302">
        <v>-78.067538999999996</v>
      </c>
      <c r="AO302">
        <v>25</v>
      </c>
      <c r="AP302">
        <v>400</v>
      </c>
      <c r="AQ302" t="s">
        <v>129</v>
      </c>
      <c r="AR302">
        <v>41</v>
      </c>
      <c r="AS302">
        <v>45</v>
      </c>
      <c r="AT302">
        <v>-128</v>
      </c>
      <c r="BB302" t="str">
        <f t="shared" si="104"/>
        <v>1200</v>
      </c>
      <c r="BC302">
        <v>1</v>
      </c>
      <c r="BD302" t="str">
        <f t="shared" si="105"/>
        <v xml:space="preserve">N72FU   </v>
      </c>
      <c r="BE302">
        <v>1</v>
      </c>
      <c r="BG302">
        <v>0</v>
      </c>
      <c r="BH302">
        <v>0</v>
      </c>
      <c r="BI302">
        <v>0</v>
      </c>
      <c r="BJ302">
        <v>0</v>
      </c>
      <c r="BK302">
        <v>-400</v>
      </c>
      <c r="BL302" t="s">
        <v>139</v>
      </c>
      <c r="BM302">
        <v>1</v>
      </c>
      <c r="BN302">
        <v>1</v>
      </c>
      <c r="BO302">
        <v>0</v>
      </c>
      <c r="BP302">
        <v>0</v>
      </c>
      <c r="BS302">
        <v>0.24</v>
      </c>
      <c r="BT302">
        <v>0</v>
      </c>
      <c r="BU302">
        <v>0</v>
      </c>
      <c r="CE302" t="str">
        <f t="shared" ref="CE302:CE307" si="121">"11:58:36.421"</f>
        <v>11:58:36.421</v>
      </c>
      <c r="CF302">
        <v>421002979</v>
      </c>
      <c r="CS302">
        <v>0</v>
      </c>
      <c r="CT302">
        <v>2</v>
      </c>
      <c r="CU302">
        <v>0</v>
      </c>
      <c r="CV302">
        <v>2</v>
      </c>
      <c r="CW302">
        <v>0</v>
      </c>
      <c r="CX302">
        <v>7</v>
      </c>
      <c r="CY302">
        <v>7</v>
      </c>
      <c r="CZ302" t="s">
        <v>131</v>
      </c>
      <c r="DA302">
        <v>65</v>
      </c>
      <c r="DB302">
        <v>0</v>
      </c>
      <c r="DC302" t="s">
        <v>132</v>
      </c>
      <c r="DD302" t="s">
        <v>133</v>
      </c>
      <c r="DG302">
        <v>3574867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</row>
    <row r="303" spans="1:123" x14ac:dyDescent="0.3">
      <c r="A303" t="str">
        <f>"10/15/2023 11:58:36.678"</f>
        <v>10/15/2023 11:58:36.678</v>
      </c>
      <c r="C303" t="str">
        <f t="shared" si="102"/>
        <v>FFDFD3C0</v>
      </c>
      <c r="D303" t="s">
        <v>123</v>
      </c>
      <c r="E303">
        <v>10</v>
      </c>
      <c r="H303">
        <v>260</v>
      </c>
      <c r="I303" t="s">
        <v>124</v>
      </c>
      <c r="J303" t="s">
        <v>125</v>
      </c>
      <c r="K303">
        <v>0</v>
      </c>
      <c r="L303">
        <v>3</v>
      </c>
      <c r="M303">
        <v>0</v>
      </c>
      <c r="N303">
        <v>2</v>
      </c>
      <c r="O303">
        <v>0</v>
      </c>
      <c r="P303">
        <v>1</v>
      </c>
      <c r="Q303">
        <v>0</v>
      </c>
      <c r="S303" t="str">
        <f t="shared" si="120"/>
        <v>11:58:36.000</v>
      </c>
      <c r="T303" t="str">
        <f t="shared" si="120"/>
        <v>11:58:36.000</v>
      </c>
      <c r="U303" t="str">
        <f t="shared" si="103"/>
        <v>A9A1C3</v>
      </c>
      <c r="V303">
        <v>0</v>
      </c>
      <c r="W303">
        <v>0</v>
      </c>
      <c r="X303">
        <v>2</v>
      </c>
      <c r="Y303">
        <v>0</v>
      </c>
      <c r="AA303">
        <v>1</v>
      </c>
      <c r="AB303">
        <v>8</v>
      </c>
      <c r="AC303">
        <v>3</v>
      </c>
      <c r="AD303">
        <v>0</v>
      </c>
      <c r="AE303">
        <v>9</v>
      </c>
      <c r="AF303" t="s">
        <v>126</v>
      </c>
      <c r="AG303">
        <v>0</v>
      </c>
      <c r="AH303">
        <v>3</v>
      </c>
      <c r="AI303">
        <v>1</v>
      </c>
      <c r="AJ303">
        <v>0</v>
      </c>
      <c r="AK303" t="s">
        <v>244</v>
      </c>
      <c r="AL303">
        <v>33.935802000000002</v>
      </c>
      <c r="AM303" t="s">
        <v>245</v>
      </c>
      <c r="AN303">
        <v>-78.067538999999996</v>
      </c>
      <c r="AO303">
        <v>25</v>
      </c>
      <c r="AP303">
        <v>400</v>
      </c>
      <c r="AQ303" t="s">
        <v>129</v>
      </c>
      <c r="AR303">
        <v>41</v>
      </c>
      <c r="AS303">
        <v>45</v>
      </c>
      <c r="AT303">
        <v>-128</v>
      </c>
      <c r="BB303" t="str">
        <f t="shared" si="104"/>
        <v>1200</v>
      </c>
      <c r="BC303">
        <v>1</v>
      </c>
      <c r="BD303" t="str">
        <f t="shared" si="105"/>
        <v xml:space="preserve">N72FU   </v>
      </c>
      <c r="BE303">
        <v>1</v>
      </c>
      <c r="BG303">
        <v>0</v>
      </c>
      <c r="BH303">
        <v>0</v>
      </c>
      <c r="BI303">
        <v>0</v>
      </c>
      <c r="BJ303">
        <v>0</v>
      </c>
      <c r="BK303">
        <v>-400</v>
      </c>
      <c r="BL303" t="s">
        <v>139</v>
      </c>
      <c r="BM303">
        <v>1</v>
      </c>
      <c r="BN303">
        <v>1</v>
      </c>
      <c r="BO303">
        <v>0</v>
      </c>
      <c r="BP303">
        <v>0</v>
      </c>
      <c r="BS303">
        <v>0.24</v>
      </c>
      <c r="BT303">
        <v>0</v>
      </c>
      <c r="BU303">
        <v>0</v>
      </c>
      <c r="CE303" t="str">
        <f t="shared" si="121"/>
        <v>11:58:36.421</v>
      </c>
      <c r="CF303">
        <v>421002979</v>
      </c>
      <c r="CS303">
        <v>0</v>
      </c>
      <c r="CT303">
        <v>2</v>
      </c>
      <c r="CU303">
        <v>0</v>
      </c>
      <c r="CV303">
        <v>2</v>
      </c>
      <c r="CW303">
        <v>0</v>
      </c>
      <c r="CX303">
        <v>7</v>
      </c>
      <c r="CY303">
        <v>7</v>
      </c>
      <c r="CZ303" t="s">
        <v>131</v>
      </c>
      <c r="DA303">
        <v>65</v>
      </c>
      <c r="DB303">
        <v>0</v>
      </c>
      <c r="DC303" t="s">
        <v>132</v>
      </c>
      <c r="DD303" t="s">
        <v>133</v>
      </c>
      <c r="DG303">
        <v>3574867</v>
      </c>
      <c r="DI303">
        <v>0</v>
      </c>
      <c r="DJ303">
        <v>0</v>
      </c>
      <c r="DK303">
        <v>1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</row>
    <row r="304" spans="1:123" x14ac:dyDescent="0.3">
      <c r="A304" t="str">
        <f>"10/15/2023 11:58:36.694"</f>
        <v>10/15/2023 11:58:36.694</v>
      </c>
      <c r="C304" t="str">
        <f t="shared" si="102"/>
        <v>FFDFD3C0</v>
      </c>
      <c r="D304" t="s">
        <v>141</v>
      </c>
      <c r="E304">
        <v>42</v>
      </c>
      <c r="H304">
        <v>129</v>
      </c>
      <c r="I304" t="s">
        <v>142</v>
      </c>
      <c r="J304" t="s">
        <v>125</v>
      </c>
      <c r="K304">
        <v>0</v>
      </c>
      <c r="L304">
        <v>3</v>
      </c>
      <c r="M304">
        <v>0</v>
      </c>
      <c r="N304">
        <v>2</v>
      </c>
      <c r="O304">
        <v>0</v>
      </c>
      <c r="P304">
        <v>1</v>
      </c>
      <c r="Q304">
        <v>0</v>
      </c>
      <c r="S304" t="str">
        <f t="shared" si="120"/>
        <v>11:58:36.000</v>
      </c>
      <c r="T304" t="str">
        <f t="shared" si="120"/>
        <v>11:58:36.000</v>
      </c>
      <c r="U304" t="str">
        <f t="shared" si="103"/>
        <v>A9A1C3</v>
      </c>
      <c r="V304">
        <v>0</v>
      </c>
      <c r="W304">
        <v>0</v>
      </c>
      <c r="X304">
        <v>2</v>
      </c>
      <c r="Y304">
        <v>0</v>
      </c>
      <c r="AA304">
        <v>1</v>
      </c>
      <c r="AB304">
        <v>8</v>
      </c>
      <c r="AC304">
        <v>3</v>
      </c>
      <c r="AD304">
        <v>0</v>
      </c>
      <c r="AE304">
        <v>9</v>
      </c>
      <c r="AF304" t="s">
        <v>126</v>
      </c>
      <c r="AG304">
        <v>0</v>
      </c>
      <c r="AH304">
        <v>3</v>
      </c>
      <c r="AI304">
        <v>1</v>
      </c>
      <c r="AJ304">
        <v>0</v>
      </c>
      <c r="AK304" t="s">
        <v>244</v>
      </c>
      <c r="AL304">
        <v>33.935802000000002</v>
      </c>
      <c r="AM304" t="s">
        <v>245</v>
      </c>
      <c r="AN304">
        <v>-78.067538999999996</v>
      </c>
      <c r="AO304">
        <v>25</v>
      </c>
      <c r="AP304">
        <v>400</v>
      </c>
      <c r="AQ304" t="s">
        <v>129</v>
      </c>
      <c r="AR304">
        <v>41</v>
      </c>
      <c r="AS304">
        <v>45</v>
      </c>
      <c r="AT304">
        <v>-128</v>
      </c>
      <c r="BB304" t="str">
        <f t="shared" si="104"/>
        <v>1200</v>
      </c>
      <c r="BC304">
        <v>1</v>
      </c>
      <c r="BD304" t="str">
        <f t="shared" si="105"/>
        <v xml:space="preserve">N72FU   </v>
      </c>
      <c r="BE304">
        <v>1</v>
      </c>
      <c r="BG304">
        <v>0</v>
      </c>
      <c r="BH304">
        <v>0</v>
      </c>
      <c r="BI304">
        <v>0</v>
      </c>
      <c r="BJ304">
        <v>0</v>
      </c>
      <c r="BK304">
        <v>-400</v>
      </c>
      <c r="BL304" t="s">
        <v>139</v>
      </c>
      <c r="BM304">
        <v>1</v>
      </c>
      <c r="BN304">
        <v>1</v>
      </c>
      <c r="BO304">
        <v>0</v>
      </c>
      <c r="BP304">
        <v>0</v>
      </c>
      <c r="BS304">
        <v>0.24</v>
      </c>
      <c r="BT304">
        <v>0</v>
      </c>
      <c r="BU304">
        <v>0</v>
      </c>
      <c r="CE304" t="str">
        <f t="shared" si="121"/>
        <v>11:58:36.421</v>
      </c>
      <c r="CF304">
        <v>421002979</v>
      </c>
      <c r="CS304">
        <v>0</v>
      </c>
      <c r="CT304">
        <v>2</v>
      </c>
      <c r="CU304">
        <v>0</v>
      </c>
      <c r="CV304">
        <v>2</v>
      </c>
      <c r="CW304">
        <v>0</v>
      </c>
      <c r="CX304">
        <v>7</v>
      </c>
      <c r="CY304">
        <v>7</v>
      </c>
      <c r="CZ304" t="s">
        <v>131</v>
      </c>
      <c r="DA304">
        <v>65</v>
      </c>
      <c r="DB304">
        <v>0</v>
      </c>
      <c r="DC304" t="s">
        <v>132</v>
      </c>
      <c r="DD304" t="s">
        <v>133</v>
      </c>
      <c r="DG304">
        <v>3574867</v>
      </c>
      <c r="DI304">
        <v>0</v>
      </c>
      <c r="DJ304">
        <v>0</v>
      </c>
      <c r="DK304">
        <v>1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</row>
    <row r="305" spans="1:123" x14ac:dyDescent="0.3">
      <c r="A305" t="str">
        <f>"10/15/2023 11:58:36.694"</f>
        <v>10/15/2023 11:58:36.694</v>
      </c>
      <c r="C305" t="str">
        <f t="shared" si="102"/>
        <v>FFDFD3C0</v>
      </c>
      <c r="D305" t="s">
        <v>143</v>
      </c>
      <c r="E305">
        <v>6</v>
      </c>
      <c r="F305">
        <v>3006</v>
      </c>
      <c r="G305" t="s">
        <v>144</v>
      </c>
      <c r="J305" t="s">
        <v>145</v>
      </c>
      <c r="K305">
        <v>0</v>
      </c>
      <c r="L305">
        <v>3</v>
      </c>
      <c r="M305">
        <v>0</v>
      </c>
      <c r="N305">
        <v>2</v>
      </c>
      <c r="O305">
        <v>0</v>
      </c>
      <c r="P305">
        <v>1</v>
      </c>
      <c r="Q305">
        <v>0</v>
      </c>
      <c r="S305" t="str">
        <f t="shared" si="120"/>
        <v>11:58:36.000</v>
      </c>
      <c r="T305" t="str">
        <f t="shared" si="120"/>
        <v>11:58:36.000</v>
      </c>
      <c r="U305" t="str">
        <f t="shared" si="103"/>
        <v>A9A1C3</v>
      </c>
      <c r="V305">
        <v>0</v>
      </c>
      <c r="W305">
        <v>0</v>
      </c>
      <c r="X305">
        <v>2</v>
      </c>
      <c r="Y305">
        <v>0</v>
      </c>
      <c r="AA305">
        <v>1</v>
      </c>
      <c r="AB305">
        <v>8</v>
      </c>
      <c r="AC305">
        <v>3</v>
      </c>
      <c r="AD305">
        <v>0</v>
      </c>
      <c r="AE305">
        <v>9</v>
      </c>
      <c r="AF305" t="s">
        <v>126</v>
      </c>
      <c r="AG305">
        <v>0</v>
      </c>
      <c r="AH305">
        <v>3</v>
      </c>
      <c r="AI305">
        <v>1</v>
      </c>
      <c r="AJ305">
        <v>0</v>
      </c>
      <c r="AK305" t="s">
        <v>244</v>
      </c>
      <c r="AL305">
        <v>33.935802000000002</v>
      </c>
      <c r="AM305" t="s">
        <v>245</v>
      </c>
      <c r="AN305">
        <v>-78.067538999999996</v>
      </c>
      <c r="AO305">
        <v>25</v>
      </c>
      <c r="AP305">
        <v>400</v>
      </c>
      <c r="AQ305" t="s">
        <v>129</v>
      </c>
      <c r="AR305">
        <v>41</v>
      </c>
      <c r="AS305">
        <v>45</v>
      </c>
      <c r="AT305">
        <v>-128</v>
      </c>
      <c r="BB305" t="str">
        <f t="shared" si="104"/>
        <v>1200</v>
      </c>
      <c r="BC305">
        <v>1</v>
      </c>
      <c r="BD305" t="str">
        <f t="shared" si="105"/>
        <v xml:space="preserve">N72FU   </v>
      </c>
      <c r="BE305">
        <v>1</v>
      </c>
      <c r="BG305">
        <v>0</v>
      </c>
      <c r="BH305">
        <v>0</v>
      </c>
      <c r="BI305">
        <v>0</v>
      </c>
      <c r="BJ305">
        <v>0</v>
      </c>
      <c r="BK305">
        <v>-400</v>
      </c>
      <c r="BL305" t="s">
        <v>139</v>
      </c>
      <c r="BM305">
        <v>1</v>
      </c>
      <c r="BN305">
        <v>1</v>
      </c>
      <c r="BO305">
        <v>0</v>
      </c>
      <c r="BP305">
        <v>0</v>
      </c>
      <c r="BS305">
        <v>0.24</v>
      </c>
      <c r="BT305">
        <v>0</v>
      </c>
      <c r="BU305">
        <v>0</v>
      </c>
      <c r="CE305" t="str">
        <f t="shared" si="121"/>
        <v>11:58:36.421</v>
      </c>
      <c r="CF305">
        <v>421002979</v>
      </c>
      <c r="CS305">
        <v>0</v>
      </c>
      <c r="CT305">
        <v>2</v>
      </c>
      <c r="CU305">
        <v>0</v>
      </c>
      <c r="CV305">
        <v>2</v>
      </c>
      <c r="CW305">
        <v>0</v>
      </c>
      <c r="CX305">
        <v>7</v>
      </c>
      <c r="CY305">
        <v>7</v>
      </c>
      <c r="CZ305" t="s">
        <v>131</v>
      </c>
      <c r="DA305">
        <v>65</v>
      </c>
      <c r="DB305">
        <v>0</v>
      </c>
      <c r="DC305" t="s">
        <v>132</v>
      </c>
      <c r="DD305" t="s">
        <v>133</v>
      </c>
      <c r="DG305">
        <v>3574867</v>
      </c>
      <c r="DI305">
        <v>0</v>
      </c>
      <c r="DJ305">
        <v>0</v>
      </c>
      <c r="DK305">
        <v>1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</row>
    <row r="306" spans="1:123" x14ac:dyDescent="0.3">
      <c r="A306" t="str">
        <f>"10/15/2023 11:58:36.694"</f>
        <v>10/15/2023 11:58:36.694</v>
      </c>
      <c r="C306" t="str">
        <f t="shared" si="102"/>
        <v>FFDFD3C0</v>
      </c>
      <c r="D306" t="s">
        <v>134</v>
      </c>
      <c r="E306">
        <v>2</v>
      </c>
      <c r="H306">
        <v>158</v>
      </c>
      <c r="I306" t="s">
        <v>140</v>
      </c>
      <c r="J306" t="s">
        <v>136</v>
      </c>
      <c r="K306">
        <v>0</v>
      </c>
      <c r="L306">
        <v>3</v>
      </c>
      <c r="M306">
        <v>0</v>
      </c>
      <c r="N306">
        <v>2</v>
      </c>
      <c r="O306">
        <v>0</v>
      </c>
      <c r="P306">
        <v>1</v>
      </c>
      <c r="Q306">
        <v>0</v>
      </c>
      <c r="S306" t="str">
        <f t="shared" si="120"/>
        <v>11:58:36.000</v>
      </c>
      <c r="T306" t="str">
        <f t="shared" si="120"/>
        <v>11:58:36.000</v>
      </c>
      <c r="U306" t="str">
        <f t="shared" si="103"/>
        <v>A9A1C3</v>
      </c>
      <c r="V306">
        <v>0</v>
      </c>
      <c r="W306">
        <v>0</v>
      </c>
      <c r="X306">
        <v>2</v>
      </c>
      <c r="Y306">
        <v>0</v>
      </c>
      <c r="AA306">
        <v>1</v>
      </c>
      <c r="AB306">
        <v>8</v>
      </c>
      <c r="AC306">
        <v>3</v>
      </c>
      <c r="AD306">
        <v>0</v>
      </c>
      <c r="AE306">
        <v>9</v>
      </c>
      <c r="AF306" t="s">
        <v>126</v>
      </c>
      <c r="AG306">
        <v>0</v>
      </c>
      <c r="AH306">
        <v>3</v>
      </c>
      <c r="AI306">
        <v>1</v>
      </c>
      <c r="AJ306">
        <v>0</v>
      </c>
      <c r="AK306" t="s">
        <v>244</v>
      </c>
      <c r="AL306">
        <v>33.935802000000002</v>
      </c>
      <c r="AM306" t="s">
        <v>245</v>
      </c>
      <c r="AN306">
        <v>-78.067538999999996</v>
      </c>
      <c r="AO306">
        <v>25</v>
      </c>
      <c r="AP306">
        <v>400</v>
      </c>
      <c r="AQ306" t="s">
        <v>129</v>
      </c>
      <c r="AR306">
        <v>41</v>
      </c>
      <c r="AS306">
        <v>45</v>
      </c>
      <c r="AT306">
        <v>-128</v>
      </c>
      <c r="BB306" t="str">
        <f t="shared" si="104"/>
        <v>1200</v>
      </c>
      <c r="BC306">
        <v>1</v>
      </c>
      <c r="BD306" t="str">
        <f t="shared" si="105"/>
        <v xml:space="preserve">N72FU   </v>
      </c>
      <c r="BE306">
        <v>1</v>
      </c>
      <c r="BG306">
        <v>0</v>
      </c>
      <c r="BH306">
        <v>0</v>
      </c>
      <c r="BI306">
        <v>0</v>
      </c>
      <c r="BJ306">
        <v>0</v>
      </c>
      <c r="BK306">
        <v>-400</v>
      </c>
      <c r="BL306" t="s">
        <v>139</v>
      </c>
      <c r="BM306">
        <v>1</v>
      </c>
      <c r="BN306">
        <v>1</v>
      </c>
      <c r="BO306">
        <v>0</v>
      </c>
      <c r="BP306">
        <v>0</v>
      </c>
      <c r="BS306">
        <v>0.24</v>
      </c>
      <c r="BT306">
        <v>0</v>
      </c>
      <c r="BU306">
        <v>0</v>
      </c>
      <c r="CE306" t="str">
        <f t="shared" si="121"/>
        <v>11:58:36.421</v>
      </c>
      <c r="CF306">
        <v>421002979</v>
      </c>
      <c r="CS306">
        <v>0</v>
      </c>
      <c r="CT306">
        <v>2</v>
      </c>
      <c r="CU306">
        <v>0</v>
      </c>
      <c r="CV306">
        <v>2</v>
      </c>
      <c r="CW306">
        <v>0</v>
      </c>
      <c r="CX306">
        <v>7</v>
      </c>
      <c r="CY306">
        <v>7</v>
      </c>
      <c r="CZ306" t="s">
        <v>131</v>
      </c>
      <c r="DA306">
        <v>65</v>
      </c>
      <c r="DB306">
        <v>0</v>
      </c>
      <c r="DC306" t="s">
        <v>132</v>
      </c>
      <c r="DD306" t="s">
        <v>133</v>
      </c>
      <c r="DG306">
        <v>3574867</v>
      </c>
      <c r="DI306">
        <v>0</v>
      </c>
      <c r="DJ306">
        <v>0</v>
      </c>
      <c r="DK306">
        <v>1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</row>
    <row r="307" spans="1:123" x14ac:dyDescent="0.3">
      <c r="A307" t="str">
        <f>"10/15/2023 11:58:36.709"</f>
        <v>10/15/2023 11:58:36.709</v>
      </c>
      <c r="C307" t="str">
        <f t="shared" si="102"/>
        <v>FFDFD3C0</v>
      </c>
      <c r="D307" t="s">
        <v>137</v>
      </c>
      <c r="E307">
        <v>6</v>
      </c>
      <c r="F307">
        <v>1006</v>
      </c>
      <c r="G307" t="s">
        <v>135</v>
      </c>
      <c r="J307" t="s">
        <v>138</v>
      </c>
      <c r="K307">
        <v>0</v>
      </c>
      <c r="L307">
        <v>3</v>
      </c>
      <c r="M307">
        <v>0</v>
      </c>
      <c r="N307">
        <v>2</v>
      </c>
      <c r="O307">
        <v>0</v>
      </c>
      <c r="P307">
        <v>1</v>
      </c>
      <c r="Q307">
        <v>0</v>
      </c>
      <c r="S307" t="str">
        <f t="shared" si="120"/>
        <v>11:58:36.000</v>
      </c>
      <c r="T307" t="str">
        <f t="shared" si="120"/>
        <v>11:58:36.000</v>
      </c>
      <c r="U307" t="str">
        <f t="shared" si="103"/>
        <v>A9A1C3</v>
      </c>
      <c r="V307">
        <v>0</v>
      </c>
      <c r="W307">
        <v>0</v>
      </c>
      <c r="X307">
        <v>2</v>
      </c>
      <c r="Y307">
        <v>0</v>
      </c>
      <c r="AA307">
        <v>1</v>
      </c>
      <c r="AB307">
        <v>8</v>
      </c>
      <c r="AC307">
        <v>3</v>
      </c>
      <c r="AD307">
        <v>0</v>
      </c>
      <c r="AE307">
        <v>9</v>
      </c>
      <c r="AF307" t="s">
        <v>126</v>
      </c>
      <c r="AG307">
        <v>0</v>
      </c>
      <c r="AH307">
        <v>3</v>
      </c>
      <c r="AI307">
        <v>1</v>
      </c>
      <c r="AJ307">
        <v>0</v>
      </c>
      <c r="AK307" t="s">
        <v>244</v>
      </c>
      <c r="AL307">
        <v>33.935802000000002</v>
      </c>
      <c r="AM307" t="s">
        <v>245</v>
      </c>
      <c r="AN307">
        <v>-78.067538999999996</v>
      </c>
      <c r="AO307">
        <v>25</v>
      </c>
      <c r="AP307">
        <v>400</v>
      </c>
      <c r="AQ307" t="s">
        <v>129</v>
      </c>
      <c r="AR307">
        <v>41</v>
      </c>
      <c r="AS307">
        <v>45</v>
      </c>
      <c r="AT307">
        <v>-128</v>
      </c>
      <c r="BB307" t="str">
        <f t="shared" si="104"/>
        <v>1200</v>
      </c>
      <c r="BC307">
        <v>1</v>
      </c>
      <c r="BD307" t="str">
        <f t="shared" si="105"/>
        <v xml:space="preserve">N72FU   </v>
      </c>
      <c r="BE307">
        <v>1</v>
      </c>
      <c r="BG307">
        <v>0</v>
      </c>
      <c r="BH307">
        <v>0</v>
      </c>
      <c r="BI307">
        <v>0</v>
      </c>
      <c r="BJ307">
        <v>0</v>
      </c>
      <c r="BK307">
        <v>-400</v>
      </c>
      <c r="BL307" t="s">
        <v>139</v>
      </c>
      <c r="BM307">
        <v>1</v>
      </c>
      <c r="BN307">
        <v>1</v>
      </c>
      <c r="BO307">
        <v>0</v>
      </c>
      <c r="BP307">
        <v>0</v>
      </c>
      <c r="BS307">
        <v>0.24</v>
      </c>
      <c r="BT307">
        <v>0</v>
      </c>
      <c r="BU307">
        <v>0</v>
      </c>
      <c r="CE307" t="str">
        <f t="shared" si="121"/>
        <v>11:58:36.421</v>
      </c>
      <c r="CF307">
        <v>421002979</v>
      </c>
      <c r="CS307">
        <v>0</v>
      </c>
      <c r="CT307">
        <v>2</v>
      </c>
      <c r="CU307">
        <v>0</v>
      </c>
      <c r="CV307">
        <v>2</v>
      </c>
      <c r="CW307">
        <v>0</v>
      </c>
      <c r="CX307">
        <v>7</v>
      </c>
      <c r="CY307">
        <v>7</v>
      </c>
      <c r="CZ307" t="s">
        <v>131</v>
      </c>
      <c r="DA307">
        <v>65</v>
      </c>
      <c r="DB307">
        <v>0</v>
      </c>
      <c r="DC307" t="s">
        <v>132</v>
      </c>
      <c r="DD307" t="s">
        <v>133</v>
      </c>
      <c r="DG307">
        <v>3574867</v>
      </c>
      <c r="DI307">
        <v>0</v>
      </c>
      <c r="DJ307">
        <v>0</v>
      </c>
      <c r="DK307">
        <v>1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</row>
    <row r="308" spans="1:123" x14ac:dyDescent="0.3">
      <c r="A308" t="str">
        <f>"10/15/2023 11:58:37.787"</f>
        <v>10/15/2023 11:58:37.787</v>
      </c>
      <c r="C308" t="str">
        <f t="shared" si="102"/>
        <v>FFDFD3C0</v>
      </c>
      <c r="D308" t="s">
        <v>137</v>
      </c>
      <c r="E308">
        <v>4</v>
      </c>
      <c r="F308">
        <v>1004</v>
      </c>
      <c r="G308" t="s">
        <v>140</v>
      </c>
      <c r="J308" t="s">
        <v>138</v>
      </c>
      <c r="K308">
        <v>0</v>
      </c>
      <c r="L308">
        <v>3</v>
      </c>
      <c r="M308">
        <v>0</v>
      </c>
      <c r="N308">
        <v>2</v>
      </c>
      <c r="O308">
        <v>0</v>
      </c>
      <c r="P308">
        <v>1</v>
      </c>
      <c r="Q308">
        <v>0</v>
      </c>
      <c r="S308" t="str">
        <f t="shared" ref="S308:T313" si="122">"11:58:37.000"</f>
        <v>11:58:37.000</v>
      </c>
      <c r="T308" t="str">
        <f t="shared" si="122"/>
        <v>11:58:37.000</v>
      </c>
      <c r="U308" t="str">
        <f t="shared" si="103"/>
        <v>A9A1C3</v>
      </c>
      <c r="V308">
        <v>0</v>
      </c>
      <c r="W308">
        <v>0</v>
      </c>
      <c r="X308">
        <v>2</v>
      </c>
      <c r="Y308">
        <v>0</v>
      </c>
      <c r="AA308">
        <v>1</v>
      </c>
      <c r="AB308">
        <v>8</v>
      </c>
      <c r="AC308">
        <v>3</v>
      </c>
      <c r="AD308">
        <v>0</v>
      </c>
      <c r="AE308">
        <v>9</v>
      </c>
      <c r="AF308" t="s">
        <v>126</v>
      </c>
      <c r="AG308">
        <v>0</v>
      </c>
      <c r="AH308">
        <v>3</v>
      </c>
      <c r="AI308">
        <v>1</v>
      </c>
      <c r="AJ308">
        <v>0</v>
      </c>
      <c r="AK308" t="s">
        <v>246</v>
      </c>
      <c r="AL308">
        <v>33.936017</v>
      </c>
      <c r="AM308" t="s">
        <v>247</v>
      </c>
      <c r="AN308">
        <v>-78.067280999999994</v>
      </c>
      <c r="AO308">
        <v>25</v>
      </c>
      <c r="AP308">
        <v>400</v>
      </c>
      <c r="AQ308" t="s">
        <v>129</v>
      </c>
      <c r="AR308">
        <v>41</v>
      </c>
      <c r="AS308">
        <v>47</v>
      </c>
      <c r="AT308">
        <v>-192</v>
      </c>
      <c r="BB308" t="str">
        <f t="shared" si="104"/>
        <v>1200</v>
      </c>
      <c r="BC308">
        <v>1</v>
      </c>
      <c r="BD308" t="str">
        <f t="shared" si="105"/>
        <v xml:space="preserve">N72FU   </v>
      </c>
      <c r="BE308">
        <v>1</v>
      </c>
      <c r="BG308">
        <v>0</v>
      </c>
      <c r="BH308">
        <v>0</v>
      </c>
      <c r="BI308">
        <v>0</v>
      </c>
      <c r="BJ308">
        <v>0</v>
      </c>
      <c r="BK308">
        <v>-400</v>
      </c>
      <c r="BL308" t="s">
        <v>139</v>
      </c>
      <c r="BM308">
        <v>1</v>
      </c>
      <c r="BN308">
        <v>1</v>
      </c>
      <c r="BO308">
        <v>0</v>
      </c>
      <c r="BP308">
        <v>0</v>
      </c>
      <c r="BS308">
        <v>0.24</v>
      </c>
      <c r="BT308">
        <v>0</v>
      </c>
      <c r="BU308">
        <v>0</v>
      </c>
      <c r="CE308" t="str">
        <f t="shared" ref="CE308:CE313" si="123">"11:58:37.540"</f>
        <v>11:58:37.540</v>
      </c>
      <c r="CF308">
        <v>540253675</v>
      </c>
      <c r="CS308">
        <v>0</v>
      </c>
      <c r="CT308">
        <v>2</v>
      </c>
      <c r="CU308">
        <v>0</v>
      </c>
      <c r="CV308">
        <v>2</v>
      </c>
      <c r="CW308">
        <v>0</v>
      </c>
      <c r="CX308">
        <v>7</v>
      </c>
      <c r="CY308">
        <v>7</v>
      </c>
      <c r="CZ308" t="s">
        <v>131</v>
      </c>
      <c r="DA308">
        <v>65</v>
      </c>
      <c r="DB308">
        <v>0</v>
      </c>
      <c r="DC308" t="s">
        <v>132</v>
      </c>
      <c r="DD308" t="s">
        <v>133</v>
      </c>
      <c r="DG308">
        <v>3574873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</row>
    <row r="309" spans="1:123" x14ac:dyDescent="0.3">
      <c r="A309" t="str">
        <f>"10/15/2023 11:58:37.787"</f>
        <v>10/15/2023 11:58:37.787</v>
      </c>
      <c r="C309" t="str">
        <f t="shared" si="102"/>
        <v>FFDFD3C0</v>
      </c>
      <c r="D309" t="s">
        <v>123</v>
      </c>
      <c r="E309">
        <v>10</v>
      </c>
      <c r="H309">
        <v>260</v>
      </c>
      <c r="I309" t="s">
        <v>124</v>
      </c>
      <c r="J309" t="s">
        <v>125</v>
      </c>
      <c r="K309">
        <v>0</v>
      </c>
      <c r="L309">
        <v>3</v>
      </c>
      <c r="M309">
        <v>0</v>
      </c>
      <c r="N309">
        <v>2</v>
      </c>
      <c r="O309">
        <v>0</v>
      </c>
      <c r="P309">
        <v>1</v>
      </c>
      <c r="Q309">
        <v>0</v>
      </c>
      <c r="S309" t="str">
        <f t="shared" si="122"/>
        <v>11:58:37.000</v>
      </c>
      <c r="T309" t="str">
        <f t="shared" si="122"/>
        <v>11:58:37.000</v>
      </c>
      <c r="U309" t="str">
        <f t="shared" si="103"/>
        <v>A9A1C3</v>
      </c>
      <c r="V309">
        <v>0</v>
      </c>
      <c r="W309">
        <v>0</v>
      </c>
      <c r="X309">
        <v>2</v>
      </c>
      <c r="Y309">
        <v>0</v>
      </c>
      <c r="AA309">
        <v>1</v>
      </c>
      <c r="AB309">
        <v>8</v>
      </c>
      <c r="AC309">
        <v>3</v>
      </c>
      <c r="AD309">
        <v>0</v>
      </c>
      <c r="AE309">
        <v>9</v>
      </c>
      <c r="AF309" t="s">
        <v>126</v>
      </c>
      <c r="AG309">
        <v>0</v>
      </c>
      <c r="AH309">
        <v>3</v>
      </c>
      <c r="AI309">
        <v>1</v>
      </c>
      <c r="AJ309">
        <v>0</v>
      </c>
      <c r="AK309" t="s">
        <v>246</v>
      </c>
      <c r="AL309">
        <v>33.936017</v>
      </c>
      <c r="AM309" t="s">
        <v>247</v>
      </c>
      <c r="AN309">
        <v>-78.067280999999994</v>
      </c>
      <c r="AO309">
        <v>25</v>
      </c>
      <c r="AP309">
        <v>400</v>
      </c>
      <c r="AQ309" t="s">
        <v>129</v>
      </c>
      <c r="AR309">
        <v>41</v>
      </c>
      <c r="AS309">
        <v>47</v>
      </c>
      <c r="AT309">
        <v>-192</v>
      </c>
      <c r="BB309" t="str">
        <f t="shared" si="104"/>
        <v>1200</v>
      </c>
      <c r="BC309">
        <v>1</v>
      </c>
      <c r="BD309" t="str">
        <f t="shared" si="105"/>
        <v xml:space="preserve">N72FU   </v>
      </c>
      <c r="BE309">
        <v>1</v>
      </c>
      <c r="BG309">
        <v>0</v>
      </c>
      <c r="BH309">
        <v>0</v>
      </c>
      <c r="BI309">
        <v>0</v>
      </c>
      <c r="BJ309">
        <v>0</v>
      </c>
      <c r="BK309">
        <v>-400</v>
      </c>
      <c r="BL309" t="s">
        <v>139</v>
      </c>
      <c r="BM309">
        <v>1</v>
      </c>
      <c r="BN309">
        <v>1</v>
      </c>
      <c r="BO309">
        <v>0</v>
      </c>
      <c r="BP309">
        <v>0</v>
      </c>
      <c r="BS309">
        <v>0.24</v>
      </c>
      <c r="BT309">
        <v>0</v>
      </c>
      <c r="BU309">
        <v>0</v>
      </c>
      <c r="CE309" t="str">
        <f t="shared" si="123"/>
        <v>11:58:37.540</v>
      </c>
      <c r="CF309">
        <v>540253675</v>
      </c>
      <c r="CS309">
        <v>0</v>
      </c>
      <c r="CT309">
        <v>2</v>
      </c>
      <c r="CU309">
        <v>0</v>
      </c>
      <c r="CV309">
        <v>2</v>
      </c>
      <c r="CW309">
        <v>0</v>
      </c>
      <c r="CX309">
        <v>7</v>
      </c>
      <c r="CY309">
        <v>7</v>
      </c>
      <c r="CZ309" t="s">
        <v>131</v>
      </c>
      <c r="DA309">
        <v>65</v>
      </c>
      <c r="DB309">
        <v>0</v>
      </c>
      <c r="DC309" t="s">
        <v>132</v>
      </c>
      <c r="DD309" t="s">
        <v>133</v>
      </c>
      <c r="DG309">
        <v>3574873</v>
      </c>
      <c r="DI309">
        <v>0</v>
      </c>
      <c r="DJ309">
        <v>0</v>
      </c>
      <c r="DK309">
        <v>1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</row>
    <row r="310" spans="1:123" x14ac:dyDescent="0.3">
      <c r="A310" t="str">
        <f>"10/15/2023 11:58:37.787"</f>
        <v>10/15/2023 11:58:37.787</v>
      </c>
      <c r="C310" t="str">
        <f t="shared" si="102"/>
        <v>FFDFD3C0</v>
      </c>
      <c r="D310" t="s">
        <v>141</v>
      </c>
      <c r="E310">
        <v>42</v>
      </c>
      <c r="H310">
        <v>129</v>
      </c>
      <c r="I310" t="s">
        <v>142</v>
      </c>
      <c r="J310" t="s">
        <v>125</v>
      </c>
      <c r="K310">
        <v>0</v>
      </c>
      <c r="L310">
        <v>3</v>
      </c>
      <c r="M310">
        <v>0</v>
      </c>
      <c r="N310">
        <v>2</v>
      </c>
      <c r="O310">
        <v>0</v>
      </c>
      <c r="P310">
        <v>1</v>
      </c>
      <c r="Q310">
        <v>0</v>
      </c>
      <c r="S310" t="str">
        <f t="shared" si="122"/>
        <v>11:58:37.000</v>
      </c>
      <c r="T310" t="str">
        <f t="shared" si="122"/>
        <v>11:58:37.000</v>
      </c>
      <c r="U310" t="str">
        <f t="shared" si="103"/>
        <v>A9A1C3</v>
      </c>
      <c r="V310">
        <v>0</v>
      </c>
      <c r="W310">
        <v>0</v>
      </c>
      <c r="X310">
        <v>2</v>
      </c>
      <c r="Y310">
        <v>0</v>
      </c>
      <c r="AA310">
        <v>1</v>
      </c>
      <c r="AB310">
        <v>8</v>
      </c>
      <c r="AC310">
        <v>3</v>
      </c>
      <c r="AD310">
        <v>0</v>
      </c>
      <c r="AE310">
        <v>9</v>
      </c>
      <c r="AF310" t="s">
        <v>126</v>
      </c>
      <c r="AG310">
        <v>0</v>
      </c>
      <c r="AH310">
        <v>3</v>
      </c>
      <c r="AI310">
        <v>1</v>
      </c>
      <c r="AJ310">
        <v>0</v>
      </c>
      <c r="AK310" t="s">
        <v>246</v>
      </c>
      <c r="AL310">
        <v>33.936017</v>
      </c>
      <c r="AM310" t="s">
        <v>247</v>
      </c>
      <c r="AN310">
        <v>-78.067280999999994</v>
      </c>
      <c r="AO310">
        <v>25</v>
      </c>
      <c r="AP310">
        <v>400</v>
      </c>
      <c r="AQ310" t="s">
        <v>129</v>
      </c>
      <c r="AR310">
        <v>41</v>
      </c>
      <c r="AS310">
        <v>47</v>
      </c>
      <c r="AT310">
        <v>-192</v>
      </c>
      <c r="BB310" t="str">
        <f t="shared" si="104"/>
        <v>1200</v>
      </c>
      <c r="BC310">
        <v>1</v>
      </c>
      <c r="BD310" t="str">
        <f t="shared" si="105"/>
        <v xml:space="preserve">N72FU   </v>
      </c>
      <c r="BE310">
        <v>1</v>
      </c>
      <c r="BG310">
        <v>0</v>
      </c>
      <c r="BH310">
        <v>0</v>
      </c>
      <c r="BI310">
        <v>0</v>
      </c>
      <c r="BJ310">
        <v>0</v>
      </c>
      <c r="BK310">
        <v>-400</v>
      </c>
      <c r="BL310" t="s">
        <v>139</v>
      </c>
      <c r="BM310">
        <v>1</v>
      </c>
      <c r="BN310">
        <v>1</v>
      </c>
      <c r="BO310">
        <v>0</v>
      </c>
      <c r="BP310">
        <v>0</v>
      </c>
      <c r="BS310">
        <v>0.24</v>
      </c>
      <c r="BT310">
        <v>0</v>
      </c>
      <c r="BU310">
        <v>0</v>
      </c>
      <c r="CE310" t="str">
        <f t="shared" si="123"/>
        <v>11:58:37.540</v>
      </c>
      <c r="CF310">
        <v>540253675</v>
      </c>
      <c r="CS310">
        <v>0</v>
      </c>
      <c r="CT310">
        <v>2</v>
      </c>
      <c r="CU310">
        <v>0</v>
      </c>
      <c r="CV310">
        <v>2</v>
      </c>
      <c r="CW310">
        <v>0</v>
      </c>
      <c r="CX310">
        <v>7</v>
      </c>
      <c r="CY310">
        <v>7</v>
      </c>
      <c r="CZ310" t="s">
        <v>131</v>
      </c>
      <c r="DA310">
        <v>65</v>
      </c>
      <c r="DB310">
        <v>0</v>
      </c>
      <c r="DC310" t="s">
        <v>132</v>
      </c>
      <c r="DD310" t="s">
        <v>133</v>
      </c>
      <c r="DG310">
        <v>3574873</v>
      </c>
      <c r="DI310">
        <v>0</v>
      </c>
      <c r="DJ310">
        <v>0</v>
      </c>
      <c r="DK310">
        <v>1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</row>
    <row r="311" spans="1:123" x14ac:dyDescent="0.3">
      <c r="A311" t="str">
        <f>"10/15/2023 11:58:37.787"</f>
        <v>10/15/2023 11:58:37.787</v>
      </c>
      <c r="C311" t="str">
        <f t="shared" si="102"/>
        <v>FFDFD3C0</v>
      </c>
      <c r="D311" t="s">
        <v>143</v>
      </c>
      <c r="E311">
        <v>6</v>
      </c>
      <c r="F311">
        <v>3006</v>
      </c>
      <c r="G311" t="s">
        <v>144</v>
      </c>
      <c r="J311" t="s">
        <v>145</v>
      </c>
      <c r="K311">
        <v>0</v>
      </c>
      <c r="L311">
        <v>3</v>
      </c>
      <c r="M311">
        <v>0</v>
      </c>
      <c r="N311">
        <v>2</v>
      </c>
      <c r="O311">
        <v>0</v>
      </c>
      <c r="P311">
        <v>1</v>
      </c>
      <c r="Q311">
        <v>0</v>
      </c>
      <c r="S311" t="str">
        <f t="shared" si="122"/>
        <v>11:58:37.000</v>
      </c>
      <c r="T311" t="str">
        <f t="shared" si="122"/>
        <v>11:58:37.000</v>
      </c>
      <c r="U311" t="str">
        <f t="shared" si="103"/>
        <v>A9A1C3</v>
      </c>
      <c r="V311">
        <v>0</v>
      </c>
      <c r="W311">
        <v>0</v>
      </c>
      <c r="X311">
        <v>2</v>
      </c>
      <c r="Y311">
        <v>0</v>
      </c>
      <c r="AA311">
        <v>1</v>
      </c>
      <c r="AB311">
        <v>8</v>
      </c>
      <c r="AC311">
        <v>3</v>
      </c>
      <c r="AD311">
        <v>0</v>
      </c>
      <c r="AE311">
        <v>9</v>
      </c>
      <c r="AF311" t="s">
        <v>126</v>
      </c>
      <c r="AG311">
        <v>0</v>
      </c>
      <c r="AH311">
        <v>3</v>
      </c>
      <c r="AI311">
        <v>1</v>
      </c>
      <c r="AJ311">
        <v>0</v>
      </c>
      <c r="AK311" t="s">
        <v>246</v>
      </c>
      <c r="AL311">
        <v>33.936017</v>
      </c>
      <c r="AM311" t="s">
        <v>247</v>
      </c>
      <c r="AN311">
        <v>-78.067280999999994</v>
      </c>
      <c r="AO311">
        <v>25</v>
      </c>
      <c r="AP311">
        <v>400</v>
      </c>
      <c r="AQ311" t="s">
        <v>129</v>
      </c>
      <c r="AR311">
        <v>41</v>
      </c>
      <c r="AS311">
        <v>47</v>
      </c>
      <c r="AT311">
        <v>-192</v>
      </c>
      <c r="BB311" t="str">
        <f t="shared" si="104"/>
        <v>1200</v>
      </c>
      <c r="BC311">
        <v>1</v>
      </c>
      <c r="BD311" t="str">
        <f t="shared" si="105"/>
        <v xml:space="preserve">N72FU   </v>
      </c>
      <c r="BE311">
        <v>1</v>
      </c>
      <c r="BG311">
        <v>0</v>
      </c>
      <c r="BH311">
        <v>0</v>
      </c>
      <c r="BI311">
        <v>0</v>
      </c>
      <c r="BJ311">
        <v>0</v>
      </c>
      <c r="BK311">
        <v>-400</v>
      </c>
      <c r="BL311" t="s">
        <v>139</v>
      </c>
      <c r="BM311">
        <v>1</v>
      </c>
      <c r="BN311">
        <v>1</v>
      </c>
      <c r="BO311">
        <v>0</v>
      </c>
      <c r="BP311">
        <v>0</v>
      </c>
      <c r="BS311">
        <v>0.24</v>
      </c>
      <c r="BT311">
        <v>0</v>
      </c>
      <c r="BU311">
        <v>0</v>
      </c>
      <c r="CE311" t="str">
        <f t="shared" si="123"/>
        <v>11:58:37.540</v>
      </c>
      <c r="CF311">
        <v>540253675</v>
      </c>
      <c r="CS311">
        <v>0</v>
      </c>
      <c r="CT311">
        <v>2</v>
      </c>
      <c r="CU311">
        <v>0</v>
      </c>
      <c r="CV311">
        <v>2</v>
      </c>
      <c r="CW311">
        <v>0</v>
      </c>
      <c r="CX311">
        <v>7</v>
      </c>
      <c r="CY311">
        <v>7</v>
      </c>
      <c r="CZ311" t="s">
        <v>131</v>
      </c>
      <c r="DA311">
        <v>65</v>
      </c>
      <c r="DB311">
        <v>0</v>
      </c>
      <c r="DC311" t="s">
        <v>132</v>
      </c>
      <c r="DD311" t="s">
        <v>133</v>
      </c>
      <c r="DG311">
        <v>3574873</v>
      </c>
      <c r="DI311">
        <v>0</v>
      </c>
      <c r="DJ311">
        <v>0</v>
      </c>
      <c r="DK311">
        <v>1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</row>
    <row r="312" spans="1:123" x14ac:dyDescent="0.3">
      <c r="A312" t="str">
        <f>"10/15/2023 11:58:37.803"</f>
        <v>10/15/2023 11:58:37.803</v>
      </c>
      <c r="C312" t="str">
        <f t="shared" si="102"/>
        <v>FFDFD3C0</v>
      </c>
      <c r="D312" t="s">
        <v>134</v>
      </c>
      <c r="E312">
        <v>2</v>
      </c>
      <c r="H312">
        <v>158</v>
      </c>
      <c r="I312" t="s">
        <v>140</v>
      </c>
      <c r="J312" t="s">
        <v>136</v>
      </c>
      <c r="K312">
        <v>0</v>
      </c>
      <c r="L312">
        <v>3</v>
      </c>
      <c r="M312">
        <v>0</v>
      </c>
      <c r="N312">
        <v>2</v>
      </c>
      <c r="O312">
        <v>0</v>
      </c>
      <c r="P312">
        <v>1</v>
      </c>
      <c r="Q312">
        <v>0</v>
      </c>
      <c r="S312" t="str">
        <f t="shared" si="122"/>
        <v>11:58:37.000</v>
      </c>
      <c r="T312" t="str">
        <f t="shared" si="122"/>
        <v>11:58:37.000</v>
      </c>
      <c r="U312" t="str">
        <f t="shared" si="103"/>
        <v>A9A1C3</v>
      </c>
      <c r="V312">
        <v>0</v>
      </c>
      <c r="W312">
        <v>0</v>
      </c>
      <c r="X312">
        <v>2</v>
      </c>
      <c r="Y312">
        <v>0</v>
      </c>
      <c r="AA312">
        <v>1</v>
      </c>
      <c r="AB312">
        <v>8</v>
      </c>
      <c r="AC312">
        <v>3</v>
      </c>
      <c r="AD312">
        <v>0</v>
      </c>
      <c r="AE312">
        <v>9</v>
      </c>
      <c r="AF312" t="s">
        <v>126</v>
      </c>
      <c r="AG312">
        <v>0</v>
      </c>
      <c r="AH312">
        <v>3</v>
      </c>
      <c r="AI312">
        <v>1</v>
      </c>
      <c r="AJ312">
        <v>0</v>
      </c>
      <c r="AK312" t="s">
        <v>246</v>
      </c>
      <c r="AL312">
        <v>33.936017</v>
      </c>
      <c r="AM312" t="s">
        <v>247</v>
      </c>
      <c r="AN312">
        <v>-78.067280999999994</v>
      </c>
      <c r="AO312">
        <v>25</v>
      </c>
      <c r="AP312">
        <v>400</v>
      </c>
      <c r="AQ312" t="s">
        <v>129</v>
      </c>
      <c r="AR312">
        <v>41</v>
      </c>
      <c r="AS312">
        <v>47</v>
      </c>
      <c r="AT312">
        <v>-192</v>
      </c>
      <c r="BB312" t="str">
        <f t="shared" si="104"/>
        <v>1200</v>
      </c>
      <c r="BC312">
        <v>1</v>
      </c>
      <c r="BD312" t="str">
        <f t="shared" si="105"/>
        <v xml:space="preserve">N72FU   </v>
      </c>
      <c r="BE312">
        <v>1</v>
      </c>
      <c r="BG312">
        <v>0</v>
      </c>
      <c r="BH312">
        <v>0</v>
      </c>
      <c r="BI312">
        <v>0</v>
      </c>
      <c r="BJ312">
        <v>0</v>
      </c>
      <c r="BK312">
        <v>-400</v>
      </c>
      <c r="BL312" t="s">
        <v>139</v>
      </c>
      <c r="BM312">
        <v>1</v>
      </c>
      <c r="BN312">
        <v>1</v>
      </c>
      <c r="BO312">
        <v>0</v>
      </c>
      <c r="BP312">
        <v>0</v>
      </c>
      <c r="BS312">
        <v>0.24</v>
      </c>
      <c r="BT312">
        <v>0</v>
      </c>
      <c r="BU312">
        <v>0</v>
      </c>
      <c r="CE312" t="str">
        <f t="shared" si="123"/>
        <v>11:58:37.540</v>
      </c>
      <c r="CF312">
        <v>540253675</v>
      </c>
      <c r="CS312">
        <v>0</v>
      </c>
      <c r="CT312">
        <v>2</v>
      </c>
      <c r="CU312">
        <v>0</v>
      </c>
      <c r="CV312">
        <v>2</v>
      </c>
      <c r="CW312">
        <v>0</v>
      </c>
      <c r="CX312">
        <v>7</v>
      </c>
      <c r="CY312">
        <v>7</v>
      </c>
      <c r="CZ312" t="s">
        <v>131</v>
      </c>
      <c r="DA312">
        <v>65</v>
      </c>
      <c r="DB312">
        <v>0</v>
      </c>
      <c r="DC312" t="s">
        <v>132</v>
      </c>
      <c r="DD312" t="s">
        <v>133</v>
      </c>
      <c r="DG312">
        <v>3574873</v>
      </c>
      <c r="DI312">
        <v>0</v>
      </c>
      <c r="DJ312">
        <v>0</v>
      </c>
      <c r="DK312">
        <v>1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</row>
    <row r="313" spans="1:123" x14ac:dyDescent="0.3">
      <c r="A313" t="str">
        <f>"10/15/2023 11:58:37.803"</f>
        <v>10/15/2023 11:58:37.803</v>
      </c>
      <c r="C313" t="str">
        <f t="shared" si="102"/>
        <v>FFDFD3C0</v>
      </c>
      <c r="D313" t="s">
        <v>137</v>
      </c>
      <c r="E313">
        <v>6</v>
      </c>
      <c r="F313">
        <v>1006</v>
      </c>
      <c r="G313" t="s">
        <v>135</v>
      </c>
      <c r="J313" t="s">
        <v>138</v>
      </c>
      <c r="K313">
        <v>0</v>
      </c>
      <c r="L313">
        <v>3</v>
      </c>
      <c r="M313">
        <v>0</v>
      </c>
      <c r="N313">
        <v>2</v>
      </c>
      <c r="O313">
        <v>0</v>
      </c>
      <c r="P313">
        <v>1</v>
      </c>
      <c r="Q313">
        <v>0</v>
      </c>
      <c r="S313" t="str">
        <f t="shared" si="122"/>
        <v>11:58:37.000</v>
      </c>
      <c r="T313" t="str">
        <f t="shared" si="122"/>
        <v>11:58:37.000</v>
      </c>
      <c r="U313" t="str">
        <f t="shared" si="103"/>
        <v>A9A1C3</v>
      </c>
      <c r="V313">
        <v>0</v>
      </c>
      <c r="W313">
        <v>0</v>
      </c>
      <c r="X313">
        <v>2</v>
      </c>
      <c r="Y313">
        <v>0</v>
      </c>
      <c r="AA313">
        <v>1</v>
      </c>
      <c r="AB313">
        <v>8</v>
      </c>
      <c r="AC313">
        <v>3</v>
      </c>
      <c r="AD313">
        <v>0</v>
      </c>
      <c r="AE313">
        <v>9</v>
      </c>
      <c r="AF313" t="s">
        <v>126</v>
      </c>
      <c r="AG313">
        <v>0</v>
      </c>
      <c r="AH313">
        <v>3</v>
      </c>
      <c r="AI313">
        <v>1</v>
      </c>
      <c r="AJ313">
        <v>0</v>
      </c>
      <c r="AK313" t="s">
        <v>246</v>
      </c>
      <c r="AL313">
        <v>33.936017</v>
      </c>
      <c r="AM313" t="s">
        <v>247</v>
      </c>
      <c r="AN313">
        <v>-78.067280999999994</v>
      </c>
      <c r="AO313">
        <v>25</v>
      </c>
      <c r="AP313">
        <v>400</v>
      </c>
      <c r="AQ313" t="s">
        <v>129</v>
      </c>
      <c r="AR313">
        <v>41</v>
      </c>
      <c r="AS313">
        <v>47</v>
      </c>
      <c r="AT313">
        <v>-192</v>
      </c>
      <c r="BB313" t="str">
        <f t="shared" si="104"/>
        <v>1200</v>
      </c>
      <c r="BC313">
        <v>1</v>
      </c>
      <c r="BD313" t="str">
        <f t="shared" si="105"/>
        <v xml:space="preserve">N72FU   </v>
      </c>
      <c r="BE313">
        <v>1</v>
      </c>
      <c r="BG313">
        <v>0</v>
      </c>
      <c r="BH313">
        <v>0</v>
      </c>
      <c r="BI313">
        <v>0</v>
      </c>
      <c r="BJ313">
        <v>0</v>
      </c>
      <c r="BK313">
        <v>-400</v>
      </c>
      <c r="BL313" t="s">
        <v>139</v>
      </c>
      <c r="BM313">
        <v>1</v>
      </c>
      <c r="BN313">
        <v>1</v>
      </c>
      <c r="BO313">
        <v>0</v>
      </c>
      <c r="BP313">
        <v>0</v>
      </c>
      <c r="BS313">
        <v>0.24</v>
      </c>
      <c r="BT313">
        <v>0</v>
      </c>
      <c r="BU313">
        <v>0</v>
      </c>
      <c r="CE313" t="str">
        <f t="shared" si="123"/>
        <v>11:58:37.540</v>
      </c>
      <c r="CF313">
        <v>540253675</v>
      </c>
      <c r="CS313">
        <v>0</v>
      </c>
      <c r="CT313">
        <v>2</v>
      </c>
      <c r="CU313">
        <v>0</v>
      </c>
      <c r="CV313">
        <v>2</v>
      </c>
      <c r="CW313">
        <v>0</v>
      </c>
      <c r="CX313">
        <v>7</v>
      </c>
      <c r="CY313">
        <v>7</v>
      </c>
      <c r="CZ313" t="s">
        <v>131</v>
      </c>
      <c r="DA313">
        <v>65</v>
      </c>
      <c r="DB313">
        <v>0</v>
      </c>
      <c r="DC313" t="s">
        <v>132</v>
      </c>
      <c r="DD313" t="s">
        <v>133</v>
      </c>
      <c r="DG313">
        <v>3574873</v>
      </c>
      <c r="DI313">
        <v>0</v>
      </c>
      <c r="DJ313">
        <v>0</v>
      </c>
      <c r="DK313">
        <v>1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</row>
    <row r="314" spans="1:123" x14ac:dyDescent="0.3">
      <c r="A314" t="str">
        <f>"10/15/2023 11:58:38.959"</f>
        <v>10/15/2023 11:58:38.959</v>
      </c>
      <c r="C314" t="str">
        <f t="shared" si="102"/>
        <v>FFDFD3C0</v>
      </c>
      <c r="D314" t="s">
        <v>134</v>
      </c>
      <c r="E314">
        <v>2</v>
      </c>
      <c r="H314">
        <v>158</v>
      </c>
      <c r="I314" t="s">
        <v>140</v>
      </c>
      <c r="J314" t="s">
        <v>136</v>
      </c>
      <c r="K314">
        <v>0</v>
      </c>
      <c r="L314">
        <v>3</v>
      </c>
      <c r="M314">
        <v>0</v>
      </c>
      <c r="N314">
        <v>2</v>
      </c>
      <c r="O314">
        <v>0</v>
      </c>
      <c r="P314">
        <v>1</v>
      </c>
      <c r="Q314">
        <v>0</v>
      </c>
      <c r="S314" t="str">
        <f t="shared" ref="S314:T319" si="124">"11:58:38.000"</f>
        <v>11:58:38.000</v>
      </c>
      <c r="T314" t="str">
        <f t="shared" si="124"/>
        <v>11:58:38.000</v>
      </c>
      <c r="U314" t="str">
        <f t="shared" si="103"/>
        <v>A9A1C3</v>
      </c>
      <c r="V314">
        <v>0</v>
      </c>
      <c r="W314">
        <v>0</v>
      </c>
      <c r="X314">
        <v>2</v>
      </c>
      <c r="Y314">
        <v>0</v>
      </c>
      <c r="AA314">
        <v>1</v>
      </c>
      <c r="AB314">
        <v>8</v>
      </c>
      <c r="AC314">
        <v>3</v>
      </c>
      <c r="AD314">
        <v>0</v>
      </c>
      <c r="AE314">
        <v>9</v>
      </c>
      <c r="AF314" t="s">
        <v>126</v>
      </c>
      <c r="AG314">
        <v>0</v>
      </c>
      <c r="AH314">
        <v>3</v>
      </c>
      <c r="AI314">
        <v>1</v>
      </c>
      <c r="AJ314">
        <v>0</v>
      </c>
      <c r="AK314" t="s">
        <v>248</v>
      </c>
      <c r="AL314">
        <v>33.936230999999999</v>
      </c>
      <c r="AM314" t="s">
        <v>249</v>
      </c>
      <c r="AN314">
        <v>-78.067066999999994</v>
      </c>
      <c r="AO314">
        <v>25</v>
      </c>
      <c r="AP314">
        <v>400</v>
      </c>
      <c r="AQ314" t="s">
        <v>129</v>
      </c>
      <c r="AR314">
        <v>41</v>
      </c>
      <c r="AS314">
        <v>45</v>
      </c>
      <c r="AT314">
        <v>-128</v>
      </c>
      <c r="BB314" t="str">
        <f t="shared" si="104"/>
        <v>1200</v>
      </c>
      <c r="BC314">
        <v>1</v>
      </c>
      <c r="BD314" t="str">
        <f t="shared" si="105"/>
        <v xml:space="preserve">N72FU   </v>
      </c>
      <c r="BE314">
        <v>1</v>
      </c>
      <c r="BG314">
        <v>0</v>
      </c>
      <c r="BH314">
        <v>0</v>
      </c>
      <c r="BI314">
        <v>0</v>
      </c>
      <c r="BJ314">
        <v>-25</v>
      </c>
      <c r="BK314">
        <v>-425</v>
      </c>
      <c r="BL314" t="s">
        <v>139</v>
      </c>
      <c r="BM314">
        <v>1</v>
      </c>
      <c r="BN314">
        <v>1</v>
      </c>
      <c r="BO314">
        <v>0</v>
      </c>
      <c r="BP314">
        <v>0</v>
      </c>
      <c r="BS314">
        <v>0.24</v>
      </c>
      <c r="BT314">
        <v>0</v>
      </c>
      <c r="BU314">
        <v>0</v>
      </c>
      <c r="CE314" t="str">
        <f t="shared" ref="CE314:CE319" si="125">"11:58:38.729"</f>
        <v>11:58:38.729</v>
      </c>
      <c r="CF314">
        <v>729004399</v>
      </c>
      <c r="CS314">
        <v>0</v>
      </c>
      <c r="CT314">
        <v>2</v>
      </c>
      <c r="CU314">
        <v>0</v>
      </c>
      <c r="CV314">
        <v>2</v>
      </c>
      <c r="CW314">
        <v>0</v>
      </c>
      <c r="CX314">
        <v>7</v>
      </c>
      <c r="CY314">
        <v>7</v>
      </c>
      <c r="CZ314" t="s">
        <v>131</v>
      </c>
      <c r="DA314">
        <v>65</v>
      </c>
      <c r="DB314">
        <v>0</v>
      </c>
      <c r="DC314" t="s">
        <v>132</v>
      </c>
      <c r="DD314" t="s">
        <v>133</v>
      </c>
      <c r="DG314">
        <v>3574885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</row>
    <row r="315" spans="1:123" x14ac:dyDescent="0.3">
      <c r="A315" t="str">
        <f>"10/15/2023 11:58:38.975"</f>
        <v>10/15/2023 11:58:38.975</v>
      </c>
      <c r="C315" t="str">
        <f t="shared" si="102"/>
        <v>FFDFD3C0</v>
      </c>
      <c r="D315" t="s">
        <v>137</v>
      </c>
      <c r="E315">
        <v>4</v>
      </c>
      <c r="F315">
        <v>1004</v>
      </c>
      <c r="G315" t="s">
        <v>140</v>
      </c>
      <c r="J315" t="s">
        <v>138</v>
      </c>
      <c r="K315">
        <v>0</v>
      </c>
      <c r="L315">
        <v>3</v>
      </c>
      <c r="M315">
        <v>0</v>
      </c>
      <c r="N315">
        <v>2</v>
      </c>
      <c r="O315">
        <v>0</v>
      </c>
      <c r="P315">
        <v>1</v>
      </c>
      <c r="Q315">
        <v>0</v>
      </c>
      <c r="S315" t="str">
        <f t="shared" si="124"/>
        <v>11:58:38.000</v>
      </c>
      <c r="T315" t="str">
        <f t="shared" si="124"/>
        <v>11:58:38.000</v>
      </c>
      <c r="U315" t="str">
        <f t="shared" si="103"/>
        <v>A9A1C3</v>
      </c>
      <c r="V315">
        <v>0</v>
      </c>
      <c r="W315">
        <v>0</v>
      </c>
      <c r="X315">
        <v>2</v>
      </c>
      <c r="Y315">
        <v>0</v>
      </c>
      <c r="AA315">
        <v>1</v>
      </c>
      <c r="AB315">
        <v>8</v>
      </c>
      <c r="AC315">
        <v>3</v>
      </c>
      <c r="AD315">
        <v>0</v>
      </c>
      <c r="AE315">
        <v>9</v>
      </c>
      <c r="AF315" t="s">
        <v>126</v>
      </c>
      <c r="AG315">
        <v>0</v>
      </c>
      <c r="AH315">
        <v>3</v>
      </c>
      <c r="AI315">
        <v>1</v>
      </c>
      <c r="AJ315">
        <v>0</v>
      </c>
      <c r="AK315" t="s">
        <v>248</v>
      </c>
      <c r="AL315">
        <v>33.936230999999999</v>
      </c>
      <c r="AM315" t="s">
        <v>249</v>
      </c>
      <c r="AN315">
        <v>-78.067066999999994</v>
      </c>
      <c r="AO315">
        <v>25</v>
      </c>
      <c r="AP315">
        <v>400</v>
      </c>
      <c r="AQ315" t="s">
        <v>129</v>
      </c>
      <c r="AR315">
        <v>41</v>
      </c>
      <c r="AS315">
        <v>45</v>
      </c>
      <c r="AT315">
        <v>-128</v>
      </c>
      <c r="BB315" t="str">
        <f t="shared" si="104"/>
        <v>1200</v>
      </c>
      <c r="BC315">
        <v>1</v>
      </c>
      <c r="BD315" t="str">
        <f t="shared" si="105"/>
        <v xml:space="preserve">N72FU   </v>
      </c>
      <c r="BE315">
        <v>1</v>
      </c>
      <c r="BG315">
        <v>0</v>
      </c>
      <c r="BH315">
        <v>0</v>
      </c>
      <c r="BI315">
        <v>0</v>
      </c>
      <c r="BJ315">
        <v>-25</v>
      </c>
      <c r="BK315">
        <v>-425</v>
      </c>
      <c r="BL315" t="s">
        <v>139</v>
      </c>
      <c r="BM315">
        <v>1</v>
      </c>
      <c r="BN315">
        <v>1</v>
      </c>
      <c r="BO315">
        <v>0</v>
      </c>
      <c r="BP315">
        <v>0</v>
      </c>
      <c r="BS315">
        <v>0.24</v>
      </c>
      <c r="BT315">
        <v>0</v>
      </c>
      <c r="BU315">
        <v>0</v>
      </c>
      <c r="CE315" t="str">
        <f t="shared" si="125"/>
        <v>11:58:38.729</v>
      </c>
      <c r="CF315">
        <v>729004399</v>
      </c>
      <c r="CS315">
        <v>0</v>
      </c>
      <c r="CT315">
        <v>2</v>
      </c>
      <c r="CU315">
        <v>0</v>
      </c>
      <c r="CV315">
        <v>2</v>
      </c>
      <c r="CW315">
        <v>0</v>
      </c>
      <c r="CX315">
        <v>7</v>
      </c>
      <c r="CY315">
        <v>7</v>
      </c>
      <c r="CZ315" t="s">
        <v>131</v>
      </c>
      <c r="DA315">
        <v>65</v>
      </c>
      <c r="DB315">
        <v>0</v>
      </c>
      <c r="DC315" t="s">
        <v>132</v>
      </c>
      <c r="DD315" t="s">
        <v>133</v>
      </c>
      <c r="DG315">
        <v>3574885</v>
      </c>
      <c r="DI315">
        <v>0</v>
      </c>
      <c r="DJ315">
        <v>0</v>
      </c>
      <c r="DK315">
        <v>1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</row>
    <row r="316" spans="1:123" x14ac:dyDescent="0.3">
      <c r="A316" t="str">
        <f>"10/15/2023 11:58:38.975"</f>
        <v>10/15/2023 11:58:38.975</v>
      </c>
      <c r="C316" t="str">
        <f t="shared" si="102"/>
        <v>FFDFD3C0</v>
      </c>
      <c r="D316" t="s">
        <v>123</v>
      </c>
      <c r="E316">
        <v>10</v>
      </c>
      <c r="H316">
        <v>260</v>
      </c>
      <c r="I316" t="s">
        <v>124</v>
      </c>
      <c r="J316" t="s">
        <v>125</v>
      </c>
      <c r="K316">
        <v>0</v>
      </c>
      <c r="L316">
        <v>3</v>
      </c>
      <c r="M316">
        <v>0</v>
      </c>
      <c r="N316">
        <v>2</v>
      </c>
      <c r="O316">
        <v>0</v>
      </c>
      <c r="P316">
        <v>1</v>
      </c>
      <c r="Q316">
        <v>0</v>
      </c>
      <c r="S316" t="str">
        <f t="shared" si="124"/>
        <v>11:58:38.000</v>
      </c>
      <c r="T316" t="str">
        <f t="shared" si="124"/>
        <v>11:58:38.000</v>
      </c>
      <c r="U316" t="str">
        <f t="shared" si="103"/>
        <v>A9A1C3</v>
      </c>
      <c r="V316">
        <v>0</v>
      </c>
      <c r="W316">
        <v>0</v>
      </c>
      <c r="X316">
        <v>2</v>
      </c>
      <c r="Y316">
        <v>0</v>
      </c>
      <c r="AA316">
        <v>1</v>
      </c>
      <c r="AB316">
        <v>8</v>
      </c>
      <c r="AC316">
        <v>3</v>
      </c>
      <c r="AD316">
        <v>0</v>
      </c>
      <c r="AE316">
        <v>9</v>
      </c>
      <c r="AF316" t="s">
        <v>126</v>
      </c>
      <c r="AG316">
        <v>0</v>
      </c>
      <c r="AH316">
        <v>3</v>
      </c>
      <c r="AI316">
        <v>1</v>
      </c>
      <c r="AJ316">
        <v>0</v>
      </c>
      <c r="AK316" t="s">
        <v>248</v>
      </c>
      <c r="AL316">
        <v>33.936230999999999</v>
      </c>
      <c r="AM316" t="s">
        <v>249</v>
      </c>
      <c r="AN316">
        <v>-78.067066999999994</v>
      </c>
      <c r="AO316">
        <v>25</v>
      </c>
      <c r="AP316">
        <v>400</v>
      </c>
      <c r="AQ316" t="s">
        <v>129</v>
      </c>
      <c r="AR316">
        <v>41</v>
      </c>
      <c r="AS316">
        <v>45</v>
      </c>
      <c r="AT316">
        <v>-128</v>
      </c>
      <c r="BB316" t="str">
        <f t="shared" si="104"/>
        <v>1200</v>
      </c>
      <c r="BC316">
        <v>1</v>
      </c>
      <c r="BD316" t="str">
        <f t="shared" si="105"/>
        <v xml:space="preserve">N72FU   </v>
      </c>
      <c r="BE316">
        <v>1</v>
      </c>
      <c r="BG316">
        <v>0</v>
      </c>
      <c r="BH316">
        <v>0</v>
      </c>
      <c r="BI316">
        <v>0</v>
      </c>
      <c r="BJ316">
        <v>-25</v>
      </c>
      <c r="BK316">
        <v>-425</v>
      </c>
      <c r="BL316" t="s">
        <v>139</v>
      </c>
      <c r="BM316">
        <v>1</v>
      </c>
      <c r="BN316">
        <v>1</v>
      </c>
      <c r="BO316">
        <v>0</v>
      </c>
      <c r="BP316">
        <v>0</v>
      </c>
      <c r="BS316">
        <v>0.24</v>
      </c>
      <c r="BT316">
        <v>0</v>
      </c>
      <c r="BU316">
        <v>0</v>
      </c>
      <c r="CE316" t="str">
        <f t="shared" si="125"/>
        <v>11:58:38.729</v>
      </c>
      <c r="CF316">
        <v>729004399</v>
      </c>
      <c r="CS316">
        <v>0</v>
      </c>
      <c r="CT316">
        <v>2</v>
      </c>
      <c r="CU316">
        <v>0</v>
      </c>
      <c r="CV316">
        <v>2</v>
      </c>
      <c r="CW316">
        <v>0</v>
      </c>
      <c r="CX316">
        <v>7</v>
      </c>
      <c r="CY316">
        <v>7</v>
      </c>
      <c r="CZ316" t="s">
        <v>131</v>
      </c>
      <c r="DA316">
        <v>65</v>
      </c>
      <c r="DB316">
        <v>0</v>
      </c>
      <c r="DC316" t="s">
        <v>132</v>
      </c>
      <c r="DD316" t="s">
        <v>133</v>
      </c>
      <c r="DG316">
        <v>3574885</v>
      </c>
      <c r="DI316">
        <v>0</v>
      </c>
      <c r="DJ316">
        <v>0</v>
      </c>
      <c r="DK316">
        <v>1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</row>
    <row r="317" spans="1:123" x14ac:dyDescent="0.3">
      <c r="A317" t="str">
        <f>"10/15/2023 11:58:38.990"</f>
        <v>10/15/2023 11:58:38.990</v>
      </c>
      <c r="C317" t="str">
        <f t="shared" si="102"/>
        <v>FFDFD3C0</v>
      </c>
      <c r="D317" t="s">
        <v>141</v>
      </c>
      <c r="E317">
        <v>42</v>
      </c>
      <c r="H317">
        <v>129</v>
      </c>
      <c r="I317" t="s">
        <v>142</v>
      </c>
      <c r="J317" t="s">
        <v>125</v>
      </c>
      <c r="K317">
        <v>0</v>
      </c>
      <c r="L317">
        <v>3</v>
      </c>
      <c r="M317">
        <v>0</v>
      </c>
      <c r="N317">
        <v>2</v>
      </c>
      <c r="O317">
        <v>0</v>
      </c>
      <c r="P317">
        <v>1</v>
      </c>
      <c r="Q317">
        <v>0</v>
      </c>
      <c r="S317" t="str">
        <f t="shared" si="124"/>
        <v>11:58:38.000</v>
      </c>
      <c r="T317" t="str">
        <f t="shared" si="124"/>
        <v>11:58:38.000</v>
      </c>
      <c r="U317" t="str">
        <f t="shared" si="103"/>
        <v>A9A1C3</v>
      </c>
      <c r="V317">
        <v>0</v>
      </c>
      <c r="W317">
        <v>0</v>
      </c>
      <c r="X317">
        <v>2</v>
      </c>
      <c r="Y317">
        <v>0</v>
      </c>
      <c r="AA317">
        <v>1</v>
      </c>
      <c r="AB317">
        <v>8</v>
      </c>
      <c r="AC317">
        <v>3</v>
      </c>
      <c r="AD317">
        <v>0</v>
      </c>
      <c r="AE317">
        <v>9</v>
      </c>
      <c r="AF317" t="s">
        <v>126</v>
      </c>
      <c r="AG317">
        <v>0</v>
      </c>
      <c r="AH317">
        <v>3</v>
      </c>
      <c r="AI317">
        <v>1</v>
      </c>
      <c r="AJ317">
        <v>0</v>
      </c>
      <c r="AK317" t="s">
        <v>248</v>
      </c>
      <c r="AL317">
        <v>33.936230999999999</v>
      </c>
      <c r="AM317" t="s">
        <v>249</v>
      </c>
      <c r="AN317">
        <v>-78.067066999999994</v>
      </c>
      <c r="AO317">
        <v>25</v>
      </c>
      <c r="AP317">
        <v>400</v>
      </c>
      <c r="AQ317" t="s">
        <v>129</v>
      </c>
      <c r="AR317">
        <v>41</v>
      </c>
      <c r="AS317">
        <v>45</v>
      </c>
      <c r="AT317">
        <v>-128</v>
      </c>
      <c r="BB317" t="str">
        <f t="shared" si="104"/>
        <v>1200</v>
      </c>
      <c r="BC317">
        <v>1</v>
      </c>
      <c r="BD317" t="str">
        <f t="shared" si="105"/>
        <v xml:space="preserve">N72FU   </v>
      </c>
      <c r="BE317">
        <v>1</v>
      </c>
      <c r="BG317">
        <v>0</v>
      </c>
      <c r="BH317">
        <v>0</v>
      </c>
      <c r="BI317">
        <v>0</v>
      </c>
      <c r="BJ317">
        <v>-25</v>
      </c>
      <c r="BK317">
        <v>-425</v>
      </c>
      <c r="BL317" t="s">
        <v>139</v>
      </c>
      <c r="BM317">
        <v>1</v>
      </c>
      <c r="BN317">
        <v>1</v>
      </c>
      <c r="BO317">
        <v>0</v>
      </c>
      <c r="BP317">
        <v>0</v>
      </c>
      <c r="BS317">
        <v>0.24</v>
      </c>
      <c r="BT317">
        <v>0</v>
      </c>
      <c r="BU317">
        <v>0</v>
      </c>
      <c r="CE317" t="str">
        <f t="shared" si="125"/>
        <v>11:58:38.729</v>
      </c>
      <c r="CF317">
        <v>729004399</v>
      </c>
      <c r="CS317">
        <v>0</v>
      </c>
      <c r="CT317">
        <v>2</v>
      </c>
      <c r="CU317">
        <v>0</v>
      </c>
      <c r="CV317">
        <v>2</v>
      </c>
      <c r="CW317">
        <v>0</v>
      </c>
      <c r="CX317">
        <v>7</v>
      </c>
      <c r="CY317">
        <v>7</v>
      </c>
      <c r="CZ317" t="s">
        <v>131</v>
      </c>
      <c r="DA317">
        <v>65</v>
      </c>
      <c r="DB317">
        <v>0</v>
      </c>
      <c r="DC317" t="s">
        <v>132</v>
      </c>
      <c r="DD317" t="s">
        <v>133</v>
      </c>
      <c r="DG317">
        <v>3574885</v>
      </c>
      <c r="DI317">
        <v>0</v>
      </c>
      <c r="DJ317">
        <v>0</v>
      </c>
      <c r="DK317">
        <v>1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</row>
    <row r="318" spans="1:123" x14ac:dyDescent="0.3">
      <c r="A318" t="str">
        <f>"10/15/2023 11:58:38.990"</f>
        <v>10/15/2023 11:58:38.990</v>
      </c>
      <c r="C318" t="str">
        <f t="shared" si="102"/>
        <v>FFDFD3C0</v>
      </c>
      <c r="D318" t="s">
        <v>143</v>
      </c>
      <c r="E318">
        <v>6</v>
      </c>
      <c r="F318">
        <v>3006</v>
      </c>
      <c r="G318" t="s">
        <v>144</v>
      </c>
      <c r="J318" t="s">
        <v>145</v>
      </c>
      <c r="K318">
        <v>0</v>
      </c>
      <c r="L318">
        <v>3</v>
      </c>
      <c r="M318">
        <v>0</v>
      </c>
      <c r="N318">
        <v>2</v>
      </c>
      <c r="O318">
        <v>0</v>
      </c>
      <c r="P318">
        <v>1</v>
      </c>
      <c r="Q318">
        <v>0</v>
      </c>
      <c r="S318" t="str">
        <f t="shared" si="124"/>
        <v>11:58:38.000</v>
      </c>
      <c r="T318" t="str">
        <f t="shared" si="124"/>
        <v>11:58:38.000</v>
      </c>
      <c r="U318" t="str">
        <f t="shared" si="103"/>
        <v>A9A1C3</v>
      </c>
      <c r="V318">
        <v>0</v>
      </c>
      <c r="W318">
        <v>0</v>
      </c>
      <c r="X318">
        <v>2</v>
      </c>
      <c r="Y318">
        <v>0</v>
      </c>
      <c r="AA318">
        <v>1</v>
      </c>
      <c r="AB318">
        <v>8</v>
      </c>
      <c r="AC318">
        <v>3</v>
      </c>
      <c r="AD318">
        <v>0</v>
      </c>
      <c r="AE318">
        <v>9</v>
      </c>
      <c r="AF318" t="s">
        <v>126</v>
      </c>
      <c r="AG318">
        <v>0</v>
      </c>
      <c r="AH318">
        <v>3</v>
      </c>
      <c r="AI318">
        <v>1</v>
      </c>
      <c r="AJ318">
        <v>0</v>
      </c>
      <c r="AK318" t="s">
        <v>248</v>
      </c>
      <c r="AL318">
        <v>33.936230999999999</v>
      </c>
      <c r="AM318" t="s">
        <v>249</v>
      </c>
      <c r="AN318">
        <v>-78.067066999999994</v>
      </c>
      <c r="AO318">
        <v>25</v>
      </c>
      <c r="AP318">
        <v>400</v>
      </c>
      <c r="AQ318" t="s">
        <v>129</v>
      </c>
      <c r="AR318">
        <v>41</v>
      </c>
      <c r="AS318">
        <v>45</v>
      </c>
      <c r="AT318">
        <v>-128</v>
      </c>
      <c r="BB318" t="str">
        <f t="shared" si="104"/>
        <v>1200</v>
      </c>
      <c r="BC318">
        <v>1</v>
      </c>
      <c r="BD318" t="str">
        <f t="shared" si="105"/>
        <v xml:space="preserve">N72FU   </v>
      </c>
      <c r="BE318">
        <v>1</v>
      </c>
      <c r="BG318">
        <v>0</v>
      </c>
      <c r="BH318">
        <v>0</v>
      </c>
      <c r="BI318">
        <v>0</v>
      </c>
      <c r="BJ318">
        <v>-25</v>
      </c>
      <c r="BK318">
        <v>-425</v>
      </c>
      <c r="BL318" t="s">
        <v>139</v>
      </c>
      <c r="BM318">
        <v>1</v>
      </c>
      <c r="BN318">
        <v>1</v>
      </c>
      <c r="BO318">
        <v>0</v>
      </c>
      <c r="BP318">
        <v>0</v>
      </c>
      <c r="BS318">
        <v>0.24</v>
      </c>
      <c r="BT318">
        <v>0</v>
      </c>
      <c r="BU318">
        <v>0</v>
      </c>
      <c r="CE318" t="str">
        <f t="shared" si="125"/>
        <v>11:58:38.729</v>
      </c>
      <c r="CF318">
        <v>729004399</v>
      </c>
      <c r="CS318">
        <v>0</v>
      </c>
      <c r="CT318">
        <v>2</v>
      </c>
      <c r="CU318">
        <v>0</v>
      </c>
      <c r="CV318">
        <v>2</v>
      </c>
      <c r="CW318">
        <v>0</v>
      </c>
      <c r="CX318">
        <v>7</v>
      </c>
      <c r="CY318">
        <v>7</v>
      </c>
      <c r="CZ318" t="s">
        <v>131</v>
      </c>
      <c r="DA318">
        <v>65</v>
      </c>
      <c r="DB318">
        <v>0</v>
      </c>
      <c r="DC318" t="s">
        <v>132</v>
      </c>
      <c r="DD318" t="s">
        <v>133</v>
      </c>
      <c r="DG318">
        <v>3574885</v>
      </c>
      <c r="DI318">
        <v>0</v>
      </c>
      <c r="DJ318">
        <v>0</v>
      </c>
      <c r="DK318">
        <v>1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</row>
    <row r="319" spans="1:123" x14ac:dyDescent="0.3">
      <c r="A319" t="str">
        <f>"10/15/2023 11:58:39.006"</f>
        <v>10/15/2023 11:58:39.006</v>
      </c>
      <c r="C319" t="str">
        <f t="shared" si="102"/>
        <v>FFDFD3C0</v>
      </c>
      <c r="D319" t="s">
        <v>137</v>
      </c>
      <c r="E319">
        <v>6</v>
      </c>
      <c r="F319">
        <v>1006</v>
      </c>
      <c r="G319" t="s">
        <v>135</v>
      </c>
      <c r="J319" t="s">
        <v>138</v>
      </c>
      <c r="K319">
        <v>0</v>
      </c>
      <c r="L319">
        <v>3</v>
      </c>
      <c r="M319">
        <v>0</v>
      </c>
      <c r="N319">
        <v>2</v>
      </c>
      <c r="O319">
        <v>0</v>
      </c>
      <c r="P319">
        <v>1</v>
      </c>
      <c r="Q319">
        <v>0</v>
      </c>
      <c r="S319" t="str">
        <f t="shared" si="124"/>
        <v>11:58:38.000</v>
      </c>
      <c r="T319" t="str">
        <f t="shared" si="124"/>
        <v>11:58:38.000</v>
      </c>
      <c r="U319" t="str">
        <f t="shared" si="103"/>
        <v>A9A1C3</v>
      </c>
      <c r="V319">
        <v>0</v>
      </c>
      <c r="W319">
        <v>0</v>
      </c>
      <c r="X319">
        <v>2</v>
      </c>
      <c r="Y319">
        <v>0</v>
      </c>
      <c r="AA319">
        <v>1</v>
      </c>
      <c r="AB319">
        <v>8</v>
      </c>
      <c r="AC319">
        <v>3</v>
      </c>
      <c r="AD319">
        <v>0</v>
      </c>
      <c r="AE319">
        <v>9</v>
      </c>
      <c r="AF319" t="s">
        <v>126</v>
      </c>
      <c r="AG319">
        <v>0</v>
      </c>
      <c r="AH319">
        <v>3</v>
      </c>
      <c r="AI319">
        <v>1</v>
      </c>
      <c r="AJ319">
        <v>0</v>
      </c>
      <c r="AK319" t="s">
        <v>248</v>
      </c>
      <c r="AL319">
        <v>33.936230999999999</v>
      </c>
      <c r="AM319" t="s">
        <v>249</v>
      </c>
      <c r="AN319">
        <v>-78.067066999999994</v>
      </c>
      <c r="AO319">
        <v>25</v>
      </c>
      <c r="AP319">
        <v>400</v>
      </c>
      <c r="AQ319" t="s">
        <v>129</v>
      </c>
      <c r="AR319">
        <v>41</v>
      </c>
      <c r="AS319">
        <v>45</v>
      </c>
      <c r="AT319">
        <v>-128</v>
      </c>
      <c r="BB319" t="str">
        <f t="shared" si="104"/>
        <v>1200</v>
      </c>
      <c r="BC319">
        <v>1</v>
      </c>
      <c r="BD319" t="str">
        <f t="shared" si="105"/>
        <v xml:space="preserve">N72FU   </v>
      </c>
      <c r="BE319">
        <v>1</v>
      </c>
      <c r="BG319">
        <v>0</v>
      </c>
      <c r="BH319">
        <v>0</v>
      </c>
      <c r="BI319">
        <v>0</v>
      </c>
      <c r="BJ319">
        <v>-25</v>
      </c>
      <c r="BK319">
        <v>-425</v>
      </c>
      <c r="BL319" t="s">
        <v>139</v>
      </c>
      <c r="BM319">
        <v>1</v>
      </c>
      <c r="BN319">
        <v>1</v>
      </c>
      <c r="BO319">
        <v>0</v>
      </c>
      <c r="BP319">
        <v>0</v>
      </c>
      <c r="BS319">
        <v>0.24</v>
      </c>
      <c r="BT319">
        <v>0</v>
      </c>
      <c r="BU319">
        <v>0</v>
      </c>
      <c r="CE319" t="str">
        <f t="shared" si="125"/>
        <v>11:58:38.729</v>
      </c>
      <c r="CF319">
        <v>729004399</v>
      </c>
      <c r="CS319">
        <v>0</v>
      </c>
      <c r="CT319">
        <v>2</v>
      </c>
      <c r="CU319">
        <v>0</v>
      </c>
      <c r="CV319">
        <v>2</v>
      </c>
      <c r="CW319">
        <v>0</v>
      </c>
      <c r="CX319">
        <v>7</v>
      </c>
      <c r="CY319">
        <v>7</v>
      </c>
      <c r="CZ319" t="s">
        <v>131</v>
      </c>
      <c r="DA319">
        <v>65</v>
      </c>
      <c r="DB319">
        <v>0</v>
      </c>
      <c r="DC319" t="s">
        <v>132</v>
      </c>
      <c r="DD319" t="s">
        <v>133</v>
      </c>
      <c r="DG319">
        <v>3574885</v>
      </c>
      <c r="DI319">
        <v>0</v>
      </c>
      <c r="DJ319">
        <v>0</v>
      </c>
      <c r="DK319">
        <v>1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</row>
    <row r="320" spans="1:123" x14ac:dyDescent="0.3">
      <c r="A320" t="str">
        <f>"10/15/2023 11:58:40.053"</f>
        <v>10/15/2023 11:58:40.053</v>
      </c>
      <c r="C320" t="str">
        <f t="shared" si="102"/>
        <v>FFDFD3C0</v>
      </c>
      <c r="D320" t="s">
        <v>134</v>
      </c>
      <c r="E320">
        <v>2</v>
      </c>
      <c r="H320">
        <v>158</v>
      </c>
      <c r="I320" t="s">
        <v>140</v>
      </c>
      <c r="J320" t="s">
        <v>136</v>
      </c>
      <c r="K320">
        <v>0</v>
      </c>
      <c r="L320">
        <v>3</v>
      </c>
      <c r="M320">
        <v>0</v>
      </c>
      <c r="N320">
        <v>2</v>
      </c>
      <c r="O320">
        <v>0</v>
      </c>
      <c r="P320">
        <v>1</v>
      </c>
      <c r="Q320">
        <v>0</v>
      </c>
      <c r="S320" t="str">
        <f t="shared" ref="S320:T325" si="126">"11:58:39.000"</f>
        <v>11:58:39.000</v>
      </c>
      <c r="T320" t="str">
        <f t="shared" si="126"/>
        <v>11:58:39.000</v>
      </c>
      <c r="U320" t="str">
        <f t="shared" si="103"/>
        <v>A9A1C3</v>
      </c>
      <c r="V320">
        <v>0</v>
      </c>
      <c r="W320">
        <v>0</v>
      </c>
      <c r="X320">
        <v>2</v>
      </c>
      <c r="Y320">
        <v>0</v>
      </c>
      <c r="AA320">
        <v>1</v>
      </c>
      <c r="AB320">
        <v>8</v>
      </c>
      <c r="AC320">
        <v>3</v>
      </c>
      <c r="AD320">
        <v>0</v>
      </c>
      <c r="AE320">
        <v>9</v>
      </c>
      <c r="AF320" t="s">
        <v>126</v>
      </c>
      <c r="AG320">
        <v>0</v>
      </c>
      <c r="AH320">
        <v>3</v>
      </c>
      <c r="AI320">
        <v>1</v>
      </c>
      <c r="AJ320">
        <v>0</v>
      </c>
      <c r="AK320" t="s">
        <v>250</v>
      </c>
      <c r="AL320">
        <v>33.936445999999997</v>
      </c>
      <c r="AM320" t="s">
        <v>251</v>
      </c>
      <c r="AN320">
        <v>-78.066830999999993</v>
      </c>
      <c r="AO320">
        <v>25</v>
      </c>
      <c r="AP320">
        <v>400</v>
      </c>
      <c r="AQ320" t="s">
        <v>129</v>
      </c>
      <c r="AR320">
        <v>39</v>
      </c>
      <c r="AS320">
        <v>45</v>
      </c>
      <c r="AT320">
        <v>-64</v>
      </c>
      <c r="BB320" t="str">
        <f t="shared" si="104"/>
        <v>1200</v>
      </c>
      <c r="BC320">
        <v>1</v>
      </c>
      <c r="BD320" t="str">
        <f t="shared" si="105"/>
        <v xml:space="preserve">N72FU   </v>
      </c>
      <c r="BE320">
        <v>1</v>
      </c>
      <c r="BG320">
        <v>0</v>
      </c>
      <c r="BH320">
        <v>0</v>
      </c>
      <c r="BI320">
        <v>0</v>
      </c>
      <c r="BJ320">
        <v>-25</v>
      </c>
      <c r="BK320">
        <v>-425</v>
      </c>
      <c r="BL320" t="s">
        <v>139</v>
      </c>
      <c r="BM320">
        <v>1</v>
      </c>
      <c r="BN320">
        <v>1</v>
      </c>
      <c r="BO320">
        <v>0</v>
      </c>
      <c r="BP320">
        <v>0</v>
      </c>
      <c r="BS320">
        <v>0.24</v>
      </c>
      <c r="BT320">
        <v>0</v>
      </c>
      <c r="BU320">
        <v>0</v>
      </c>
      <c r="CE320" t="str">
        <f t="shared" ref="CE320:CE325" si="127">"11:58:39.853"</f>
        <v>11:58:39.853</v>
      </c>
      <c r="CF320">
        <v>853254876</v>
      </c>
      <c r="CS320">
        <v>0</v>
      </c>
      <c r="CT320">
        <v>2</v>
      </c>
      <c r="CU320">
        <v>0</v>
      </c>
      <c r="CV320">
        <v>2</v>
      </c>
      <c r="CW320">
        <v>0</v>
      </c>
      <c r="CX320">
        <v>7</v>
      </c>
      <c r="CY320">
        <v>7</v>
      </c>
      <c r="CZ320" t="s">
        <v>131</v>
      </c>
      <c r="DA320">
        <v>65</v>
      </c>
      <c r="DB320">
        <v>0</v>
      </c>
      <c r="DC320" t="s">
        <v>132</v>
      </c>
      <c r="DD320" t="s">
        <v>133</v>
      </c>
      <c r="DG320">
        <v>3574894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</row>
    <row r="321" spans="1:123" x14ac:dyDescent="0.3">
      <c r="A321" t="str">
        <f>"10/15/2023 11:58:40.084"</f>
        <v>10/15/2023 11:58:40.084</v>
      </c>
      <c r="C321" t="str">
        <f t="shared" si="102"/>
        <v>FFDFD3C0</v>
      </c>
      <c r="D321" t="s">
        <v>137</v>
      </c>
      <c r="E321">
        <v>6</v>
      </c>
      <c r="F321">
        <v>1006</v>
      </c>
      <c r="G321" t="s">
        <v>135</v>
      </c>
      <c r="J321" t="s">
        <v>138</v>
      </c>
      <c r="K321">
        <v>0</v>
      </c>
      <c r="L321">
        <v>3</v>
      </c>
      <c r="M321">
        <v>0</v>
      </c>
      <c r="N321">
        <v>2</v>
      </c>
      <c r="O321">
        <v>0</v>
      </c>
      <c r="P321">
        <v>1</v>
      </c>
      <c r="Q321">
        <v>0</v>
      </c>
      <c r="S321" t="str">
        <f t="shared" si="126"/>
        <v>11:58:39.000</v>
      </c>
      <c r="T321" t="str">
        <f t="shared" si="126"/>
        <v>11:58:39.000</v>
      </c>
      <c r="U321" t="str">
        <f t="shared" si="103"/>
        <v>A9A1C3</v>
      </c>
      <c r="V321">
        <v>0</v>
      </c>
      <c r="W321">
        <v>0</v>
      </c>
      <c r="X321">
        <v>2</v>
      </c>
      <c r="Y321">
        <v>0</v>
      </c>
      <c r="AA321">
        <v>1</v>
      </c>
      <c r="AB321">
        <v>8</v>
      </c>
      <c r="AC321">
        <v>3</v>
      </c>
      <c r="AD321">
        <v>0</v>
      </c>
      <c r="AE321">
        <v>9</v>
      </c>
      <c r="AF321" t="s">
        <v>126</v>
      </c>
      <c r="AG321">
        <v>0</v>
      </c>
      <c r="AH321">
        <v>3</v>
      </c>
      <c r="AI321">
        <v>1</v>
      </c>
      <c r="AJ321">
        <v>0</v>
      </c>
      <c r="AK321" t="s">
        <v>250</v>
      </c>
      <c r="AL321">
        <v>33.936445999999997</v>
      </c>
      <c r="AM321" t="s">
        <v>251</v>
      </c>
      <c r="AN321">
        <v>-78.066830999999993</v>
      </c>
      <c r="AO321">
        <v>25</v>
      </c>
      <c r="AP321">
        <v>400</v>
      </c>
      <c r="AQ321" t="s">
        <v>129</v>
      </c>
      <c r="AR321">
        <v>39</v>
      </c>
      <c r="AS321">
        <v>45</v>
      </c>
      <c r="AT321">
        <v>-64</v>
      </c>
      <c r="BB321" t="str">
        <f t="shared" si="104"/>
        <v>1200</v>
      </c>
      <c r="BC321">
        <v>1</v>
      </c>
      <c r="BD321" t="str">
        <f t="shared" si="105"/>
        <v xml:space="preserve">N72FU   </v>
      </c>
      <c r="BE321">
        <v>1</v>
      </c>
      <c r="BG321">
        <v>0</v>
      </c>
      <c r="BH321">
        <v>0</v>
      </c>
      <c r="BI321">
        <v>0</v>
      </c>
      <c r="BJ321">
        <v>-25</v>
      </c>
      <c r="BK321">
        <v>-425</v>
      </c>
      <c r="BL321" t="s">
        <v>139</v>
      </c>
      <c r="BM321">
        <v>1</v>
      </c>
      <c r="BN321">
        <v>1</v>
      </c>
      <c r="BO321">
        <v>0</v>
      </c>
      <c r="BP321">
        <v>0</v>
      </c>
      <c r="BS321">
        <v>0.24</v>
      </c>
      <c r="BT321">
        <v>0</v>
      </c>
      <c r="BU321">
        <v>0</v>
      </c>
      <c r="CE321" t="str">
        <f t="shared" si="127"/>
        <v>11:58:39.853</v>
      </c>
      <c r="CF321">
        <v>853254876</v>
      </c>
      <c r="CS321">
        <v>0</v>
      </c>
      <c r="CT321">
        <v>2</v>
      </c>
      <c r="CU321">
        <v>0</v>
      </c>
      <c r="CV321">
        <v>2</v>
      </c>
      <c r="CW321">
        <v>0</v>
      </c>
      <c r="CX321">
        <v>7</v>
      </c>
      <c r="CY321">
        <v>7</v>
      </c>
      <c r="CZ321" t="s">
        <v>131</v>
      </c>
      <c r="DA321">
        <v>65</v>
      </c>
      <c r="DB321">
        <v>0</v>
      </c>
      <c r="DC321" t="s">
        <v>132</v>
      </c>
      <c r="DD321" t="s">
        <v>133</v>
      </c>
      <c r="DG321">
        <v>3574894</v>
      </c>
      <c r="DI321">
        <v>0</v>
      </c>
      <c r="DJ321">
        <v>0</v>
      </c>
      <c r="DK321">
        <v>1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</row>
    <row r="322" spans="1:123" x14ac:dyDescent="0.3">
      <c r="A322" t="str">
        <f>"10/15/2023 11:58:40.100"</f>
        <v>10/15/2023 11:58:40.100</v>
      </c>
      <c r="C322" t="str">
        <f t="shared" ref="C322:C385" si="128">"FFDFD3C0"</f>
        <v>FFDFD3C0</v>
      </c>
      <c r="D322" t="s">
        <v>137</v>
      </c>
      <c r="E322">
        <v>4</v>
      </c>
      <c r="F322">
        <v>1004</v>
      </c>
      <c r="G322" t="s">
        <v>140</v>
      </c>
      <c r="J322" t="s">
        <v>138</v>
      </c>
      <c r="K322">
        <v>0</v>
      </c>
      <c r="L322">
        <v>3</v>
      </c>
      <c r="M322">
        <v>0</v>
      </c>
      <c r="N322">
        <v>2</v>
      </c>
      <c r="O322">
        <v>0</v>
      </c>
      <c r="P322">
        <v>1</v>
      </c>
      <c r="Q322">
        <v>0</v>
      </c>
      <c r="S322" t="str">
        <f t="shared" si="126"/>
        <v>11:58:39.000</v>
      </c>
      <c r="T322" t="str">
        <f t="shared" si="126"/>
        <v>11:58:39.000</v>
      </c>
      <c r="U322" t="str">
        <f t="shared" ref="U322:U385" si="129">"A9A1C3"</f>
        <v>A9A1C3</v>
      </c>
      <c r="V322">
        <v>0</v>
      </c>
      <c r="W322">
        <v>0</v>
      </c>
      <c r="X322">
        <v>2</v>
      </c>
      <c r="Y322">
        <v>0</v>
      </c>
      <c r="AA322">
        <v>1</v>
      </c>
      <c r="AB322">
        <v>8</v>
      </c>
      <c r="AC322">
        <v>3</v>
      </c>
      <c r="AD322">
        <v>0</v>
      </c>
      <c r="AE322">
        <v>9</v>
      </c>
      <c r="AF322" t="s">
        <v>126</v>
      </c>
      <c r="AG322">
        <v>0</v>
      </c>
      <c r="AH322">
        <v>3</v>
      </c>
      <c r="AI322">
        <v>1</v>
      </c>
      <c r="AJ322">
        <v>0</v>
      </c>
      <c r="AK322" t="s">
        <v>250</v>
      </c>
      <c r="AL322">
        <v>33.936445999999997</v>
      </c>
      <c r="AM322" t="s">
        <v>251</v>
      </c>
      <c r="AN322">
        <v>-78.066830999999993</v>
      </c>
      <c r="AO322">
        <v>25</v>
      </c>
      <c r="AP322">
        <v>400</v>
      </c>
      <c r="AQ322" t="s">
        <v>129</v>
      </c>
      <c r="AR322">
        <v>39</v>
      </c>
      <c r="AS322">
        <v>45</v>
      </c>
      <c r="AT322">
        <v>-64</v>
      </c>
      <c r="BB322" t="str">
        <f t="shared" ref="BB322:BB385" si="130">"1200"</f>
        <v>1200</v>
      </c>
      <c r="BC322">
        <v>1</v>
      </c>
      <c r="BD322" t="str">
        <f t="shared" ref="BD322:BD385" si="131">"N72FU   "</f>
        <v xml:space="preserve">N72FU   </v>
      </c>
      <c r="BE322">
        <v>1</v>
      </c>
      <c r="BG322">
        <v>0</v>
      </c>
      <c r="BH322">
        <v>0</v>
      </c>
      <c r="BI322">
        <v>0</v>
      </c>
      <c r="BJ322">
        <v>-25</v>
      </c>
      <c r="BK322">
        <v>-425</v>
      </c>
      <c r="BL322" t="s">
        <v>139</v>
      </c>
      <c r="BM322">
        <v>1</v>
      </c>
      <c r="BN322">
        <v>1</v>
      </c>
      <c r="BO322">
        <v>0</v>
      </c>
      <c r="BP322">
        <v>0</v>
      </c>
      <c r="BS322">
        <v>0.24</v>
      </c>
      <c r="BT322">
        <v>0</v>
      </c>
      <c r="BU322">
        <v>0</v>
      </c>
      <c r="CE322" t="str">
        <f t="shared" si="127"/>
        <v>11:58:39.853</v>
      </c>
      <c r="CF322">
        <v>853254876</v>
      </c>
      <c r="CS322">
        <v>0</v>
      </c>
      <c r="CT322">
        <v>2</v>
      </c>
      <c r="CU322">
        <v>0</v>
      </c>
      <c r="CV322">
        <v>2</v>
      </c>
      <c r="CW322">
        <v>0</v>
      </c>
      <c r="CX322">
        <v>7</v>
      </c>
      <c r="CY322">
        <v>7</v>
      </c>
      <c r="CZ322" t="s">
        <v>131</v>
      </c>
      <c r="DA322">
        <v>65</v>
      </c>
      <c r="DB322">
        <v>0</v>
      </c>
      <c r="DC322" t="s">
        <v>132</v>
      </c>
      <c r="DD322" t="s">
        <v>133</v>
      </c>
      <c r="DG322">
        <v>3574894</v>
      </c>
      <c r="DI322">
        <v>0</v>
      </c>
      <c r="DJ322">
        <v>0</v>
      </c>
      <c r="DK322">
        <v>1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</row>
    <row r="323" spans="1:123" x14ac:dyDescent="0.3">
      <c r="A323" t="str">
        <f>"10/15/2023 11:58:40.100"</f>
        <v>10/15/2023 11:58:40.100</v>
      </c>
      <c r="C323" t="str">
        <f t="shared" si="128"/>
        <v>FFDFD3C0</v>
      </c>
      <c r="D323" t="s">
        <v>123</v>
      </c>
      <c r="E323">
        <v>10</v>
      </c>
      <c r="H323">
        <v>260</v>
      </c>
      <c r="I323" t="s">
        <v>124</v>
      </c>
      <c r="J323" t="s">
        <v>125</v>
      </c>
      <c r="K323">
        <v>0</v>
      </c>
      <c r="L323">
        <v>3</v>
      </c>
      <c r="M323">
        <v>0</v>
      </c>
      <c r="N323">
        <v>2</v>
      </c>
      <c r="O323">
        <v>0</v>
      </c>
      <c r="P323">
        <v>1</v>
      </c>
      <c r="Q323">
        <v>0</v>
      </c>
      <c r="S323" t="str">
        <f t="shared" si="126"/>
        <v>11:58:39.000</v>
      </c>
      <c r="T323" t="str">
        <f t="shared" si="126"/>
        <v>11:58:39.000</v>
      </c>
      <c r="U323" t="str">
        <f t="shared" si="129"/>
        <v>A9A1C3</v>
      </c>
      <c r="V323">
        <v>0</v>
      </c>
      <c r="W323">
        <v>0</v>
      </c>
      <c r="X323">
        <v>2</v>
      </c>
      <c r="Y323">
        <v>0</v>
      </c>
      <c r="AA323">
        <v>1</v>
      </c>
      <c r="AB323">
        <v>8</v>
      </c>
      <c r="AC323">
        <v>3</v>
      </c>
      <c r="AD323">
        <v>0</v>
      </c>
      <c r="AE323">
        <v>9</v>
      </c>
      <c r="AF323" t="s">
        <v>126</v>
      </c>
      <c r="AG323">
        <v>0</v>
      </c>
      <c r="AH323">
        <v>3</v>
      </c>
      <c r="AI323">
        <v>1</v>
      </c>
      <c r="AJ323">
        <v>0</v>
      </c>
      <c r="AK323" t="s">
        <v>250</v>
      </c>
      <c r="AL323">
        <v>33.936445999999997</v>
      </c>
      <c r="AM323" t="s">
        <v>251</v>
      </c>
      <c r="AN323">
        <v>-78.066830999999993</v>
      </c>
      <c r="AO323">
        <v>25</v>
      </c>
      <c r="AP323">
        <v>400</v>
      </c>
      <c r="AQ323" t="s">
        <v>129</v>
      </c>
      <c r="AR323">
        <v>39</v>
      </c>
      <c r="AS323">
        <v>45</v>
      </c>
      <c r="AT323">
        <v>-64</v>
      </c>
      <c r="BB323" t="str">
        <f t="shared" si="130"/>
        <v>1200</v>
      </c>
      <c r="BC323">
        <v>1</v>
      </c>
      <c r="BD323" t="str">
        <f t="shared" si="131"/>
        <v xml:space="preserve">N72FU   </v>
      </c>
      <c r="BE323">
        <v>1</v>
      </c>
      <c r="BG323">
        <v>0</v>
      </c>
      <c r="BH323">
        <v>0</v>
      </c>
      <c r="BI323">
        <v>0</v>
      </c>
      <c r="BJ323">
        <v>-25</v>
      </c>
      <c r="BK323">
        <v>-425</v>
      </c>
      <c r="BL323" t="s">
        <v>139</v>
      </c>
      <c r="BM323">
        <v>1</v>
      </c>
      <c r="BN323">
        <v>1</v>
      </c>
      <c r="BO323">
        <v>0</v>
      </c>
      <c r="BP323">
        <v>0</v>
      </c>
      <c r="BS323">
        <v>0.24</v>
      </c>
      <c r="BT323">
        <v>0</v>
      </c>
      <c r="BU323">
        <v>0</v>
      </c>
      <c r="CE323" t="str">
        <f t="shared" si="127"/>
        <v>11:58:39.853</v>
      </c>
      <c r="CF323">
        <v>853254876</v>
      </c>
      <c r="CS323">
        <v>0</v>
      </c>
      <c r="CT323">
        <v>2</v>
      </c>
      <c r="CU323">
        <v>0</v>
      </c>
      <c r="CV323">
        <v>2</v>
      </c>
      <c r="CW323">
        <v>0</v>
      </c>
      <c r="CX323">
        <v>7</v>
      </c>
      <c r="CY323">
        <v>7</v>
      </c>
      <c r="CZ323" t="s">
        <v>131</v>
      </c>
      <c r="DA323">
        <v>65</v>
      </c>
      <c r="DB323">
        <v>0</v>
      </c>
      <c r="DC323" t="s">
        <v>132</v>
      </c>
      <c r="DD323" t="s">
        <v>133</v>
      </c>
      <c r="DG323">
        <v>3574894</v>
      </c>
      <c r="DI323">
        <v>0</v>
      </c>
      <c r="DJ323">
        <v>0</v>
      </c>
      <c r="DK323">
        <v>1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</row>
    <row r="324" spans="1:123" x14ac:dyDescent="0.3">
      <c r="A324" t="str">
        <f>"10/15/2023 11:58:40.100"</f>
        <v>10/15/2023 11:58:40.100</v>
      </c>
      <c r="C324" t="str">
        <f t="shared" si="128"/>
        <v>FFDFD3C0</v>
      </c>
      <c r="D324" t="s">
        <v>141</v>
      </c>
      <c r="E324">
        <v>42</v>
      </c>
      <c r="H324">
        <v>129</v>
      </c>
      <c r="I324" t="s">
        <v>142</v>
      </c>
      <c r="J324" t="s">
        <v>125</v>
      </c>
      <c r="K324">
        <v>0</v>
      </c>
      <c r="L324">
        <v>3</v>
      </c>
      <c r="M324">
        <v>0</v>
      </c>
      <c r="N324">
        <v>2</v>
      </c>
      <c r="O324">
        <v>0</v>
      </c>
      <c r="P324">
        <v>1</v>
      </c>
      <c r="Q324">
        <v>0</v>
      </c>
      <c r="S324" t="str">
        <f t="shared" si="126"/>
        <v>11:58:39.000</v>
      </c>
      <c r="T324" t="str">
        <f t="shared" si="126"/>
        <v>11:58:39.000</v>
      </c>
      <c r="U324" t="str">
        <f t="shared" si="129"/>
        <v>A9A1C3</v>
      </c>
      <c r="V324">
        <v>0</v>
      </c>
      <c r="W324">
        <v>0</v>
      </c>
      <c r="X324">
        <v>2</v>
      </c>
      <c r="Y324">
        <v>0</v>
      </c>
      <c r="AA324">
        <v>1</v>
      </c>
      <c r="AB324">
        <v>8</v>
      </c>
      <c r="AC324">
        <v>3</v>
      </c>
      <c r="AD324">
        <v>0</v>
      </c>
      <c r="AE324">
        <v>9</v>
      </c>
      <c r="AF324" t="s">
        <v>126</v>
      </c>
      <c r="AG324">
        <v>0</v>
      </c>
      <c r="AH324">
        <v>3</v>
      </c>
      <c r="AI324">
        <v>1</v>
      </c>
      <c r="AJ324">
        <v>0</v>
      </c>
      <c r="AK324" t="s">
        <v>250</v>
      </c>
      <c r="AL324">
        <v>33.936445999999997</v>
      </c>
      <c r="AM324" t="s">
        <v>251</v>
      </c>
      <c r="AN324">
        <v>-78.066830999999993</v>
      </c>
      <c r="AO324">
        <v>25</v>
      </c>
      <c r="AP324">
        <v>400</v>
      </c>
      <c r="AQ324" t="s">
        <v>129</v>
      </c>
      <c r="AR324">
        <v>39</v>
      </c>
      <c r="AS324">
        <v>45</v>
      </c>
      <c r="AT324">
        <v>-64</v>
      </c>
      <c r="BB324" t="str">
        <f t="shared" si="130"/>
        <v>1200</v>
      </c>
      <c r="BC324">
        <v>1</v>
      </c>
      <c r="BD324" t="str">
        <f t="shared" si="131"/>
        <v xml:space="preserve">N72FU   </v>
      </c>
      <c r="BE324">
        <v>1</v>
      </c>
      <c r="BG324">
        <v>0</v>
      </c>
      <c r="BH324">
        <v>0</v>
      </c>
      <c r="BI324">
        <v>0</v>
      </c>
      <c r="BJ324">
        <v>-25</v>
      </c>
      <c r="BK324">
        <v>-425</v>
      </c>
      <c r="BL324" t="s">
        <v>139</v>
      </c>
      <c r="BM324">
        <v>1</v>
      </c>
      <c r="BN324">
        <v>1</v>
      </c>
      <c r="BO324">
        <v>0</v>
      </c>
      <c r="BP324">
        <v>0</v>
      </c>
      <c r="BS324">
        <v>0.24</v>
      </c>
      <c r="BT324">
        <v>0</v>
      </c>
      <c r="BU324">
        <v>0</v>
      </c>
      <c r="CE324" t="str">
        <f t="shared" si="127"/>
        <v>11:58:39.853</v>
      </c>
      <c r="CF324">
        <v>853254876</v>
      </c>
      <c r="CS324">
        <v>0</v>
      </c>
      <c r="CT324">
        <v>2</v>
      </c>
      <c r="CU324">
        <v>0</v>
      </c>
      <c r="CV324">
        <v>2</v>
      </c>
      <c r="CW324">
        <v>0</v>
      </c>
      <c r="CX324">
        <v>7</v>
      </c>
      <c r="CY324">
        <v>7</v>
      </c>
      <c r="CZ324" t="s">
        <v>131</v>
      </c>
      <c r="DA324">
        <v>65</v>
      </c>
      <c r="DB324">
        <v>0</v>
      </c>
      <c r="DC324" t="s">
        <v>132</v>
      </c>
      <c r="DD324" t="s">
        <v>133</v>
      </c>
      <c r="DG324">
        <v>3574894</v>
      </c>
      <c r="DI324">
        <v>0</v>
      </c>
      <c r="DJ324">
        <v>0</v>
      </c>
      <c r="DK324">
        <v>1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</row>
    <row r="325" spans="1:123" x14ac:dyDescent="0.3">
      <c r="A325" t="str">
        <f>"10/15/2023 11:58:40.100"</f>
        <v>10/15/2023 11:58:40.100</v>
      </c>
      <c r="C325" t="str">
        <f t="shared" si="128"/>
        <v>FFDFD3C0</v>
      </c>
      <c r="D325" t="s">
        <v>143</v>
      </c>
      <c r="E325">
        <v>6</v>
      </c>
      <c r="F325">
        <v>3006</v>
      </c>
      <c r="G325" t="s">
        <v>144</v>
      </c>
      <c r="J325" t="s">
        <v>145</v>
      </c>
      <c r="K325">
        <v>0</v>
      </c>
      <c r="L325">
        <v>3</v>
      </c>
      <c r="M325">
        <v>0</v>
      </c>
      <c r="N325">
        <v>2</v>
      </c>
      <c r="O325">
        <v>0</v>
      </c>
      <c r="P325">
        <v>1</v>
      </c>
      <c r="Q325">
        <v>0</v>
      </c>
      <c r="S325" t="str">
        <f t="shared" si="126"/>
        <v>11:58:39.000</v>
      </c>
      <c r="T325" t="str">
        <f t="shared" si="126"/>
        <v>11:58:39.000</v>
      </c>
      <c r="U325" t="str">
        <f t="shared" si="129"/>
        <v>A9A1C3</v>
      </c>
      <c r="V325">
        <v>0</v>
      </c>
      <c r="W325">
        <v>0</v>
      </c>
      <c r="X325">
        <v>2</v>
      </c>
      <c r="Y325">
        <v>0</v>
      </c>
      <c r="AA325">
        <v>1</v>
      </c>
      <c r="AB325">
        <v>8</v>
      </c>
      <c r="AC325">
        <v>3</v>
      </c>
      <c r="AD325">
        <v>0</v>
      </c>
      <c r="AE325">
        <v>9</v>
      </c>
      <c r="AF325" t="s">
        <v>126</v>
      </c>
      <c r="AG325">
        <v>0</v>
      </c>
      <c r="AH325">
        <v>3</v>
      </c>
      <c r="AI325">
        <v>1</v>
      </c>
      <c r="AJ325">
        <v>0</v>
      </c>
      <c r="AK325" t="s">
        <v>250</v>
      </c>
      <c r="AL325">
        <v>33.936445999999997</v>
      </c>
      <c r="AM325" t="s">
        <v>251</v>
      </c>
      <c r="AN325">
        <v>-78.066830999999993</v>
      </c>
      <c r="AO325">
        <v>25</v>
      </c>
      <c r="AP325">
        <v>400</v>
      </c>
      <c r="AQ325" t="s">
        <v>129</v>
      </c>
      <c r="AR325">
        <v>39</v>
      </c>
      <c r="AS325">
        <v>45</v>
      </c>
      <c r="AT325">
        <v>-64</v>
      </c>
      <c r="BB325" t="str">
        <f t="shared" si="130"/>
        <v>1200</v>
      </c>
      <c r="BC325">
        <v>1</v>
      </c>
      <c r="BD325" t="str">
        <f t="shared" si="131"/>
        <v xml:space="preserve">N72FU   </v>
      </c>
      <c r="BE325">
        <v>1</v>
      </c>
      <c r="BG325">
        <v>0</v>
      </c>
      <c r="BH325">
        <v>0</v>
      </c>
      <c r="BI325">
        <v>0</v>
      </c>
      <c r="BJ325">
        <v>-25</v>
      </c>
      <c r="BK325">
        <v>-425</v>
      </c>
      <c r="BL325" t="s">
        <v>139</v>
      </c>
      <c r="BM325">
        <v>1</v>
      </c>
      <c r="BN325">
        <v>1</v>
      </c>
      <c r="BO325">
        <v>0</v>
      </c>
      <c r="BP325">
        <v>0</v>
      </c>
      <c r="BS325">
        <v>0.24</v>
      </c>
      <c r="BT325">
        <v>0</v>
      </c>
      <c r="BU325">
        <v>0</v>
      </c>
      <c r="CE325" t="str">
        <f t="shared" si="127"/>
        <v>11:58:39.853</v>
      </c>
      <c r="CF325">
        <v>853254876</v>
      </c>
      <c r="CS325">
        <v>0</v>
      </c>
      <c r="CT325">
        <v>2</v>
      </c>
      <c r="CU325">
        <v>0</v>
      </c>
      <c r="CV325">
        <v>2</v>
      </c>
      <c r="CW325">
        <v>0</v>
      </c>
      <c r="CX325">
        <v>7</v>
      </c>
      <c r="CY325">
        <v>7</v>
      </c>
      <c r="CZ325" t="s">
        <v>131</v>
      </c>
      <c r="DA325">
        <v>65</v>
      </c>
      <c r="DB325">
        <v>0</v>
      </c>
      <c r="DC325" t="s">
        <v>132</v>
      </c>
      <c r="DD325" t="s">
        <v>133</v>
      </c>
      <c r="DG325">
        <v>3574894</v>
      </c>
      <c r="DI325">
        <v>0</v>
      </c>
      <c r="DJ325">
        <v>0</v>
      </c>
      <c r="DK325">
        <v>1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</row>
    <row r="326" spans="1:123" x14ac:dyDescent="0.3">
      <c r="A326" t="str">
        <f>"10/15/2023 11:58:40.490"</f>
        <v>10/15/2023 11:58:40.490</v>
      </c>
      <c r="C326" t="str">
        <f t="shared" si="128"/>
        <v>FFDFD3C0</v>
      </c>
      <c r="D326" t="s">
        <v>134</v>
      </c>
      <c r="E326">
        <v>2</v>
      </c>
      <c r="H326">
        <v>158</v>
      </c>
      <c r="I326" t="s">
        <v>140</v>
      </c>
      <c r="J326" t="s">
        <v>136</v>
      </c>
      <c r="K326">
        <v>0</v>
      </c>
      <c r="L326">
        <v>3</v>
      </c>
      <c r="M326">
        <v>0</v>
      </c>
      <c r="N326">
        <v>2</v>
      </c>
      <c r="O326">
        <v>0</v>
      </c>
      <c r="P326">
        <v>1</v>
      </c>
      <c r="Q326">
        <v>0</v>
      </c>
      <c r="S326" t="str">
        <f t="shared" ref="S326:T331" si="132">"11:58:40.000"</f>
        <v>11:58:40.000</v>
      </c>
      <c r="T326" t="str">
        <f t="shared" si="132"/>
        <v>11:58:40.000</v>
      </c>
      <c r="U326" t="str">
        <f t="shared" si="129"/>
        <v>A9A1C3</v>
      </c>
      <c r="V326">
        <v>0</v>
      </c>
      <c r="W326">
        <v>0</v>
      </c>
      <c r="X326">
        <v>2</v>
      </c>
      <c r="Y326">
        <v>0</v>
      </c>
      <c r="AA326">
        <v>1</v>
      </c>
      <c r="AB326">
        <v>8</v>
      </c>
      <c r="AC326">
        <v>3</v>
      </c>
      <c r="AD326">
        <v>0</v>
      </c>
      <c r="AE326">
        <v>9</v>
      </c>
      <c r="AF326" t="s">
        <v>126</v>
      </c>
      <c r="AG326">
        <v>0</v>
      </c>
      <c r="AH326">
        <v>3</v>
      </c>
      <c r="AI326">
        <v>1</v>
      </c>
      <c r="AJ326">
        <v>0</v>
      </c>
      <c r="AK326" t="s">
        <v>252</v>
      </c>
      <c r="AL326">
        <v>33.936639</v>
      </c>
      <c r="AM326" t="s">
        <v>253</v>
      </c>
      <c r="AN326">
        <v>-78.066595000000007</v>
      </c>
      <c r="AO326">
        <v>25</v>
      </c>
      <c r="AP326">
        <v>400</v>
      </c>
      <c r="AQ326" t="s">
        <v>129</v>
      </c>
      <c r="AR326">
        <v>39</v>
      </c>
      <c r="AS326">
        <v>44</v>
      </c>
      <c r="AT326">
        <v>-64</v>
      </c>
      <c r="BB326" t="str">
        <f t="shared" si="130"/>
        <v>1200</v>
      </c>
      <c r="BC326">
        <v>1</v>
      </c>
      <c r="BD326" t="str">
        <f t="shared" si="131"/>
        <v xml:space="preserve">N72FU   </v>
      </c>
      <c r="BE326">
        <v>1</v>
      </c>
      <c r="BG326">
        <v>0</v>
      </c>
      <c r="BH326">
        <v>0</v>
      </c>
      <c r="BI326">
        <v>0</v>
      </c>
      <c r="BJ326">
        <v>-25</v>
      </c>
      <c r="BK326">
        <v>-425</v>
      </c>
      <c r="BL326" t="s">
        <v>139</v>
      </c>
      <c r="BM326">
        <v>1</v>
      </c>
      <c r="BN326">
        <v>1</v>
      </c>
      <c r="BO326">
        <v>0</v>
      </c>
      <c r="BP326">
        <v>0</v>
      </c>
      <c r="BS326">
        <v>0.28000000000000003</v>
      </c>
      <c r="BT326">
        <v>0</v>
      </c>
      <c r="BU326">
        <v>0</v>
      </c>
      <c r="CE326" t="str">
        <f t="shared" ref="CE326:CE331" si="133">"11:58:40.248"</f>
        <v>11:58:40.248</v>
      </c>
      <c r="CF326">
        <v>247503027</v>
      </c>
      <c r="CS326">
        <v>0</v>
      </c>
      <c r="CT326">
        <v>2</v>
      </c>
      <c r="CU326">
        <v>0</v>
      </c>
      <c r="CV326">
        <v>2</v>
      </c>
      <c r="CW326">
        <v>0</v>
      </c>
      <c r="CX326">
        <v>7</v>
      </c>
      <c r="CY326">
        <v>7</v>
      </c>
      <c r="CZ326" t="s">
        <v>131</v>
      </c>
      <c r="DA326">
        <v>65</v>
      </c>
      <c r="DB326">
        <v>0</v>
      </c>
      <c r="DC326" t="s">
        <v>132</v>
      </c>
      <c r="DD326" t="s">
        <v>133</v>
      </c>
      <c r="DG326">
        <v>3574899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</row>
    <row r="327" spans="1:123" x14ac:dyDescent="0.3">
      <c r="A327" t="str">
        <f>"10/15/2023 11:58:40.490"</f>
        <v>10/15/2023 11:58:40.490</v>
      </c>
      <c r="C327" t="str">
        <f t="shared" si="128"/>
        <v>FFDFD3C0</v>
      </c>
      <c r="D327" t="s">
        <v>137</v>
      </c>
      <c r="E327">
        <v>4</v>
      </c>
      <c r="F327">
        <v>1004</v>
      </c>
      <c r="G327" t="s">
        <v>140</v>
      </c>
      <c r="J327" t="s">
        <v>138</v>
      </c>
      <c r="K327">
        <v>0</v>
      </c>
      <c r="L327">
        <v>3</v>
      </c>
      <c r="M327">
        <v>0</v>
      </c>
      <c r="N327">
        <v>2</v>
      </c>
      <c r="O327">
        <v>0</v>
      </c>
      <c r="P327">
        <v>1</v>
      </c>
      <c r="Q327">
        <v>0</v>
      </c>
      <c r="S327" t="str">
        <f t="shared" si="132"/>
        <v>11:58:40.000</v>
      </c>
      <c r="T327" t="str">
        <f t="shared" si="132"/>
        <v>11:58:40.000</v>
      </c>
      <c r="U327" t="str">
        <f t="shared" si="129"/>
        <v>A9A1C3</v>
      </c>
      <c r="V327">
        <v>0</v>
      </c>
      <c r="W327">
        <v>0</v>
      </c>
      <c r="X327">
        <v>2</v>
      </c>
      <c r="Y327">
        <v>0</v>
      </c>
      <c r="AA327">
        <v>1</v>
      </c>
      <c r="AB327">
        <v>8</v>
      </c>
      <c r="AC327">
        <v>3</v>
      </c>
      <c r="AD327">
        <v>0</v>
      </c>
      <c r="AE327">
        <v>9</v>
      </c>
      <c r="AF327" t="s">
        <v>126</v>
      </c>
      <c r="AG327">
        <v>0</v>
      </c>
      <c r="AH327">
        <v>3</v>
      </c>
      <c r="AI327">
        <v>1</v>
      </c>
      <c r="AJ327">
        <v>0</v>
      </c>
      <c r="AK327" t="s">
        <v>252</v>
      </c>
      <c r="AL327">
        <v>33.936639</v>
      </c>
      <c r="AM327" t="s">
        <v>253</v>
      </c>
      <c r="AN327">
        <v>-78.066595000000007</v>
      </c>
      <c r="AO327">
        <v>25</v>
      </c>
      <c r="AP327">
        <v>400</v>
      </c>
      <c r="AQ327" t="s">
        <v>129</v>
      </c>
      <c r="AR327">
        <v>39</v>
      </c>
      <c r="AS327">
        <v>44</v>
      </c>
      <c r="AT327">
        <v>-64</v>
      </c>
      <c r="BB327" t="str">
        <f t="shared" si="130"/>
        <v>1200</v>
      </c>
      <c r="BC327">
        <v>1</v>
      </c>
      <c r="BD327" t="str">
        <f t="shared" si="131"/>
        <v xml:space="preserve">N72FU   </v>
      </c>
      <c r="BE327">
        <v>1</v>
      </c>
      <c r="BG327">
        <v>0</v>
      </c>
      <c r="BH327">
        <v>0</v>
      </c>
      <c r="BI327">
        <v>0</v>
      </c>
      <c r="BJ327">
        <v>-25</v>
      </c>
      <c r="BK327">
        <v>-425</v>
      </c>
      <c r="BL327" t="s">
        <v>139</v>
      </c>
      <c r="BM327">
        <v>1</v>
      </c>
      <c r="BN327">
        <v>1</v>
      </c>
      <c r="BO327">
        <v>0</v>
      </c>
      <c r="BP327">
        <v>0</v>
      </c>
      <c r="BS327">
        <v>0.28000000000000003</v>
      </c>
      <c r="BT327">
        <v>0</v>
      </c>
      <c r="BU327">
        <v>0</v>
      </c>
      <c r="CE327" t="str">
        <f t="shared" si="133"/>
        <v>11:58:40.248</v>
      </c>
      <c r="CF327">
        <v>247503027</v>
      </c>
      <c r="CS327">
        <v>0</v>
      </c>
      <c r="CT327">
        <v>2</v>
      </c>
      <c r="CU327">
        <v>0</v>
      </c>
      <c r="CV327">
        <v>2</v>
      </c>
      <c r="CW327">
        <v>0</v>
      </c>
      <c r="CX327">
        <v>7</v>
      </c>
      <c r="CY327">
        <v>7</v>
      </c>
      <c r="CZ327" t="s">
        <v>131</v>
      </c>
      <c r="DA327">
        <v>65</v>
      </c>
      <c r="DB327">
        <v>0</v>
      </c>
      <c r="DC327" t="s">
        <v>132</v>
      </c>
      <c r="DD327" t="s">
        <v>133</v>
      </c>
      <c r="DG327">
        <v>3574899</v>
      </c>
      <c r="DI327">
        <v>0</v>
      </c>
      <c r="DJ327">
        <v>0</v>
      </c>
      <c r="DK327">
        <v>1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</row>
    <row r="328" spans="1:123" x14ac:dyDescent="0.3">
      <c r="A328" t="str">
        <f>"10/15/2023 11:58:40.490"</f>
        <v>10/15/2023 11:58:40.490</v>
      </c>
      <c r="C328" t="str">
        <f t="shared" si="128"/>
        <v>FFDFD3C0</v>
      </c>
      <c r="D328" t="s">
        <v>123</v>
      </c>
      <c r="E328">
        <v>10</v>
      </c>
      <c r="H328">
        <v>260</v>
      </c>
      <c r="I328" t="s">
        <v>124</v>
      </c>
      <c r="J328" t="s">
        <v>125</v>
      </c>
      <c r="K328">
        <v>0</v>
      </c>
      <c r="L328">
        <v>3</v>
      </c>
      <c r="M328">
        <v>0</v>
      </c>
      <c r="N328">
        <v>2</v>
      </c>
      <c r="O328">
        <v>0</v>
      </c>
      <c r="P328">
        <v>1</v>
      </c>
      <c r="Q328">
        <v>0</v>
      </c>
      <c r="S328" t="str">
        <f t="shared" si="132"/>
        <v>11:58:40.000</v>
      </c>
      <c r="T328" t="str">
        <f t="shared" si="132"/>
        <v>11:58:40.000</v>
      </c>
      <c r="U328" t="str">
        <f t="shared" si="129"/>
        <v>A9A1C3</v>
      </c>
      <c r="V328">
        <v>0</v>
      </c>
      <c r="W328">
        <v>0</v>
      </c>
      <c r="X328">
        <v>2</v>
      </c>
      <c r="Y328">
        <v>0</v>
      </c>
      <c r="AA328">
        <v>1</v>
      </c>
      <c r="AB328">
        <v>8</v>
      </c>
      <c r="AC328">
        <v>3</v>
      </c>
      <c r="AD328">
        <v>0</v>
      </c>
      <c r="AE328">
        <v>9</v>
      </c>
      <c r="AF328" t="s">
        <v>126</v>
      </c>
      <c r="AG328">
        <v>0</v>
      </c>
      <c r="AH328">
        <v>3</v>
      </c>
      <c r="AI328">
        <v>1</v>
      </c>
      <c r="AJ328">
        <v>0</v>
      </c>
      <c r="AK328" t="s">
        <v>252</v>
      </c>
      <c r="AL328">
        <v>33.936639</v>
      </c>
      <c r="AM328" t="s">
        <v>253</v>
      </c>
      <c r="AN328">
        <v>-78.066595000000007</v>
      </c>
      <c r="AO328">
        <v>25</v>
      </c>
      <c r="AP328">
        <v>400</v>
      </c>
      <c r="AQ328" t="s">
        <v>129</v>
      </c>
      <c r="AR328">
        <v>39</v>
      </c>
      <c r="AS328">
        <v>44</v>
      </c>
      <c r="AT328">
        <v>-64</v>
      </c>
      <c r="BB328" t="str">
        <f t="shared" si="130"/>
        <v>1200</v>
      </c>
      <c r="BC328">
        <v>1</v>
      </c>
      <c r="BD328" t="str">
        <f t="shared" si="131"/>
        <v xml:space="preserve">N72FU   </v>
      </c>
      <c r="BE328">
        <v>1</v>
      </c>
      <c r="BG328">
        <v>0</v>
      </c>
      <c r="BH328">
        <v>0</v>
      </c>
      <c r="BI328">
        <v>0</v>
      </c>
      <c r="BJ328">
        <v>-25</v>
      </c>
      <c r="BK328">
        <v>-425</v>
      </c>
      <c r="BL328" t="s">
        <v>139</v>
      </c>
      <c r="BM328">
        <v>1</v>
      </c>
      <c r="BN328">
        <v>1</v>
      </c>
      <c r="BO328">
        <v>0</v>
      </c>
      <c r="BP328">
        <v>0</v>
      </c>
      <c r="BS328">
        <v>0.28000000000000003</v>
      </c>
      <c r="BT328">
        <v>0</v>
      </c>
      <c r="BU328">
        <v>0</v>
      </c>
      <c r="CE328" t="str">
        <f t="shared" si="133"/>
        <v>11:58:40.248</v>
      </c>
      <c r="CF328">
        <v>247503027</v>
      </c>
      <c r="CS328">
        <v>0</v>
      </c>
      <c r="CT328">
        <v>2</v>
      </c>
      <c r="CU328">
        <v>0</v>
      </c>
      <c r="CV328">
        <v>2</v>
      </c>
      <c r="CW328">
        <v>0</v>
      </c>
      <c r="CX328">
        <v>7</v>
      </c>
      <c r="CY328">
        <v>7</v>
      </c>
      <c r="CZ328" t="s">
        <v>131</v>
      </c>
      <c r="DA328">
        <v>65</v>
      </c>
      <c r="DB328">
        <v>0</v>
      </c>
      <c r="DC328" t="s">
        <v>132</v>
      </c>
      <c r="DD328" t="s">
        <v>133</v>
      </c>
      <c r="DG328">
        <v>3574899</v>
      </c>
      <c r="DI328">
        <v>0</v>
      </c>
      <c r="DJ328">
        <v>0</v>
      </c>
      <c r="DK328">
        <v>1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</row>
    <row r="329" spans="1:123" x14ac:dyDescent="0.3">
      <c r="A329" t="str">
        <f>"10/15/2023 11:58:40.490"</f>
        <v>10/15/2023 11:58:40.490</v>
      </c>
      <c r="C329" t="str">
        <f t="shared" si="128"/>
        <v>FFDFD3C0</v>
      </c>
      <c r="D329" t="s">
        <v>141</v>
      </c>
      <c r="E329">
        <v>42</v>
      </c>
      <c r="H329">
        <v>129</v>
      </c>
      <c r="I329" t="s">
        <v>142</v>
      </c>
      <c r="J329" t="s">
        <v>125</v>
      </c>
      <c r="K329">
        <v>0</v>
      </c>
      <c r="L329">
        <v>3</v>
      </c>
      <c r="M329">
        <v>0</v>
      </c>
      <c r="N329">
        <v>2</v>
      </c>
      <c r="O329">
        <v>0</v>
      </c>
      <c r="P329">
        <v>1</v>
      </c>
      <c r="Q329">
        <v>0</v>
      </c>
      <c r="S329" t="str">
        <f t="shared" si="132"/>
        <v>11:58:40.000</v>
      </c>
      <c r="T329" t="str">
        <f t="shared" si="132"/>
        <v>11:58:40.000</v>
      </c>
      <c r="U329" t="str">
        <f t="shared" si="129"/>
        <v>A9A1C3</v>
      </c>
      <c r="V329">
        <v>0</v>
      </c>
      <c r="W329">
        <v>0</v>
      </c>
      <c r="X329">
        <v>2</v>
      </c>
      <c r="Y329">
        <v>0</v>
      </c>
      <c r="AA329">
        <v>1</v>
      </c>
      <c r="AB329">
        <v>8</v>
      </c>
      <c r="AC329">
        <v>3</v>
      </c>
      <c r="AD329">
        <v>0</v>
      </c>
      <c r="AE329">
        <v>9</v>
      </c>
      <c r="AF329" t="s">
        <v>126</v>
      </c>
      <c r="AG329">
        <v>0</v>
      </c>
      <c r="AH329">
        <v>3</v>
      </c>
      <c r="AI329">
        <v>1</v>
      </c>
      <c r="AJ329">
        <v>0</v>
      </c>
      <c r="AK329" t="s">
        <v>252</v>
      </c>
      <c r="AL329">
        <v>33.936639</v>
      </c>
      <c r="AM329" t="s">
        <v>253</v>
      </c>
      <c r="AN329">
        <v>-78.066595000000007</v>
      </c>
      <c r="AO329">
        <v>25</v>
      </c>
      <c r="AP329">
        <v>400</v>
      </c>
      <c r="AQ329" t="s">
        <v>129</v>
      </c>
      <c r="AR329">
        <v>39</v>
      </c>
      <c r="AS329">
        <v>44</v>
      </c>
      <c r="AT329">
        <v>-64</v>
      </c>
      <c r="BB329" t="str">
        <f t="shared" si="130"/>
        <v>1200</v>
      </c>
      <c r="BC329">
        <v>1</v>
      </c>
      <c r="BD329" t="str">
        <f t="shared" si="131"/>
        <v xml:space="preserve">N72FU   </v>
      </c>
      <c r="BE329">
        <v>1</v>
      </c>
      <c r="BG329">
        <v>0</v>
      </c>
      <c r="BH329">
        <v>0</v>
      </c>
      <c r="BI329">
        <v>0</v>
      </c>
      <c r="BJ329">
        <v>-25</v>
      </c>
      <c r="BK329">
        <v>-425</v>
      </c>
      <c r="BL329" t="s">
        <v>139</v>
      </c>
      <c r="BM329">
        <v>1</v>
      </c>
      <c r="BN329">
        <v>1</v>
      </c>
      <c r="BO329">
        <v>0</v>
      </c>
      <c r="BP329">
        <v>0</v>
      </c>
      <c r="BS329">
        <v>0.28000000000000003</v>
      </c>
      <c r="BT329">
        <v>0</v>
      </c>
      <c r="BU329">
        <v>0</v>
      </c>
      <c r="CE329" t="str">
        <f t="shared" si="133"/>
        <v>11:58:40.248</v>
      </c>
      <c r="CF329">
        <v>247503027</v>
      </c>
      <c r="CS329">
        <v>0</v>
      </c>
      <c r="CT329">
        <v>2</v>
      </c>
      <c r="CU329">
        <v>0</v>
      </c>
      <c r="CV329">
        <v>2</v>
      </c>
      <c r="CW329">
        <v>0</v>
      </c>
      <c r="CX329">
        <v>7</v>
      </c>
      <c r="CY329">
        <v>7</v>
      </c>
      <c r="CZ329" t="s">
        <v>131</v>
      </c>
      <c r="DA329">
        <v>65</v>
      </c>
      <c r="DB329">
        <v>0</v>
      </c>
      <c r="DC329" t="s">
        <v>132</v>
      </c>
      <c r="DD329" t="s">
        <v>133</v>
      </c>
      <c r="DG329">
        <v>3574899</v>
      </c>
      <c r="DI329">
        <v>0</v>
      </c>
      <c r="DJ329">
        <v>0</v>
      </c>
      <c r="DK329">
        <v>1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</row>
    <row r="330" spans="1:123" x14ac:dyDescent="0.3">
      <c r="A330" t="str">
        <f>"10/15/2023 11:58:40.490"</f>
        <v>10/15/2023 11:58:40.490</v>
      </c>
      <c r="C330" t="str">
        <f t="shared" si="128"/>
        <v>FFDFD3C0</v>
      </c>
      <c r="D330" t="s">
        <v>143</v>
      </c>
      <c r="E330">
        <v>6</v>
      </c>
      <c r="F330">
        <v>3006</v>
      </c>
      <c r="G330" t="s">
        <v>144</v>
      </c>
      <c r="J330" t="s">
        <v>145</v>
      </c>
      <c r="K330">
        <v>0</v>
      </c>
      <c r="L330">
        <v>3</v>
      </c>
      <c r="M330">
        <v>0</v>
      </c>
      <c r="N330">
        <v>2</v>
      </c>
      <c r="O330">
        <v>0</v>
      </c>
      <c r="P330">
        <v>1</v>
      </c>
      <c r="Q330">
        <v>0</v>
      </c>
      <c r="S330" t="str">
        <f t="shared" si="132"/>
        <v>11:58:40.000</v>
      </c>
      <c r="T330" t="str">
        <f t="shared" si="132"/>
        <v>11:58:40.000</v>
      </c>
      <c r="U330" t="str">
        <f t="shared" si="129"/>
        <v>A9A1C3</v>
      </c>
      <c r="V330">
        <v>0</v>
      </c>
      <c r="W330">
        <v>0</v>
      </c>
      <c r="X330">
        <v>2</v>
      </c>
      <c r="Y330">
        <v>0</v>
      </c>
      <c r="AA330">
        <v>1</v>
      </c>
      <c r="AB330">
        <v>8</v>
      </c>
      <c r="AC330">
        <v>3</v>
      </c>
      <c r="AD330">
        <v>0</v>
      </c>
      <c r="AE330">
        <v>9</v>
      </c>
      <c r="AF330" t="s">
        <v>126</v>
      </c>
      <c r="AG330">
        <v>0</v>
      </c>
      <c r="AH330">
        <v>3</v>
      </c>
      <c r="AI330">
        <v>1</v>
      </c>
      <c r="AJ330">
        <v>0</v>
      </c>
      <c r="AK330" t="s">
        <v>252</v>
      </c>
      <c r="AL330">
        <v>33.936639</v>
      </c>
      <c r="AM330" t="s">
        <v>253</v>
      </c>
      <c r="AN330">
        <v>-78.066595000000007</v>
      </c>
      <c r="AO330">
        <v>25</v>
      </c>
      <c r="AP330">
        <v>400</v>
      </c>
      <c r="AQ330" t="s">
        <v>129</v>
      </c>
      <c r="AR330">
        <v>39</v>
      </c>
      <c r="AS330">
        <v>44</v>
      </c>
      <c r="AT330">
        <v>-64</v>
      </c>
      <c r="BB330" t="str">
        <f t="shared" si="130"/>
        <v>1200</v>
      </c>
      <c r="BC330">
        <v>1</v>
      </c>
      <c r="BD330" t="str">
        <f t="shared" si="131"/>
        <v xml:space="preserve">N72FU   </v>
      </c>
      <c r="BE330">
        <v>1</v>
      </c>
      <c r="BG330">
        <v>0</v>
      </c>
      <c r="BH330">
        <v>0</v>
      </c>
      <c r="BI330">
        <v>0</v>
      </c>
      <c r="BJ330">
        <v>-25</v>
      </c>
      <c r="BK330">
        <v>-425</v>
      </c>
      <c r="BL330" t="s">
        <v>139</v>
      </c>
      <c r="BM330">
        <v>1</v>
      </c>
      <c r="BN330">
        <v>1</v>
      </c>
      <c r="BO330">
        <v>0</v>
      </c>
      <c r="BP330">
        <v>0</v>
      </c>
      <c r="BS330">
        <v>0.28000000000000003</v>
      </c>
      <c r="BT330">
        <v>0</v>
      </c>
      <c r="BU330">
        <v>0</v>
      </c>
      <c r="CE330" t="str">
        <f t="shared" si="133"/>
        <v>11:58:40.248</v>
      </c>
      <c r="CF330">
        <v>247503027</v>
      </c>
      <c r="CS330">
        <v>0</v>
      </c>
      <c r="CT330">
        <v>2</v>
      </c>
      <c r="CU330">
        <v>0</v>
      </c>
      <c r="CV330">
        <v>2</v>
      </c>
      <c r="CW330">
        <v>0</v>
      </c>
      <c r="CX330">
        <v>7</v>
      </c>
      <c r="CY330">
        <v>7</v>
      </c>
      <c r="CZ330" t="s">
        <v>131</v>
      </c>
      <c r="DA330">
        <v>65</v>
      </c>
      <c r="DB330">
        <v>0</v>
      </c>
      <c r="DC330" t="s">
        <v>132</v>
      </c>
      <c r="DD330" t="s">
        <v>133</v>
      </c>
      <c r="DG330">
        <v>3574899</v>
      </c>
      <c r="DI330">
        <v>0</v>
      </c>
      <c r="DJ330">
        <v>0</v>
      </c>
      <c r="DK330">
        <v>1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</row>
    <row r="331" spans="1:123" x14ac:dyDescent="0.3">
      <c r="A331" t="str">
        <f>"10/15/2023 11:58:40.522"</f>
        <v>10/15/2023 11:58:40.522</v>
      </c>
      <c r="C331" t="str">
        <f t="shared" si="128"/>
        <v>FFDFD3C0</v>
      </c>
      <c r="D331" t="s">
        <v>137</v>
      </c>
      <c r="E331">
        <v>6</v>
      </c>
      <c r="F331">
        <v>1006</v>
      </c>
      <c r="G331" t="s">
        <v>135</v>
      </c>
      <c r="J331" t="s">
        <v>138</v>
      </c>
      <c r="K331">
        <v>0</v>
      </c>
      <c r="L331">
        <v>3</v>
      </c>
      <c r="M331">
        <v>0</v>
      </c>
      <c r="N331">
        <v>2</v>
      </c>
      <c r="O331">
        <v>0</v>
      </c>
      <c r="P331">
        <v>1</v>
      </c>
      <c r="Q331">
        <v>0</v>
      </c>
      <c r="S331" t="str">
        <f t="shared" si="132"/>
        <v>11:58:40.000</v>
      </c>
      <c r="T331" t="str">
        <f t="shared" si="132"/>
        <v>11:58:40.000</v>
      </c>
      <c r="U331" t="str">
        <f t="shared" si="129"/>
        <v>A9A1C3</v>
      </c>
      <c r="V331">
        <v>0</v>
      </c>
      <c r="W331">
        <v>0</v>
      </c>
      <c r="X331">
        <v>2</v>
      </c>
      <c r="Y331">
        <v>0</v>
      </c>
      <c r="AA331">
        <v>1</v>
      </c>
      <c r="AB331">
        <v>8</v>
      </c>
      <c r="AC331">
        <v>3</v>
      </c>
      <c r="AD331">
        <v>0</v>
      </c>
      <c r="AE331">
        <v>9</v>
      </c>
      <c r="AF331" t="s">
        <v>126</v>
      </c>
      <c r="AG331">
        <v>0</v>
      </c>
      <c r="AH331">
        <v>3</v>
      </c>
      <c r="AI331">
        <v>1</v>
      </c>
      <c r="AJ331">
        <v>0</v>
      </c>
      <c r="AK331" t="s">
        <v>252</v>
      </c>
      <c r="AL331">
        <v>33.936639</v>
      </c>
      <c r="AM331" t="s">
        <v>253</v>
      </c>
      <c r="AN331">
        <v>-78.066595000000007</v>
      </c>
      <c r="AO331">
        <v>25</v>
      </c>
      <c r="AP331">
        <v>400</v>
      </c>
      <c r="AQ331" t="s">
        <v>129</v>
      </c>
      <c r="AR331">
        <v>39</v>
      </c>
      <c r="AS331">
        <v>44</v>
      </c>
      <c r="AT331">
        <v>-64</v>
      </c>
      <c r="BB331" t="str">
        <f t="shared" si="130"/>
        <v>1200</v>
      </c>
      <c r="BC331">
        <v>1</v>
      </c>
      <c r="BD331" t="str">
        <f t="shared" si="131"/>
        <v xml:space="preserve">N72FU   </v>
      </c>
      <c r="BE331">
        <v>1</v>
      </c>
      <c r="BG331">
        <v>0</v>
      </c>
      <c r="BH331">
        <v>0</v>
      </c>
      <c r="BI331">
        <v>0</v>
      </c>
      <c r="BJ331">
        <v>-25</v>
      </c>
      <c r="BK331">
        <v>-425</v>
      </c>
      <c r="BL331" t="s">
        <v>139</v>
      </c>
      <c r="BM331">
        <v>1</v>
      </c>
      <c r="BN331">
        <v>1</v>
      </c>
      <c r="BO331">
        <v>0</v>
      </c>
      <c r="BP331">
        <v>0</v>
      </c>
      <c r="BS331">
        <v>0.28000000000000003</v>
      </c>
      <c r="BT331">
        <v>0</v>
      </c>
      <c r="BU331">
        <v>0</v>
      </c>
      <c r="CE331" t="str">
        <f t="shared" si="133"/>
        <v>11:58:40.248</v>
      </c>
      <c r="CF331">
        <v>247503027</v>
      </c>
      <c r="CS331">
        <v>0</v>
      </c>
      <c r="CT331">
        <v>2</v>
      </c>
      <c r="CU331">
        <v>0</v>
      </c>
      <c r="CV331">
        <v>2</v>
      </c>
      <c r="CW331">
        <v>0</v>
      </c>
      <c r="CX331">
        <v>7</v>
      </c>
      <c r="CY331">
        <v>7</v>
      </c>
      <c r="CZ331" t="s">
        <v>131</v>
      </c>
      <c r="DA331">
        <v>65</v>
      </c>
      <c r="DB331">
        <v>0</v>
      </c>
      <c r="DC331" t="s">
        <v>132</v>
      </c>
      <c r="DD331" t="s">
        <v>133</v>
      </c>
      <c r="DG331">
        <v>3574899</v>
      </c>
      <c r="DI331">
        <v>0</v>
      </c>
      <c r="DJ331">
        <v>0</v>
      </c>
      <c r="DK331">
        <v>1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</row>
    <row r="332" spans="1:123" x14ac:dyDescent="0.3">
      <c r="A332" t="str">
        <f>"10/15/2023 11:58:42.037"</f>
        <v>10/15/2023 11:58:42.037</v>
      </c>
      <c r="C332" t="str">
        <f t="shared" si="128"/>
        <v>FFDFD3C0</v>
      </c>
      <c r="D332" t="s">
        <v>134</v>
      </c>
      <c r="E332">
        <v>2</v>
      </c>
      <c r="H332">
        <v>158</v>
      </c>
      <c r="I332" t="s">
        <v>140</v>
      </c>
      <c r="J332" t="s">
        <v>136</v>
      </c>
      <c r="K332">
        <v>0</v>
      </c>
      <c r="L332">
        <v>3</v>
      </c>
      <c r="M332">
        <v>0</v>
      </c>
      <c r="N332">
        <v>2</v>
      </c>
      <c r="O332">
        <v>0</v>
      </c>
      <c r="P332">
        <v>1</v>
      </c>
      <c r="Q332">
        <v>0</v>
      </c>
      <c r="S332" t="str">
        <f t="shared" ref="S332:T337" si="134">"11:58:41.000"</f>
        <v>11:58:41.000</v>
      </c>
      <c r="T332" t="str">
        <f t="shared" si="134"/>
        <v>11:58:41.000</v>
      </c>
      <c r="U332" t="str">
        <f t="shared" si="129"/>
        <v>A9A1C3</v>
      </c>
      <c r="V332">
        <v>0</v>
      </c>
      <c r="W332">
        <v>0</v>
      </c>
      <c r="X332">
        <v>2</v>
      </c>
      <c r="Y332">
        <v>0</v>
      </c>
      <c r="AA332">
        <v>1</v>
      </c>
      <c r="AB332">
        <v>8</v>
      </c>
      <c r="AC332">
        <v>3</v>
      </c>
      <c r="AD332">
        <v>0</v>
      </c>
      <c r="AE332">
        <v>9</v>
      </c>
      <c r="AF332" t="s">
        <v>126</v>
      </c>
      <c r="AG332">
        <v>0</v>
      </c>
      <c r="AH332">
        <v>3</v>
      </c>
      <c r="AI332">
        <v>1</v>
      </c>
      <c r="AJ332">
        <v>0</v>
      </c>
      <c r="AK332" t="s">
        <v>254</v>
      </c>
      <c r="AL332">
        <v>33.936832000000003</v>
      </c>
      <c r="AM332" t="s">
        <v>255</v>
      </c>
      <c r="AN332">
        <v>-78.066379999999995</v>
      </c>
      <c r="AO332">
        <v>25</v>
      </c>
      <c r="AP332">
        <v>400</v>
      </c>
      <c r="AQ332" t="s">
        <v>129</v>
      </c>
      <c r="AR332">
        <v>38</v>
      </c>
      <c r="AS332">
        <v>43</v>
      </c>
      <c r="AT332">
        <v>64</v>
      </c>
      <c r="BB332" t="str">
        <f t="shared" si="130"/>
        <v>1200</v>
      </c>
      <c r="BC332">
        <v>1</v>
      </c>
      <c r="BD332" t="str">
        <f t="shared" si="131"/>
        <v xml:space="preserve">N72FU   </v>
      </c>
      <c r="BE332">
        <v>1</v>
      </c>
      <c r="BG332">
        <v>0</v>
      </c>
      <c r="BH332">
        <v>0</v>
      </c>
      <c r="BI332">
        <v>0</v>
      </c>
      <c r="BJ332">
        <v>-25</v>
      </c>
      <c r="BK332">
        <v>-425</v>
      </c>
      <c r="BL332" t="s">
        <v>139</v>
      </c>
      <c r="BM332">
        <v>1</v>
      </c>
      <c r="BN332">
        <v>1</v>
      </c>
      <c r="BO332">
        <v>0</v>
      </c>
      <c r="BP332">
        <v>0</v>
      </c>
      <c r="BS332">
        <v>0.08</v>
      </c>
      <c r="BT332">
        <v>0</v>
      </c>
      <c r="BU332">
        <v>0</v>
      </c>
      <c r="CE332" t="str">
        <f t="shared" ref="CE332:CE337" si="135">"11:58:41.776"</f>
        <v>11:58:41.776</v>
      </c>
      <c r="CF332">
        <v>776254882</v>
      </c>
      <c r="CS332">
        <v>0</v>
      </c>
      <c r="CT332">
        <v>2</v>
      </c>
      <c r="CU332">
        <v>0</v>
      </c>
      <c r="CV332">
        <v>2</v>
      </c>
      <c r="CW332">
        <v>0</v>
      </c>
      <c r="CX332">
        <v>7</v>
      </c>
      <c r="CY332">
        <v>7</v>
      </c>
      <c r="CZ332" t="s">
        <v>131</v>
      </c>
      <c r="DA332">
        <v>65</v>
      </c>
      <c r="DB332">
        <v>0</v>
      </c>
      <c r="DC332" t="s">
        <v>132</v>
      </c>
      <c r="DD332" t="s">
        <v>133</v>
      </c>
      <c r="DG332">
        <v>3574912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</row>
    <row r="333" spans="1:123" x14ac:dyDescent="0.3">
      <c r="A333" t="str">
        <f>"10/15/2023 11:58:42.037"</f>
        <v>10/15/2023 11:58:42.037</v>
      </c>
      <c r="C333" t="str">
        <f t="shared" si="128"/>
        <v>FFDFD3C0</v>
      </c>
      <c r="D333" t="s">
        <v>137</v>
      </c>
      <c r="E333">
        <v>4</v>
      </c>
      <c r="F333">
        <v>1004</v>
      </c>
      <c r="G333" t="s">
        <v>140</v>
      </c>
      <c r="J333" t="s">
        <v>138</v>
      </c>
      <c r="K333">
        <v>0</v>
      </c>
      <c r="L333">
        <v>3</v>
      </c>
      <c r="M333">
        <v>0</v>
      </c>
      <c r="N333">
        <v>2</v>
      </c>
      <c r="O333">
        <v>0</v>
      </c>
      <c r="P333">
        <v>1</v>
      </c>
      <c r="Q333">
        <v>0</v>
      </c>
      <c r="S333" t="str">
        <f t="shared" si="134"/>
        <v>11:58:41.000</v>
      </c>
      <c r="T333" t="str">
        <f t="shared" si="134"/>
        <v>11:58:41.000</v>
      </c>
      <c r="U333" t="str">
        <f t="shared" si="129"/>
        <v>A9A1C3</v>
      </c>
      <c r="V333">
        <v>0</v>
      </c>
      <c r="W333">
        <v>0</v>
      </c>
      <c r="X333">
        <v>2</v>
      </c>
      <c r="Y333">
        <v>0</v>
      </c>
      <c r="AA333">
        <v>1</v>
      </c>
      <c r="AB333">
        <v>8</v>
      </c>
      <c r="AC333">
        <v>3</v>
      </c>
      <c r="AD333">
        <v>0</v>
      </c>
      <c r="AE333">
        <v>9</v>
      </c>
      <c r="AF333" t="s">
        <v>126</v>
      </c>
      <c r="AG333">
        <v>0</v>
      </c>
      <c r="AH333">
        <v>3</v>
      </c>
      <c r="AI333">
        <v>1</v>
      </c>
      <c r="AJ333">
        <v>0</v>
      </c>
      <c r="AK333" t="s">
        <v>254</v>
      </c>
      <c r="AL333">
        <v>33.936832000000003</v>
      </c>
      <c r="AM333" t="s">
        <v>255</v>
      </c>
      <c r="AN333">
        <v>-78.066379999999995</v>
      </c>
      <c r="AO333">
        <v>25</v>
      </c>
      <c r="AP333">
        <v>400</v>
      </c>
      <c r="AQ333" t="s">
        <v>129</v>
      </c>
      <c r="AR333">
        <v>38</v>
      </c>
      <c r="AS333">
        <v>43</v>
      </c>
      <c r="AT333">
        <v>64</v>
      </c>
      <c r="BB333" t="str">
        <f t="shared" si="130"/>
        <v>1200</v>
      </c>
      <c r="BC333">
        <v>1</v>
      </c>
      <c r="BD333" t="str">
        <f t="shared" si="131"/>
        <v xml:space="preserve">N72FU   </v>
      </c>
      <c r="BE333">
        <v>1</v>
      </c>
      <c r="BG333">
        <v>0</v>
      </c>
      <c r="BH333">
        <v>0</v>
      </c>
      <c r="BI333">
        <v>0</v>
      </c>
      <c r="BJ333">
        <v>-25</v>
      </c>
      <c r="BK333">
        <v>-425</v>
      </c>
      <c r="BL333" t="s">
        <v>139</v>
      </c>
      <c r="BM333">
        <v>1</v>
      </c>
      <c r="BN333">
        <v>1</v>
      </c>
      <c r="BO333">
        <v>0</v>
      </c>
      <c r="BP333">
        <v>0</v>
      </c>
      <c r="BS333">
        <v>0.08</v>
      </c>
      <c r="BT333">
        <v>0</v>
      </c>
      <c r="BU333">
        <v>0</v>
      </c>
      <c r="CE333" t="str">
        <f t="shared" si="135"/>
        <v>11:58:41.776</v>
      </c>
      <c r="CF333">
        <v>776254882</v>
      </c>
      <c r="CS333">
        <v>0</v>
      </c>
      <c r="CT333">
        <v>2</v>
      </c>
      <c r="CU333">
        <v>0</v>
      </c>
      <c r="CV333">
        <v>2</v>
      </c>
      <c r="CW333">
        <v>0</v>
      </c>
      <c r="CX333">
        <v>7</v>
      </c>
      <c r="CY333">
        <v>7</v>
      </c>
      <c r="CZ333" t="s">
        <v>131</v>
      </c>
      <c r="DA333">
        <v>65</v>
      </c>
      <c r="DB333">
        <v>0</v>
      </c>
      <c r="DC333" t="s">
        <v>132</v>
      </c>
      <c r="DD333" t="s">
        <v>133</v>
      </c>
      <c r="DG333">
        <v>3574912</v>
      </c>
      <c r="DI333">
        <v>0</v>
      </c>
      <c r="DJ333">
        <v>0</v>
      </c>
      <c r="DK333">
        <v>1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</row>
    <row r="334" spans="1:123" x14ac:dyDescent="0.3">
      <c r="A334" t="str">
        <f>"10/15/2023 11:58:42.037"</f>
        <v>10/15/2023 11:58:42.037</v>
      </c>
      <c r="C334" t="str">
        <f t="shared" si="128"/>
        <v>FFDFD3C0</v>
      </c>
      <c r="D334" t="s">
        <v>123</v>
      </c>
      <c r="E334">
        <v>10</v>
      </c>
      <c r="H334">
        <v>260</v>
      </c>
      <c r="I334" t="s">
        <v>124</v>
      </c>
      <c r="J334" t="s">
        <v>125</v>
      </c>
      <c r="K334">
        <v>0</v>
      </c>
      <c r="L334">
        <v>3</v>
      </c>
      <c r="M334">
        <v>0</v>
      </c>
      <c r="N334">
        <v>2</v>
      </c>
      <c r="O334">
        <v>0</v>
      </c>
      <c r="P334">
        <v>1</v>
      </c>
      <c r="Q334">
        <v>0</v>
      </c>
      <c r="S334" t="str">
        <f t="shared" si="134"/>
        <v>11:58:41.000</v>
      </c>
      <c r="T334" t="str">
        <f t="shared" si="134"/>
        <v>11:58:41.000</v>
      </c>
      <c r="U334" t="str">
        <f t="shared" si="129"/>
        <v>A9A1C3</v>
      </c>
      <c r="V334">
        <v>0</v>
      </c>
      <c r="W334">
        <v>0</v>
      </c>
      <c r="X334">
        <v>2</v>
      </c>
      <c r="Y334">
        <v>0</v>
      </c>
      <c r="AA334">
        <v>1</v>
      </c>
      <c r="AB334">
        <v>8</v>
      </c>
      <c r="AC334">
        <v>3</v>
      </c>
      <c r="AD334">
        <v>0</v>
      </c>
      <c r="AE334">
        <v>9</v>
      </c>
      <c r="AF334" t="s">
        <v>126</v>
      </c>
      <c r="AG334">
        <v>0</v>
      </c>
      <c r="AH334">
        <v>3</v>
      </c>
      <c r="AI334">
        <v>1</v>
      </c>
      <c r="AJ334">
        <v>0</v>
      </c>
      <c r="AK334" t="s">
        <v>254</v>
      </c>
      <c r="AL334">
        <v>33.936832000000003</v>
      </c>
      <c r="AM334" t="s">
        <v>255</v>
      </c>
      <c r="AN334">
        <v>-78.066379999999995</v>
      </c>
      <c r="AO334">
        <v>25</v>
      </c>
      <c r="AP334">
        <v>400</v>
      </c>
      <c r="AQ334" t="s">
        <v>129</v>
      </c>
      <c r="AR334">
        <v>38</v>
      </c>
      <c r="AS334">
        <v>43</v>
      </c>
      <c r="AT334">
        <v>64</v>
      </c>
      <c r="BB334" t="str">
        <f t="shared" si="130"/>
        <v>1200</v>
      </c>
      <c r="BC334">
        <v>1</v>
      </c>
      <c r="BD334" t="str">
        <f t="shared" si="131"/>
        <v xml:space="preserve">N72FU   </v>
      </c>
      <c r="BE334">
        <v>1</v>
      </c>
      <c r="BG334">
        <v>0</v>
      </c>
      <c r="BH334">
        <v>0</v>
      </c>
      <c r="BI334">
        <v>0</v>
      </c>
      <c r="BJ334">
        <v>-25</v>
      </c>
      <c r="BK334">
        <v>-425</v>
      </c>
      <c r="BL334" t="s">
        <v>139</v>
      </c>
      <c r="BM334">
        <v>1</v>
      </c>
      <c r="BN334">
        <v>1</v>
      </c>
      <c r="BO334">
        <v>0</v>
      </c>
      <c r="BP334">
        <v>0</v>
      </c>
      <c r="BS334">
        <v>0.08</v>
      </c>
      <c r="BT334">
        <v>0</v>
      </c>
      <c r="BU334">
        <v>0</v>
      </c>
      <c r="CE334" t="str">
        <f t="shared" si="135"/>
        <v>11:58:41.776</v>
      </c>
      <c r="CF334">
        <v>776254882</v>
      </c>
      <c r="CS334">
        <v>0</v>
      </c>
      <c r="CT334">
        <v>2</v>
      </c>
      <c r="CU334">
        <v>0</v>
      </c>
      <c r="CV334">
        <v>2</v>
      </c>
      <c r="CW334">
        <v>0</v>
      </c>
      <c r="CX334">
        <v>7</v>
      </c>
      <c r="CY334">
        <v>7</v>
      </c>
      <c r="CZ334" t="s">
        <v>131</v>
      </c>
      <c r="DA334">
        <v>65</v>
      </c>
      <c r="DB334">
        <v>0</v>
      </c>
      <c r="DC334" t="s">
        <v>132</v>
      </c>
      <c r="DD334" t="s">
        <v>133</v>
      </c>
      <c r="DG334">
        <v>3574912</v>
      </c>
      <c r="DI334">
        <v>0</v>
      </c>
      <c r="DJ334">
        <v>0</v>
      </c>
      <c r="DK334">
        <v>1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</row>
    <row r="335" spans="1:123" x14ac:dyDescent="0.3">
      <c r="A335" t="str">
        <f>"10/15/2023 11:58:42.053"</f>
        <v>10/15/2023 11:58:42.053</v>
      </c>
      <c r="C335" t="str">
        <f t="shared" si="128"/>
        <v>FFDFD3C0</v>
      </c>
      <c r="D335" t="s">
        <v>141</v>
      </c>
      <c r="E335">
        <v>42</v>
      </c>
      <c r="H335">
        <v>129</v>
      </c>
      <c r="I335" t="s">
        <v>142</v>
      </c>
      <c r="J335" t="s">
        <v>125</v>
      </c>
      <c r="K335">
        <v>0</v>
      </c>
      <c r="L335">
        <v>3</v>
      </c>
      <c r="M335">
        <v>0</v>
      </c>
      <c r="N335">
        <v>2</v>
      </c>
      <c r="O335">
        <v>0</v>
      </c>
      <c r="P335">
        <v>1</v>
      </c>
      <c r="Q335">
        <v>0</v>
      </c>
      <c r="S335" t="str">
        <f t="shared" si="134"/>
        <v>11:58:41.000</v>
      </c>
      <c r="T335" t="str">
        <f t="shared" si="134"/>
        <v>11:58:41.000</v>
      </c>
      <c r="U335" t="str">
        <f t="shared" si="129"/>
        <v>A9A1C3</v>
      </c>
      <c r="V335">
        <v>0</v>
      </c>
      <c r="W335">
        <v>0</v>
      </c>
      <c r="X335">
        <v>2</v>
      </c>
      <c r="Y335">
        <v>0</v>
      </c>
      <c r="AA335">
        <v>1</v>
      </c>
      <c r="AB335">
        <v>8</v>
      </c>
      <c r="AC335">
        <v>3</v>
      </c>
      <c r="AD335">
        <v>0</v>
      </c>
      <c r="AE335">
        <v>9</v>
      </c>
      <c r="AF335" t="s">
        <v>126</v>
      </c>
      <c r="AG335">
        <v>0</v>
      </c>
      <c r="AH335">
        <v>3</v>
      </c>
      <c r="AI335">
        <v>1</v>
      </c>
      <c r="AJ335">
        <v>0</v>
      </c>
      <c r="AK335" t="s">
        <v>254</v>
      </c>
      <c r="AL335">
        <v>33.936832000000003</v>
      </c>
      <c r="AM335" t="s">
        <v>255</v>
      </c>
      <c r="AN335">
        <v>-78.066379999999995</v>
      </c>
      <c r="AO335">
        <v>25</v>
      </c>
      <c r="AP335">
        <v>400</v>
      </c>
      <c r="AQ335" t="s">
        <v>129</v>
      </c>
      <c r="AR335">
        <v>38</v>
      </c>
      <c r="AS335">
        <v>43</v>
      </c>
      <c r="AT335">
        <v>64</v>
      </c>
      <c r="BB335" t="str">
        <f t="shared" si="130"/>
        <v>1200</v>
      </c>
      <c r="BC335">
        <v>1</v>
      </c>
      <c r="BD335" t="str">
        <f t="shared" si="131"/>
        <v xml:space="preserve">N72FU   </v>
      </c>
      <c r="BE335">
        <v>1</v>
      </c>
      <c r="BG335">
        <v>0</v>
      </c>
      <c r="BH335">
        <v>0</v>
      </c>
      <c r="BI335">
        <v>0</v>
      </c>
      <c r="BJ335">
        <v>-25</v>
      </c>
      <c r="BK335">
        <v>-425</v>
      </c>
      <c r="BL335" t="s">
        <v>139</v>
      </c>
      <c r="BM335">
        <v>1</v>
      </c>
      <c r="BN335">
        <v>1</v>
      </c>
      <c r="BO335">
        <v>0</v>
      </c>
      <c r="BP335">
        <v>0</v>
      </c>
      <c r="BS335">
        <v>0.08</v>
      </c>
      <c r="BT335">
        <v>0</v>
      </c>
      <c r="BU335">
        <v>0</v>
      </c>
      <c r="CE335" t="str">
        <f t="shared" si="135"/>
        <v>11:58:41.776</v>
      </c>
      <c r="CF335">
        <v>776254882</v>
      </c>
      <c r="CS335">
        <v>0</v>
      </c>
      <c r="CT335">
        <v>2</v>
      </c>
      <c r="CU335">
        <v>0</v>
      </c>
      <c r="CV335">
        <v>2</v>
      </c>
      <c r="CW335">
        <v>0</v>
      </c>
      <c r="CX335">
        <v>7</v>
      </c>
      <c r="CY335">
        <v>7</v>
      </c>
      <c r="CZ335" t="s">
        <v>131</v>
      </c>
      <c r="DA335">
        <v>65</v>
      </c>
      <c r="DB335">
        <v>0</v>
      </c>
      <c r="DC335" t="s">
        <v>132</v>
      </c>
      <c r="DD335" t="s">
        <v>133</v>
      </c>
      <c r="DG335">
        <v>3574912</v>
      </c>
      <c r="DI335">
        <v>0</v>
      </c>
      <c r="DJ335">
        <v>0</v>
      </c>
      <c r="DK335">
        <v>1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</row>
    <row r="336" spans="1:123" x14ac:dyDescent="0.3">
      <c r="A336" t="str">
        <f>"10/15/2023 11:58:42.053"</f>
        <v>10/15/2023 11:58:42.053</v>
      </c>
      <c r="C336" t="str">
        <f t="shared" si="128"/>
        <v>FFDFD3C0</v>
      </c>
      <c r="D336" t="s">
        <v>143</v>
      </c>
      <c r="E336">
        <v>6</v>
      </c>
      <c r="F336">
        <v>3006</v>
      </c>
      <c r="G336" t="s">
        <v>144</v>
      </c>
      <c r="J336" t="s">
        <v>145</v>
      </c>
      <c r="K336">
        <v>0</v>
      </c>
      <c r="L336">
        <v>3</v>
      </c>
      <c r="M336">
        <v>0</v>
      </c>
      <c r="N336">
        <v>2</v>
      </c>
      <c r="O336">
        <v>0</v>
      </c>
      <c r="P336">
        <v>1</v>
      </c>
      <c r="Q336">
        <v>0</v>
      </c>
      <c r="S336" t="str">
        <f t="shared" si="134"/>
        <v>11:58:41.000</v>
      </c>
      <c r="T336" t="str">
        <f t="shared" si="134"/>
        <v>11:58:41.000</v>
      </c>
      <c r="U336" t="str">
        <f t="shared" si="129"/>
        <v>A9A1C3</v>
      </c>
      <c r="V336">
        <v>0</v>
      </c>
      <c r="W336">
        <v>0</v>
      </c>
      <c r="X336">
        <v>2</v>
      </c>
      <c r="Y336">
        <v>0</v>
      </c>
      <c r="AA336">
        <v>1</v>
      </c>
      <c r="AB336">
        <v>8</v>
      </c>
      <c r="AC336">
        <v>3</v>
      </c>
      <c r="AD336">
        <v>0</v>
      </c>
      <c r="AE336">
        <v>9</v>
      </c>
      <c r="AF336" t="s">
        <v>126</v>
      </c>
      <c r="AG336">
        <v>0</v>
      </c>
      <c r="AH336">
        <v>3</v>
      </c>
      <c r="AI336">
        <v>1</v>
      </c>
      <c r="AJ336">
        <v>0</v>
      </c>
      <c r="AK336" t="s">
        <v>254</v>
      </c>
      <c r="AL336">
        <v>33.936832000000003</v>
      </c>
      <c r="AM336" t="s">
        <v>255</v>
      </c>
      <c r="AN336">
        <v>-78.066379999999995</v>
      </c>
      <c r="AO336">
        <v>25</v>
      </c>
      <c r="AP336">
        <v>400</v>
      </c>
      <c r="AQ336" t="s">
        <v>129</v>
      </c>
      <c r="AR336">
        <v>38</v>
      </c>
      <c r="AS336">
        <v>43</v>
      </c>
      <c r="AT336">
        <v>64</v>
      </c>
      <c r="BB336" t="str">
        <f t="shared" si="130"/>
        <v>1200</v>
      </c>
      <c r="BC336">
        <v>1</v>
      </c>
      <c r="BD336" t="str">
        <f t="shared" si="131"/>
        <v xml:space="preserve">N72FU   </v>
      </c>
      <c r="BE336">
        <v>1</v>
      </c>
      <c r="BG336">
        <v>0</v>
      </c>
      <c r="BH336">
        <v>0</v>
      </c>
      <c r="BI336">
        <v>0</v>
      </c>
      <c r="BJ336">
        <v>-25</v>
      </c>
      <c r="BK336">
        <v>-425</v>
      </c>
      <c r="BL336" t="s">
        <v>139</v>
      </c>
      <c r="BM336">
        <v>1</v>
      </c>
      <c r="BN336">
        <v>1</v>
      </c>
      <c r="BO336">
        <v>0</v>
      </c>
      <c r="BP336">
        <v>0</v>
      </c>
      <c r="BS336">
        <v>0.08</v>
      </c>
      <c r="BT336">
        <v>0</v>
      </c>
      <c r="BU336">
        <v>0</v>
      </c>
      <c r="CE336" t="str">
        <f t="shared" si="135"/>
        <v>11:58:41.776</v>
      </c>
      <c r="CF336">
        <v>776254882</v>
      </c>
      <c r="CS336">
        <v>0</v>
      </c>
      <c r="CT336">
        <v>2</v>
      </c>
      <c r="CU336">
        <v>0</v>
      </c>
      <c r="CV336">
        <v>2</v>
      </c>
      <c r="CW336">
        <v>0</v>
      </c>
      <c r="CX336">
        <v>7</v>
      </c>
      <c r="CY336">
        <v>7</v>
      </c>
      <c r="CZ336" t="s">
        <v>131</v>
      </c>
      <c r="DA336">
        <v>65</v>
      </c>
      <c r="DB336">
        <v>0</v>
      </c>
      <c r="DC336" t="s">
        <v>132</v>
      </c>
      <c r="DD336" t="s">
        <v>133</v>
      </c>
      <c r="DG336">
        <v>3574912</v>
      </c>
      <c r="DI336">
        <v>0</v>
      </c>
      <c r="DJ336">
        <v>0</v>
      </c>
      <c r="DK336">
        <v>1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</row>
    <row r="337" spans="1:123" x14ac:dyDescent="0.3">
      <c r="A337" t="str">
        <f>"10/15/2023 11:58:42.069"</f>
        <v>10/15/2023 11:58:42.069</v>
      </c>
      <c r="C337" t="str">
        <f t="shared" si="128"/>
        <v>FFDFD3C0</v>
      </c>
      <c r="D337" t="s">
        <v>137</v>
      </c>
      <c r="E337">
        <v>6</v>
      </c>
      <c r="F337">
        <v>1006</v>
      </c>
      <c r="G337" t="s">
        <v>135</v>
      </c>
      <c r="J337" t="s">
        <v>138</v>
      </c>
      <c r="K337">
        <v>0</v>
      </c>
      <c r="L337">
        <v>3</v>
      </c>
      <c r="M337">
        <v>0</v>
      </c>
      <c r="N337">
        <v>2</v>
      </c>
      <c r="O337">
        <v>0</v>
      </c>
      <c r="P337">
        <v>1</v>
      </c>
      <c r="Q337">
        <v>0</v>
      </c>
      <c r="S337" t="str">
        <f t="shared" si="134"/>
        <v>11:58:41.000</v>
      </c>
      <c r="T337" t="str">
        <f t="shared" si="134"/>
        <v>11:58:41.000</v>
      </c>
      <c r="U337" t="str">
        <f t="shared" si="129"/>
        <v>A9A1C3</v>
      </c>
      <c r="V337">
        <v>0</v>
      </c>
      <c r="W337">
        <v>0</v>
      </c>
      <c r="X337">
        <v>2</v>
      </c>
      <c r="Y337">
        <v>0</v>
      </c>
      <c r="AA337">
        <v>1</v>
      </c>
      <c r="AB337">
        <v>8</v>
      </c>
      <c r="AC337">
        <v>3</v>
      </c>
      <c r="AD337">
        <v>0</v>
      </c>
      <c r="AE337">
        <v>9</v>
      </c>
      <c r="AF337" t="s">
        <v>126</v>
      </c>
      <c r="AG337">
        <v>0</v>
      </c>
      <c r="AH337">
        <v>3</v>
      </c>
      <c r="AI337">
        <v>1</v>
      </c>
      <c r="AJ337">
        <v>0</v>
      </c>
      <c r="AK337" t="s">
        <v>254</v>
      </c>
      <c r="AL337">
        <v>33.936832000000003</v>
      </c>
      <c r="AM337" t="s">
        <v>255</v>
      </c>
      <c r="AN337">
        <v>-78.066379999999995</v>
      </c>
      <c r="AO337">
        <v>25</v>
      </c>
      <c r="AP337">
        <v>400</v>
      </c>
      <c r="AQ337" t="s">
        <v>129</v>
      </c>
      <c r="AR337">
        <v>38</v>
      </c>
      <c r="AS337">
        <v>43</v>
      </c>
      <c r="AT337">
        <v>64</v>
      </c>
      <c r="BB337" t="str">
        <f t="shared" si="130"/>
        <v>1200</v>
      </c>
      <c r="BC337">
        <v>1</v>
      </c>
      <c r="BD337" t="str">
        <f t="shared" si="131"/>
        <v xml:space="preserve">N72FU   </v>
      </c>
      <c r="BE337">
        <v>1</v>
      </c>
      <c r="BG337">
        <v>0</v>
      </c>
      <c r="BH337">
        <v>0</v>
      </c>
      <c r="BI337">
        <v>0</v>
      </c>
      <c r="BJ337">
        <v>-25</v>
      </c>
      <c r="BK337">
        <v>-425</v>
      </c>
      <c r="BL337" t="s">
        <v>139</v>
      </c>
      <c r="BM337">
        <v>1</v>
      </c>
      <c r="BN337">
        <v>1</v>
      </c>
      <c r="BO337">
        <v>0</v>
      </c>
      <c r="BP337">
        <v>0</v>
      </c>
      <c r="BS337">
        <v>0.08</v>
      </c>
      <c r="BT337">
        <v>0</v>
      </c>
      <c r="BU337">
        <v>0</v>
      </c>
      <c r="CE337" t="str">
        <f t="shared" si="135"/>
        <v>11:58:41.776</v>
      </c>
      <c r="CF337">
        <v>776254882</v>
      </c>
      <c r="CS337">
        <v>0</v>
      </c>
      <c r="CT337">
        <v>2</v>
      </c>
      <c r="CU337">
        <v>0</v>
      </c>
      <c r="CV337">
        <v>2</v>
      </c>
      <c r="CW337">
        <v>0</v>
      </c>
      <c r="CX337">
        <v>7</v>
      </c>
      <c r="CY337">
        <v>7</v>
      </c>
      <c r="CZ337" t="s">
        <v>131</v>
      </c>
      <c r="DA337">
        <v>65</v>
      </c>
      <c r="DB337">
        <v>0</v>
      </c>
      <c r="DC337" t="s">
        <v>132</v>
      </c>
      <c r="DD337" t="s">
        <v>133</v>
      </c>
      <c r="DG337">
        <v>3574912</v>
      </c>
      <c r="DI337">
        <v>0</v>
      </c>
      <c r="DJ337">
        <v>0</v>
      </c>
      <c r="DK337">
        <v>1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</row>
    <row r="338" spans="1:123" x14ac:dyDescent="0.3">
      <c r="A338" t="str">
        <f>"10/15/2023 11:58:43.209"</f>
        <v>10/15/2023 11:58:43.209</v>
      </c>
      <c r="C338" t="str">
        <f t="shared" si="128"/>
        <v>FFDFD3C0</v>
      </c>
      <c r="D338" t="s">
        <v>134</v>
      </c>
      <c r="E338">
        <v>2</v>
      </c>
      <c r="H338">
        <v>158</v>
      </c>
      <c r="I338" t="s">
        <v>140</v>
      </c>
      <c r="J338" t="s">
        <v>136</v>
      </c>
      <c r="K338">
        <v>0</v>
      </c>
      <c r="L338">
        <v>3</v>
      </c>
      <c r="M338">
        <v>0</v>
      </c>
      <c r="N338">
        <v>2</v>
      </c>
      <c r="O338">
        <v>0</v>
      </c>
      <c r="P338">
        <v>1</v>
      </c>
      <c r="Q338">
        <v>0</v>
      </c>
      <c r="S338" t="str">
        <f t="shared" ref="S338:T343" si="136">"11:58:42.000"</f>
        <v>11:58:42.000</v>
      </c>
      <c r="T338" t="str">
        <f t="shared" si="136"/>
        <v>11:58:42.000</v>
      </c>
      <c r="U338" t="str">
        <f t="shared" si="129"/>
        <v>A9A1C3</v>
      </c>
      <c r="V338">
        <v>0</v>
      </c>
      <c r="W338">
        <v>0</v>
      </c>
      <c r="X338">
        <v>2</v>
      </c>
      <c r="Y338">
        <v>0</v>
      </c>
      <c r="AA338">
        <v>1</v>
      </c>
      <c r="AB338">
        <v>8</v>
      </c>
      <c r="AC338">
        <v>3</v>
      </c>
      <c r="AD338">
        <v>0</v>
      </c>
      <c r="AE338">
        <v>9</v>
      </c>
      <c r="AF338" t="s">
        <v>126</v>
      </c>
      <c r="AG338">
        <v>0</v>
      </c>
      <c r="AH338">
        <v>3</v>
      </c>
      <c r="AI338">
        <v>1</v>
      </c>
      <c r="AJ338">
        <v>0</v>
      </c>
      <c r="AK338" t="s">
        <v>256</v>
      </c>
      <c r="AL338">
        <v>33.937024999999998</v>
      </c>
      <c r="AM338" t="s">
        <v>257</v>
      </c>
      <c r="AN338">
        <v>-78.066143999999994</v>
      </c>
      <c r="AO338">
        <v>25</v>
      </c>
      <c r="AP338">
        <v>400</v>
      </c>
      <c r="AQ338" t="s">
        <v>129</v>
      </c>
      <c r="AR338">
        <v>37</v>
      </c>
      <c r="AS338">
        <v>41</v>
      </c>
      <c r="AT338">
        <v>0</v>
      </c>
      <c r="BB338" t="str">
        <f t="shared" si="130"/>
        <v>1200</v>
      </c>
      <c r="BC338">
        <v>1</v>
      </c>
      <c r="BD338" t="str">
        <f t="shared" si="131"/>
        <v xml:space="preserve">N72FU   </v>
      </c>
      <c r="BE338">
        <v>1</v>
      </c>
      <c r="BG338">
        <v>0</v>
      </c>
      <c r="BH338">
        <v>0</v>
      </c>
      <c r="BI338">
        <v>0</v>
      </c>
      <c r="BJ338">
        <v>-25</v>
      </c>
      <c r="BK338">
        <v>-425</v>
      </c>
      <c r="BL338" t="s">
        <v>139</v>
      </c>
      <c r="BM338">
        <v>1</v>
      </c>
      <c r="BN338">
        <v>1</v>
      </c>
      <c r="BO338">
        <v>0</v>
      </c>
      <c r="BP338">
        <v>0</v>
      </c>
      <c r="BS338">
        <v>0.08</v>
      </c>
      <c r="BT338">
        <v>0</v>
      </c>
      <c r="BU338">
        <v>0</v>
      </c>
      <c r="CE338" t="str">
        <f t="shared" ref="CE338:CE343" si="137">"11:58:42.976"</f>
        <v>11:58:42.976</v>
      </c>
      <c r="CF338">
        <v>975505540</v>
      </c>
      <c r="CS338">
        <v>0</v>
      </c>
      <c r="CT338">
        <v>2</v>
      </c>
      <c r="CU338">
        <v>0</v>
      </c>
      <c r="CV338">
        <v>2</v>
      </c>
      <c r="CW338">
        <v>0</v>
      </c>
      <c r="CX338">
        <v>7</v>
      </c>
      <c r="CY338">
        <v>7</v>
      </c>
      <c r="CZ338" t="s">
        <v>131</v>
      </c>
      <c r="DA338">
        <v>65</v>
      </c>
      <c r="DB338">
        <v>0</v>
      </c>
      <c r="DC338" t="s">
        <v>132</v>
      </c>
      <c r="DD338" t="s">
        <v>133</v>
      </c>
      <c r="DG338">
        <v>3574923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</row>
    <row r="339" spans="1:123" x14ac:dyDescent="0.3">
      <c r="A339" t="str">
        <f>"10/15/2023 11:58:43.225"</f>
        <v>10/15/2023 11:58:43.225</v>
      </c>
      <c r="C339" t="str">
        <f t="shared" si="128"/>
        <v>FFDFD3C0</v>
      </c>
      <c r="D339" t="s">
        <v>137</v>
      </c>
      <c r="E339">
        <v>4</v>
      </c>
      <c r="F339">
        <v>1004</v>
      </c>
      <c r="G339" t="s">
        <v>140</v>
      </c>
      <c r="J339" t="s">
        <v>138</v>
      </c>
      <c r="K339">
        <v>0</v>
      </c>
      <c r="L339">
        <v>3</v>
      </c>
      <c r="M339">
        <v>0</v>
      </c>
      <c r="N339">
        <v>2</v>
      </c>
      <c r="O339">
        <v>0</v>
      </c>
      <c r="P339">
        <v>1</v>
      </c>
      <c r="Q339">
        <v>0</v>
      </c>
      <c r="S339" t="str">
        <f t="shared" si="136"/>
        <v>11:58:42.000</v>
      </c>
      <c r="T339" t="str">
        <f t="shared" si="136"/>
        <v>11:58:42.000</v>
      </c>
      <c r="U339" t="str">
        <f t="shared" si="129"/>
        <v>A9A1C3</v>
      </c>
      <c r="V339">
        <v>0</v>
      </c>
      <c r="W339">
        <v>0</v>
      </c>
      <c r="X339">
        <v>2</v>
      </c>
      <c r="Y339">
        <v>0</v>
      </c>
      <c r="AA339">
        <v>1</v>
      </c>
      <c r="AB339">
        <v>8</v>
      </c>
      <c r="AC339">
        <v>3</v>
      </c>
      <c r="AD339">
        <v>0</v>
      </c>
      <c r="AE339">
        <v>9</v>
      </c>
      <c r="AF339" t="s">
        <v>126</v>
      </c>
      <c r="AG339">
        <v>0</v>
      </c>
      <c r="AH339">
        <v>3</v>
      </c>
      <c r="AI339">
        <v>1</v>
      </c>
      <c r="AJ339">
        <v>0</v>
      </c>
      <c r="AK339" t="s">
        <v>256</v>
      </c>
      <c r="AL339">
        <v>33.937024999999998</v>
      </c>
      <c r="AM339" t="s">
        <v>257</v>
      </c>
      <c r="AN339">
        <v>-78.066143999999994</v>
      </c>
      <c r="AO339">
        <v>25</v>
      </c>
      <c r="AP339">
        <v>400</v>
      </c>
      <c r="AQ339" t="s">
        <v>129</v>
      </c>
      <c r="AR339">
        <v>37</v>
      </c>
      <c r="AS339">
        <v>41</v>
      </c>
      <c r="AT339">
        <v>0</v>
      </c>
      <c r="BB339" t="str">
        <f t="shared" si="130"/>
        <v>1200</v>
      </c>
      <c r="BC339">
        <v>1</v>
      </c>
      <c r="BD339" t="str">
        <f t="shared" si="131"/>
        <v xml:space="preserve">N72FU   </v>
      </c>
      <c r="BE339">
        <v>1</v>
      </c>
      <c r="BG339">
        <v>0</v>
      </c>
      <c r="BH339">
        <v>0</v>
      </c>
      <c r="BI339">
        <v>0</v>
      </c>
      <c r="BJ339">
        <v>-25</v>
      </c>
      <c r="BK339">
        <v>-425</v>
      </c>
      <c r="BL339" t="s">
        <v>139</v>
      </c>
      <c r="BM339">
        <v>1</v>
      </c>
      <c r="BN339">
        <v>1</v>
      </c>
      <c r="BO339">
        <v>0</v>
      </c>
      <c r="BP339">
        <v>0</v>
      </c>
      <c r="BS339">
        <v>0.08</v>
      </c>
      <c r="BT339">
        <v>0</v>
      </c>
      <c r="BU339">
        <v>0</v>
      </c>
      <c r="CE339" t="str">
        <f t="shared" si="137"/>
        <v>11:58:42.976</v>
      </c>
      <c r="CF339">
        <v>975505540</v>
      </c>
      <c r="CS339">
        <v>0</v>
      </c>
      <c r="CT339">
        <v>2</v>
      </c>
      <c r="CU339">
        <v>0</v>
      </c>
      <c r="CV339">
        <v>2</v>
      </c>
      <c r="CW339">
        <v>0</v>
      </c>
      <c r="CX339">
        <v>7</v>
      </c>
      <c r="CY339">
        <v>7</v>
      </c>
      <c r="CZ339" t="s">
        <v>131</v>
      </c>
      <c r="DA339">
        <v>65</v>
      </c>
      <c r="DB339">
        <v>0</v>
      </c>
      <c r="DC339" t="s">
        <v>132</v>
      </c>
      <c r="DD339" t="s">
        <v>133</v>
      </c>
      <c r="DG339">
        <v>3574923</v>
      </c>
      <c r="DI339">
        <v>0</v>
      </c>
      <c r="DJ339">
        <v>0</v>
      </c>
      <c r="DK339">
        <v>1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</row>
    <row r="340" spans="1:123" x14ac:dyDescent="0.3">
      <c r="A340" t="str">
        <f>"10/15/2023 11:58:43.256"</f>
        <v>10/15/2023 11:58:43.256</v>
      </c>
      <c r="C340" t="str">
        <f t="shared" si="128"/>
        <v>FFDFD3C0</v>
      </c>
      <c r="D340" t="s">
        <v>123</v>
      </c>
      <c r="E340">
        <v>10</v>
      </c>
      <c r="H340">
        <v>260</v>
      </c>
      <c r="I340" t="s">
        <v>124</v>
      </c>
      <c r="J340" t="s">
        <v>125</v>
      </c>
      <c r="K340">
        <v>0</v>
      </c>
      <c r="L340">
        <v>3</v>
      </c>
      <c r="M340">
        <v>0</v>
      </c>
      <c r="N340">
        <v>2</v>
      </c>
      <c r="O340">
        <v>0</v>
      </c>
      <c r="P340">
        <v>1</v>
      </c>
      <c r="Q340">
        <v>0</v>
      </c>
      <c r="S340" t="str">
        <f t="shared" si="136"/>
        <v>11:58:42.000</v>
      </c>
      <c r="T340" t="str">
        <f t="shared" si="136"/>
        <v>11:58:42.000</v>
      </c>
      <c r="U340" t="str">
        <f t="shared" si="129"/>
        <v>A9A1C3</v>
      </c>
      <c r="V340">
        <v>0</v>
      </c>
      <c r="W340">
        <v>0</v>
      </c>
      <c r="X340">
        <v>2</v>
      </c>
      <c r="Y340">
        <v>0</v>
      </c>
      <c r="AA340">
        <v>1</v>
      </c>
      <c r="AB340">
        <v>8</v>
      </c>
      <c r="AC340">
        <v>3</v>
      </c>
      <c r="AD340">
        <v>0</v>
      </c>
      <c r="AE340">
        <v>9</v>
      </c>
      <c r="AF340" t="s">
        <v>126</v>
      </c>
      <c r="AG340">
        <v>0</v>
      </c>
      <c r="AH340">
        <v>3</v>
      </c>
      <c r="AI340">
        <v>1</v>
      </c>
      <c r="AJ340">
        <v>0</v>
      </c>
      <c r="AK340" t="s">
        <v>256</v>
      </c>
      <c r="AL340">
        <v>33.937024999999998</v>
      </c>
      <c r="AM340" t="s">
        <v>257</v>
      </c>
      <c r="AN340">
        <v>-78.066143999999994</v>
      </c>
      <c r="AO340">
        <v>25</v>
      </c>
      <c r="AP340">
        <v>400</v>
      </c>
      <c r="AQ340" t="s">
        <v>129</v>
      </c>
      <c r="AR340">
        <v>37</v>
      </c>
      <c r="AS340">
        <v>41</v>
      </c>
      <c r="AT340">
        <v>0</v>
      </c>
      <c r="BB340" t="str">
        <f t="shared" si="130"/>
        <v>1200</v>
      </c>
      <c r="BC340">
        <v>1</v>
      </c>
      <c r="BD340" t="str">
        <f t="shared" si="131"/>
        <v xml:space="preserve">N72FU   </v>
      </c>
      <c r="BE340">
        <v>1</v>
      </c>
      <c r="BG340">
        <v>0</v>
      </c>
      <c r="BH340">
        <v>0</v>
      </c>
      <c r="BI340">
        <v>0</v>
      </c>
      <c r="BJ340">
        <v>-25</v>
      </c>
      <c r="BK340">
        <v>-425</v>
      </c>
      <c r="BL340" t="s">
        <v>139</v>
      </c>
      <c r="BM340">
        <v>1</v>
      </c>
      <c r="BN340">
        <v>1</v>
      </c>
      <c r="BO340">
        <v>0</v>
      </c>
      <c r="BP340">
        <v>0</v>
      </c>
      <c r="BS340">
        <v>0.08</v>
      </c>
      <c r="BT340">
        <v>0</v>
      </c>
      <c r="BU340">
        <v>0</v>
      </c>
      <c r="CE340" t="str">
        <f t="shared" si="137"/>
        <v>11:58:42.976</v>
      </c>
      <c r="CF340">
        <v>975505540</v>
      </c>
      <c r="CS340">
        <v>0</v>
      </c>
      <c r="CT340">
        <v>2</v>
      </c>
      <c r="CU340">
        <v>0</v>
      </c>
      <c r="CV340">
        <v>2</v>
      </c>
      <c r="CW340">
        <v>0</v>
      </c>
      <c r="CX340">
        <v>7</v>
      </c>
      <c r="CY340">
        <v>7</v>
      </c>
      <c r="CZ340" t="s">
        <v>131</v>
      </c>
      <c r="DA340">
        <v>65</v>
      </c>
      <c r="DB340">
        <v>0</v>
      </c>
      <c r="DC340" t="s">
        <v>132</v>
      </c>
      <c r="DD340" t="s">
        <v>133</v>
      </c>
      <c r="DG340">
        <v>3574923</v>
      </c>
      <c r="DI340">
        <v>0</v>
      </c>
      <c r="DJ340">
        <v>0</v>
      </c>
      <c r="DK340">
        <v>1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</row>
    <row r="341" spans="1:123" x14ac:dyDescent="0.3">
      <c r="A341" t="str">
        <f>"10/15/2023 11:58:43.256"</f>
        <v>10/15/2023 11:58:43.256</v>
      </c>
      <c r="C341" t="str">
        <f t="shared" si="128"/>
        <v>FFDFD3C0</v>
      </c>
      <c r="D341" t="s">
        <v>141</v>
      </c>
      <c r="E341">
        <v>42</v>
      </c>
      <c r="H341">
        <v>129</v>
      </c>
      <c r="I341" t="s">
        <v>142</v>
      </c>
      <c r="J341" t="s">
        <v>125</v>
      </c>
      <c r="K341">
        <v>0</v>
      </c>
      <c r="L341">
        <v>3</v>
      </c>
      <c r="M341">
        <v>0</v>
      </c>
      <c r="N341">
        <v>2</v>
      </c>
      <c r="O341">
        <v>0</v>
      </c>
      <c r="P341">
        <v>1</v>
      </c>
      <c r="Q341">
        <v>0</v>
      </c>
      <c r="S341" t="str">
        <f t="shared" si="136"/>
        <v>11:58:42.000</v>
      </c>
      <c r="T341" t="str">
        <f t="shared" si="136"/>
        <v>11:58:42.000</v>
      </c>
      <c r="U341" t="str">
        <f t="shared" si="129"/>
        <v>A9A1C3</v>
      </c>
      <c r="V341">
        <v>0</v>
      </c>
      <c r="W341">
        <v>0</v>
      </c>
      <c r="X341">
        <v>2</v>
      </c>
      <c r="Y341">
        <v>0</v>
      </c>
      <c r="AA341">
        <v>1</v>
      </c>
      <c r="AB341">
        <v>8</v>
      </c>
      <c r="AC341">
        <v>3</v>
      </c>
      <c r="AD341">
        <v>0</v>
      </c>
      <c r="AE341">
        <v>9</v>
      </c>
      <c r="AF341" t="s">
        <v>126</v>
      </c>
      <c r="AG341">
        <v>0</v>
      </c>
      <c r="AH341">
        <v>3</v>
      </c>
      <c r="AI341">
        <v>1</v>
      </c>
      <c r="AJ341">
        <v>0</v>
      </c>
      <c r="AK341" t="s">
        <v>256</v>
      </c>
      <c r="AL341">
        <v>33.937024999999998</v>
      </c>
      <c r="AM341" t="s">
        <v>257</v>
      </c>
      <c r="AN341">
        <v>-78.066143999999994</v>
      </c>
      <c r="AO341">
        <v>25</v>
      </c>
      <c r="AP341">
        <v>400</v>
      </c>
      <c r="AQ341" t="s">
        <v>129</v>
      </c>
      <c r="AR341">
        <v>37</v>
      </c>
      <c r="AS341">
        <v>41</v>
      </c>
      <c r="AT341">
        <v>0</v>
      </c>
      <c r="BB341" t="str">
        <f t="shared" si="130"/>
        <v>1200</v>
      </c>
      <c r="BC341">
        <v>1</v>
      </c>
      <c r="BD341" t="str">
        <f t="shared" si="131"/>
        <v xml:space="preserve">N72FU   </v>
      </c>
      <c r="BE341">
        <v>1</v>
      </c>
      <c r="BG341">
        <v>0</v>
      </c>
      <c r="BH341">
        <v>0</v>
      </c>
      <c r="BI341">
        <v>0</v>
      </c>
      <c r="BJ341">
        <v>-25</v>
      </c>
      <c r="BK341">
        <v>-425</v>
      </c>
      <c r="BL341" t="s">
        <v>139</v>
      </c>
      <c r="BM341">
        <v>1</v>
      </c>
      <c r="BN341">
        <v>1</v>
      </c>
      <c r="BO341">
        <v>0</v>
      </c>
      <c r="BP341">
        <v>0</v>
      </c>
      <c r="BS341">
        <v>0.08</v>
      </c>
      <c r="BT341">
        <v>0</v>
      </c>
      <c r="BU341">
        <v>0</v>
      </c>
      <c r="CE341" t="str">
        <f t="shared" si="137"/>
        <v>11:58:42.976</v>
      </c>
      <c r="CF341">
        <v>975505540</v>
      </c>
      <c r="CS341">
        <v>0</v>
      </c>
      <c r="CT341">
        <v>2</v>
      </c>
      <c r="CU341">
        <v>0</v>
      </c>
      <c r="CV341">
        <v>2</v>
      </c>
      <c r="CW341">
        <v>0</v>
      </c>
      <c r="CX341">
        <v>7</v>
      </c>
      <c r="CY341">
        <v>7</v>
      </c>
      <c r="CZ341" t="s">
        <v>131</v>
      </c>
      <c r="DA341">
        <v>65</v>
      </c>
      <c r="DB341">
        <v>0</v>
      </c>
      <c r="DC341" t="s">
        <v>132</v>
      </c>
      <c r="DD341" t="s">
        <v>133</v>
      </c>
      <c r="DG341">
        <v>3574923</v>
      </c>
      <c r="DI341">
        <v>0</v>
      </c>
      <c r="DJ341">
        <v>0</v>
      </c>
      <c r="DK341">
        <v>1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</row>
    <row r="342" spans="1:123" x14ac:dyDescent="0.3">
      <c r="A342" t="str">
        <f>"10/15/2023 11:58:43.256"</f>
        <v>10/15/2023 11:58:43.256</v>
      </c>
      <c r="C342" t="str">
        <f t="shared" si="128"/>
        <v>FFDFD3C0</v>
      </c>
      <c r="D342" t="s">
        <v>143</v>
      </c>
      <c r="E342">
        <v>6</v>
      </c>
      <c r="F342">
        <v>3006</v>
      </c>
      <c r="G342" t="s">
        <v>144</v>
      </c>
      <c r="J342" t="s">
        <v>145</v>
      </c>
      <c r="K342">
        <v>0</v>
      </c>
      <c r="L342">
        <v>3</v>
      </c>
      <c r="M342">
        <v>0</v>
      </c>
      <c r="N342">
        <v>2</v>
      </c>
      <c r="O342">
        <v>0</v>
      </c>
      <c r="P342">
        <v>1</v>
      </c>
      <c r="Q342">
        <v>0</v>
      </c>
      <c r="S342" t="str">
        <f t="shared" si="136"/>
        <v>11:58:42.000</v>
      </c>
      <c r="T342" t="str">
        <f t="shared" si="136"/>
        <v>11:58:42.000</v>
      </c>
      <c r="U342" t="str">
        <f t="shared" si="129"/>
        <v>A9A1C3</v>
      </c>
      <c r="V342">
        <v>0</v>
      </c>
      <c r="W342">
        <v>0</v>
      </c>
      <c r="X342">
        <v>2</v>
      </c>
      <c r="Y342">
        <v>0</v>
      </c>
      <c r="AA342">
        <v>1</v>
      </c>
      <c r="AB342">
        <v>8</v>
      </c>
      <c r="AC342">
        <v>3</v>
      </c>
      <c r="AD342">
        <v>0</v>
      </c>
      <c r="AE342">
        <v>9</v>
      </c>
      <c r="AF342" t="s">
        <v>126</v>
      </c>
      <c r="AG342">
        <v>0</v>
      </c>
      <c r="AH342">
        <v>3</v>
      </c>
      <c r="AI342">
        <v>1</v>
      </c>
      <c r="AJ342">
        <v>0</v>
      </c>
      <c r="AK342" t="s">
        <v>256</v>
      </c>
      <c r="AL342">
        <v>33.937024999999998</v>
      </c>
      <c r="AM342" t="s">
        <v>257</v>
      </c>
      <c r="AN342">
        <v>-78.066143999999994</v>
      </c>
      <c r="AO342">
        <v>25</v>
      </c>
      <c r="AP342">
        <v>400</v>
      </c>
      <c r="AQ342" t="s">
        <v>129</v>
      </c>
      <c r="AR342">
        <v>37</v>
      </c>
      <c r="AS342">
        <v>41</v>
      </c>
      <c r="AT342">
        <v>0</v>
      </c>
      <c r="BB342" t="str">
        <f t="shared" si="130"/>
        <v>1200</v>
      </c>
      <c r="BC342">
        <v>1</v>
      </c>
      <c r="BD342" t="str">
        <f t="shared" si="131"/>
        <v xml:space="preserve">N72FU   </v>
      </c>
      <c r="BE342">
        <v>1</v>
      </c>
      <c r="BG342">
        <v>0</v>
      </c>
      <c r="BH342">
        <v>0</v>
      </c>
      <c r="BI342">
        <v>0</v>
      </c>
      <c r="BJ342">
        <v>-25</v>
      </c>
      <c r="BK342">
        <v>-425</v>
      </c>
      <c r="BL342" t="s">
        <v>139</v>
      </c>
      <c r="BM342">
        <v>1</v>
      </c>
      <c r="BN342">
        <v>1</v>
      </c>
      <c r="BO342">
        <v>0</v>
      </c>
      <c r="BP342">
        <v>0</v>
      </c>
      <c r="BS342">
        <v>0.08</v>
      </c>
      <c r="BT342">
        <v>0</v>
      </c>
      <c r="BU342">
        <v>0</v>
      </c>
      <c r="CE342" t="str">
        <f t="shared" si="137"/>
        <v>11:58:42.976</v>
      </c>
      <c r="CF342">
        <v>975505540</v>
      </c>
      <c r="CS342">
        <v>0</v>
      </c>
      <c r="CT342">
        <v>2</v>
      </c>
      <c r="CU342">
        <v>0</v>
      </c>
      <c r="CV342">
        <v>2</v>
      </c>
      <c r="CW342">
        <v>0</v>
      </c>
      <c r="CX342">
        <v>7</v>
      </c>
      <c r="CY342">
        <v>7</v>
      </c>
      <c r="CZ342" t="s">
        <v>131</v>
      </c>
      <c r="DA342">
        <v>65</v>
      </c>
      <c r="DB342">
        <v>0</v>
      </c>
      <c r="DC342" t="s">
        <v>132</v>
      </c>
      <c r="DD342" t="s">
        <v>133</v>
      </c>
      <c r="DG342">
        <v>3574923</v>
      </c>
      <c r="DI342">
        <v>0</v>
      </c>
      <c r="DJ342">
        <v>0</v>
      </c>
      <c r="DK342">
        <v>1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</row>
    <row r="343" spans="1:123" x14ac:dyDescent="0.3">
      <c r="A343" t="str">
        <f>"10/15/2023 11:58:43.272"</f>
        <v>10/15/2023 11:58:43.272</v>
      </c>
      <c r="C343" t="str">
        <f t="shared" si="128"/>
        <v>FFDFD3C0</v>
      </c>
      <c r="D343" t="s">
        <v>137</v>
      </c>
      <c r="E343">
        <v>6</v>
      </c>
      <c r="F343">
        <v>1006</v>
      </c>
      <c r="G343" t="s">
        <v>135</v>
      </c>
      <c r="J343" t="s">
        <v>138</v>
      </c>
      <c r="K343">
        <v>0</v>
      </c>
      <c r="L343">
        <v>3</v>
      </c>
      <c r="M343">
        <v>0</v>
      </c>
      <c r="N343">
        <v>2</v>
      </c>
      <c r="O343">
        <v>0</v>
      </c>
      <c r="P343">
        <v>1</v>
      </c>
      <c r="Q343">
        <v>0</v>
      </c>
      <c r="S343" t="str">
        <f t="shared" si="136"/>
        <v>11:58:42.000</v>
      </c>
      <c r="T343" t="str">
        <f t="shared" si="136"/>
        <v>11:58:42.000</v>
      </c>
      <c r="U343" t="str">
        <f t="shared" si="129"/>
        <v>A9A1C3</v>
      </c>
      <c r="V343">
        <v>0</v>
      </c>
      <c r="W343">
        <v>0</v>
      </c>
      <c r="X343">
        <v>2</v>
      </c>
      <c r="Y343">
        <v>0</v>
      </c>
      <c r="AA343">
        <v>1</v>
      </c>
      <c r="AB343">
        <v>8</v>
      </c>
      <c r="AC343">
        <v>3</v>
      </c>
      <c r="AD343">
        <v>0</v>
      </c>
      <c r="AE343">
        <v>9</v>
      </c>
      <c r="AF343" t="s">
        <v>126</v>
      </c>
      <c r="AG343">
        <v>0</v>
      </c>
      <c r="AH343">
        <v>3</v>
      </c>
      <c r="AI343">
        <v>1</v>
      </c>
      <c r="AJ343">
        <v>0</v>
      </c>
      <c r="AK343" t="s">
        <v>256</v>
      </c>
      <c r="AL343">
        <v>33.937024999999998</v>
      </c>
      <c r="AM343" t="s">
        <v>257</v>
      </c>
      <c r="AN343">
        <v>-78.066143999999994</v>
      </c>
      <c r="AO343">
        <v>25</v>
      </c>
      <c r="AP343">
        <v>400</v>
      </c>
      <c r="AQ343" t="s">
        <v>129</v>
      </c>
      <c r="AR343">
        <v>37</v>
      </c>
      <c r="AS343">
        <v>41</v>
      </c>
      <c r="AT343">
        <v>0</v>
      </c>
      <c r="BB343" t="str">
        <f t="shared" si="130"/>
        <v>1200</v>
      </c>
      <c r="BC343">
        <v>1</v>
      </c>
      <c r="BD343" t="str">
        <f t="shared" si="131"/>
        <v xml:space="preserve">N72FU   </v>
      </c>
      <c r="BE343">
        <v>1</v>
      </c>
      <c r="BG343">
        <v>0</v>
      </c>
      <c r="BH343">
        <v>0</v>
      </c>
      <c r="BI343">
        <v>0</v>
      </c>
      <c r="BJ343">
        <v>-25</v>
      </c>
      <c r="BK343">
        <v>-425</v>
      </c>
      <c r="BL343" t="s">
        <v>139</v>
      </c>
      <c r="BM343">
        <v>1</v>
      </c>
      <c r="BN343">
        <v>1</v>
      </c>
      <c r="BO343">
        <v>0</v>
      </c>
      <c r="BP343">
        <v>0</v>
      </c>
      <c r="BS343">
        <v>0.08</v>
      </c>
      <c r="BT343">
        <v>0</v>
      </c>
      <c r="BU343">
        <v>0</v>
      </c>
      <c r="CE343" t="str">
        <f t="shared" si="137"/>
        <v>11:58:42.976</v>
      </c>
      <c r="CF343">
        <v>975505540</v>
      </c>
      <c r="CS343">
        <v>0</v>
      </c>
      <c r="CT343">
        <v>2</v>
      </c>
      <c r="CU343">
        <v>0</v>
      </c>
      <c r="CV343">
        <v>2</v>
      </c>
      <c r="CW343">
        <v>0</v>
      </c>
      <c r="CX343">
        <v>7</v>
      </c>
      <c r="CY343">
        <v>7</v>
      </c>
      <c r="CZ343" t="s">
        <v>131</v>
      </c>
      <c r="DA343">
        <v>65</v>
      </c>
      <c r="DB343">
        <v>0</v>
      </c>
      <c r="DC343" t="s">
        <v>132</v>
      </c>
      <c r="DD343" t="s">
        <v>133</v>
      </c>
      <c r="DG343">
        <v>3574923</v>
      </c>
      <c r="DI343">
        <v>0</v>
      </c>
      <c r="DJ343">
        <v>0</v>
      </c>
      <c r="DK343">
        <v>1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</row>
    <row r="344" spans="1:123" x14ac:dyDescent="0.3">
      <c r="A344" t="str">
        <f>"10/15/2023 11:58:43.928"</f>
        <v>10/15/2023 11:58:43.928</v>
      </c>
      <c r="C344" t="str">
        <f t="shared" si="128"/>
        <v>FFDFD3C0</v>
      </c>
      <c r="D344" t="s">
        <v>137</v>
      </c>
      <c r="E344">
        <v>4</v>
      </c>
      <c r="F344">
        <v>1004</v>
      </c>
      <c r="G344" t="s">
        <v>140</v>
      </c>
      <c r="J344" t="s">
        <v>138</v>
      </c>
      <c r="K344">
        <v>0</v>
      </c>
      <c r="L344">
        <v>3</v>
      </c>
      <c r="M344">
        <v>0</v>
      </c>
      <c r="N344">
        <v>2</v>
      </c>
      <c r="O344">
        <v>0</v>
      </c>
      <c r="P344">
        <v>1</v>
      </c>
      <c r="Q344">
        <v>0</v>
      </c>
      <c r="S344" t="str">
        <f t="shared" ref="S344:T349" si="138">"11:58:43.000"</f>
        <v>11:58:43.000</v>
      </c>
      <c r="T344" t="str">
        <f t="shared" si="138"/>
        <v>11:58:43.000</v>
      </c>
      <c r="U344" t="str">
        <f t="shared" si="129"/>
        <v>A9A1C3</v>
      </c>
      <c r="V344">
        <v>0</v>
      </c>
      <c r="W344">
        <v>0</v>
      </c>
      <c r="X344">
        <v>2</v>
      </c>
      <c r="Y344">
        <v>0</v>
      </c>
      <c r="AA344">
        <v>1</v>
      </c>
      <c r="AB344">
        <v>8</v>
      </c>
      <c r="AC344">
        <v>3</v>
      </c>
      <c r="AD344">
        <v>0</v>
      </c>
      <c r="AE344">
        <v>9</v>
      </c>
      <c r="AF344" t="s">
        <v>126</v>
      </c>
      <c r="AG344">
        <v>0</v>
      </c>
      <c r="AH344">
        <v>3</v>
      </c>
      <c r="AI344">
        <v>1</v>
      </c>
      <c r="AJ344">
        <v>0</v>
      </c>
      <c r="AK344" t="s">
        <v>258</v>
      </c>
      <c r="AL344">
        <v>33.937218000000001</v>
      </c>
      <c r="AM344" t="s">
        <v>259</v>
      </c>
      <c r="AN344">
        <v>-78.065928999999997</v>
      </c>
      <c r="AO344">
        <v>25</v>
      </c>
      <c r="AP344">
        <v>400</v>
      </c>
      <c r="AQ344" t="s">
        <v>129</v>
      </c>
      <c r="AR344">
        <v>37</v>
      </c>
      <c r="AS344">
        <v>41</v>
      </c>
      <c r="AT344">
        <v>0</v>
      </c>
      <c r="BB344" t="str">
        <f t="shared" si="130"/>
        <v>1200</v>
      </c>
      <c r="BC344">
        <v>1</v>
      </c>
      <c r="BD344" t="str">
        <f t="shared" si="131"/>
        <v xml:space="preserve">N72FU   </v>
      </c>
      <c r="BE344">
        <v>1</v>
      </c>
      <c r="BG344">
        <v>0</v>
      </c>
      <c r="BH344">
        <v>0</v>
      </c>
      <c r="BI344">
        <v>0</v>
      </c>
      <c r="BJ344">
        <v>-25</v>
      </c>
      <c r="BK344">
        <v>-425</v>
      </c>
      <c r="BL344" t="s">
        <v>139</v>
      </c>
      <c r="BM344">
        <v>1</v>
      </c>
      <c r="BN344">
        <v>1</v>
      </c>
      <c r="BO344">
        <v>0</v>
      </c>
      <c r="BP344">
        <v>0</v>
      </c>
      <c r="BS344">
        <v>0.08</v>
      </c>
      <c r="BT344">
        <v>0</v>
      </c>
      <c r="BU344">
        <v>0</v>
      </c>
      <c r="CE344" t="str">
        <f t="shared" ref="CE344:CE349" si="139">"11:58:43.709"</f>
        <v>11:58:43.709</v>
      </c>
      <c r="CF344">
        <v>708754712</v>
      </c>
      <c r="CS344">
        <v>0</v>
      </c>
      <c r="CT344">
        <v>2</v>
      </c>
      <c r="CU344">
        <v>0</v>
      </c>
      <c r="CV344">
        <v>2</v>
      </c>
      <c r="CW344">
        <v>0</v>
      </c>
      <c r="CX344">
        <v>7</v>
      </c>
      <c r="CY344">
        <v>7</v>
      </c>
      <c r="CZ344" t="s">
        <v>131</v>
      </c>
      <c r="DA344">
        <v>65</v>
      </c>
      <c r="DB344">
        <v>0</v>
      </c>
      <c r="DC344" t="s">
        <v>132</v>
      </c>
      <c r="DD344" t="s">
        <v>133</v>
      </c>
      <c r="DG344">
        <v>3574929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</row>
    <row r="345" spans="1:123" x14ac:dyDescent="0.3">
      <c r="A345" t="str">
        <f>"10/15/2023 11:58:43.975"</f>
        <v>10/15/2023 11:58:43.975</v>
      </c>
      <c r="C345" t="str">
        <f t="shared" si="128"/>
        <v>FFDFD3C0</v>
      </c>
      <c r="D345" t="s">
        <v>123</v>
      </c>
      <c r="E345">
        <v>10</v>
      </c>
      <c r="H345">
        <v>260</v>
      </c>
      <c r="I345" t="s">
        <v>124</v>
      </c>
      <c r="J345" t="s">
        <v>125</v>
      </c>
      <c r="K345">
        <v>0</v>
      </c>
      <c r="L345">
        <v>3</v>
      </c>
      <c r="M345">
        <v>0</v>
      </c>
      <c r="N345">
        <v>2</v>
      </c>
      <c r="O345">
        <v>0</v>
      </c>
      <c r="P345">
        <v>1</v>
      </c>
      <c r="Q345">
        <v>0</v>
      </c>
      <c r="S345" t="str">
        <f t="shared" si="138"/>
        <v>11:58:43.000</v>
      </c>
      <c r="T345" t="str">
        <f t="shared" si="138"/>
        <v>11:58:43.000</v>
      </c>
      <c r="U345" t="str">
        <f t="shared" si="129"/>
        <v>A9A1C3</v>
      </c>
      <c r="V345">
        <v>0</v>
      </c>
      <c r="W345">
        <v>0</v>
      </c>
      <c r="X345">
        <v>2</v>
      </c>
      <c r="Y345">
        <v>0</v>
      </c>
      <c r="AA345">
        <v>1</v>
      </c>
      <c r="AB345">
        <v>8</v>
      </c>
      <c r="AC345">
        <v>3</v>
      </c>
      <c r="AD345">
        <v>0</v>
      </c>
      <c r="AE345">
        <v>9</v>
      </c>
      <c r="AF345" t="s">
        <v>126</v>
      </c>
      <c r="AG345">
        <v>0</v>
      </c>
      <c r="AH345">
        <v>3</v>
      </c>
      <c r="AI345">
        <v>1</v>
      </c>
      <c r="AJ345">
        <v>0</v>
      </c>
      <c r="AK345" t="s">
        <v>258</v>
      </c>
      <c r="AL345">
        <v>33.937218000000001</v>
      </c>
      <c r="AM345" t="s">
        <v>259</v>
      </c>
      <c r="AN345">
        <v>-78.065928999999997</v>
      </c>
      <c r="AO345">
        <v>25</v>
      </c>
      <c r="AP345">
        <v>400</v>
      </c>
      <c r="AQ345" t="s">
        <v>129</v>
      </c>
      <c r="AR345">
        <v>37</v>
      </c>
      <c r="AS345">
        <v>41</v>
      </c>
      <c r="AT345">
        <v>0</v>
      </c>
      <c r="BB345" t="str">
        <f t="shared" si="130"/>
        <v>1200</v>
      </c>
      <c r="BC345">
        <v>1</v>
      </c>
      <c r="BD345" t="str">
        <f t="shared" si="131"/>
        <v xml:space="preserve">N72FU   </v>
      </c>
      <c r="BE345">
        <v>1</v>
      </c>
      <c r="BG345">
        <v>0</v>
      </c>
      <c r="BH345">
        <v>0</v>
      </c>
      <c r="BI345">
        <v>0</v>
      </c>
      <c r="BJ345">
        <v>-25</v>
      </c>
      <c r="BK345">
        <v>-425</v>
      </c>
      <c r="BL345" t="s">
        <v>139</v>
      </c>
      <c r="BM345">
        <v>1</v>
      </c>
      <c r="BN345">
        <v>1</v>
      </c>
      <c r="BO345">
        <v>0</v>
      </c>
      <c r="BP345">
        <v>0</v>
      </c>
      <c r="BS345">
        <v>0.08</v>
      </c>
      <c r="BT345">
        <v>0</v>
      </c>
      <c r="BU345">
        <v>0</v>
      </c>
      <c r="CE345" t="str">
        <f t="shared" si="139"/>
        <v>11:58:43.709</v>
      </c>
      <c r="CF345">
        <v>708754712</v>
      </c>
      <c r="CS345">
        <v>0</v>
      </c>
      <c r="CT345">
        <v>2</v>
      </c>
      <c r="CU345">
        <v>0</v>
      </c>
      <c r="CV345">
        <v>2</v>
      </c>
      <c r="CW345">
        <v>0</v>
      </c>
      <c r="CX345">
        <v>7</v>
      </c>
      <c r="CY345">
        <v>7</v>
      </c>
      <c r="CZ345" t="s">
        <v>131</v>
      </c>
      <c r="DA345">
        <v>65</v>
      </c>
      <c r="DB345">
        <v>0</v>
      </c>
      <c r="DC345" t="s">
        <v>132</v>
      </c>
      <c r="DD345" t="s">
        <v>133</v>
      </c>
      <c r="DG345">
        <v>3574929</v>
      </c>
      <c r="DI345">
        <v>0</v>
      </c>
      <c r="DJ345">
        <v>0</v>
      </c>
      <c r="DK345">
        <v>1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</row>
    <row r="346" spans="1:123" x14ac:dyDescent="0.3">
      <c r="A346" t="str">
        <f>"10/15/2023 11:58:44.006"</f>
        <v>10/15/2023 11:58:44.006</v>
      </c>
      <c r="C346" t="str">
        <f t="shared" si="128"/>
        <v>FFDFD3C0</v>
      </c>
      <c r="D346" t="s">
        <v>141</v>
      </c>
      <c r="E346">
        <v>42</v>
      </c>
      <c r="H346">
        <v>129</v>
      </c>
      <c r="I346" t="s">
        <v>142</v>
      </c>
      <c r="J346" t="s">
        <v>125</v>
      </c>
      <c r="K346">
        <v>0</v>
      </c>
      <c r="L346">
        <v>3</v>
      </c>
      <c r="M346">
        <v>0</v>
      </c>
      <c r="N346">
        <v>2</v>
      </c>
      <c r="O346">
        <v>0</v>
      </c>
      <c r="P346">
        <v>1</v>
      </c>
      <c r="Q346">
        <v>0</v>
      </c>
      <c r="S346" t="str">
        <f t="shared" si="138"/>
        <v>11:58:43.000</v>
      </c>
      <c r="T346" t="str">
        <f t="shared" si="138"/>
        <v>11:58:43.000</v>
      </c>
      <c r="U346" t="str">
        <f t="shared" si="129"/>
        <v>A9A1C3</v>
      </c>
      <c r="V346">
        <v>0</v>
      </c>
      <c r="W346">
        <v>0</v>
      </c>
      <c r="X346">
        <v>2</v>
      </c>
      <c r="Y346">
        <v>0</v>
      </c>
      <c r="AA346">
        <v>1</v>
      </c>
      <c r="AB346">
        <v>8</v>
      </c>
      <c r="AC346">
        <v>3</v>
      </c>
      <c r="AD346">
        <v>0</v>
      </c>
      <c r="AE346">
        <v>9</v>
      </c>
      <c r="AF346" t="s">
        <v>126</v>
      </c>
      <c r="AG346">
        <v>0</v>
      </c>
      <c r="AH346">
        <v>3</v>
      </c>
      <c r="AI346">
        <v>1</v>
      </c>
      <c r="AJ346">
        <v>0</v>
      </c>
      <c r="AK346" t="s">
        <v>258</v>
      </c>
      <c r="AL346">
        <v>33.937218000000001</v>
      </c>
      <c r="AM346" t="s">
        <v>259</v>
      </c>
      <c r="AN346">
        <v>-78.065928999999997</v>
      </c>
      <c r="AO346">
        <v>25</v>
      </c>
      <c r="AP346">
        <v>400</v>
      </c>
      <c r="AQ346" t="s">
        <v>129</v>
      </c>
      <c r="AR346">
        <v>37</v>
      </c>
      <c r="AS346">
        <v>41</v>
      </c>
      <c r="AT346">
        <v>0</v>
      </c>
      <c r="BB346" t="str">
        <f t="shared" si="130"/>
        <v>1200</v>
      </c>
      <c r="BC346">
        <v>1</v>
      </c>
      <c r="BD346" t="str">
        <f t="shared" si="131"/>
        <v xml:space="preserve">N72FU   </v>
      </c>
      <c r="BE346">
        <v>1</v>
      </c>
      <c r="BG346">
        <v>0</v>
      </c>
      <c r="BH346">
        <v>0</v>
      </c>
      <c r="BI346">
        <v>0</v>
      </c>
      <c r="BJ346">
        <v>-25</v>
      </c>
      <c r="BK346">
        <v>-425</v>
      </c>
      <c r="BL346" t="s">
        <v>139</v>
      </c>
      <c r="BM346">
        <v>1</v>
      </c>
      <c r="BN346">
        <v>1</v>
      </c>
      <c r="BO346">
        <v>0</v>
      </c>
      <c r="BP346">
        <v>0</v>
      </c>
      <c r="BS346">
        <v>0.08</v>
      </c>
      <c r="BT346">
        <v>0</v>
      </c>
      <c r="BU346">
        <v>0</v>
      </c>
      <c r="CE346" t="str">
        <f t="shared" si="139"/>
        <v>11:58:43.709</v>
      </c>
      <c r="CF346">
        <v>708754712</v>
      </c>
      <c r="CS346">
        <v>0</v>
      </c>
      <c r="CT346">
        <v>2</v>
      </c>
      <c r="CU346">
        <v>0</v>
      </c>
      <c r="CV346">
        <v>2</v>
      </c>
      <c r="CW346">
        <v>0</v>
      </c>
      <c r="CX346">
        <v>7</v>
      </c>
      <c r="CY346">
        <v>7</v>
      </c>
      <c r="CZ346" t="s">
        <v>131</v>
      </c>
      <c r="DA346">
        <v>65</v>
      </c>
      <c r="DB346">
        <v>0</v>
      </c>
      <c r="DC346" t="s">
        <v>132</v>
      </c>
      <c r="DD346" t="s">
        <v>133</v>
      </c>
      <c r="DG346">
        <v>3574929</v>
      </c>
      <c r="DI346">
        <v>0</v>
      </c>
      <c r="DJ346">
        <v>0</v>
      </c>
      <c r="DK346">
        <v>1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</row>
    <row r="347" spans="1:123" x14ac:dyDescent="0.3">
      <c r="A347" t="str">
        <f>"10/15/2023 11:58:44.006"</f>
        <v>10/15/2023 11:58:44.006</v>
      </c>
      <c r="C347" t="str">
        <f t="shared" si="128"/>
        <v>FFDFD3C0</v>
      </c>
      <c r="D347" t="s">
        <v>143</v>
      </c>
      <c r="E347">
        <v>6</v>
      </c>
      <c r="F347">
        <v>3006</v>
      </c>
      <c r="G347" t="s">
        <v>144</v>
      </c>
      <c r="J347" t="s">
        <v>145</v>
      </c>
      <c r="K347">
        <v>0</v>
      </c>
      <c r="L347">
        <v>3</v>
      </c>
      <c r="M347">
        <v>0</v>
      </c>
      <c r="N347">
        <v>2</v>
      </c>
      <c r="O347">
        <v>0</v>
      </c>
      <c r="P347">
        <v>1</v>
      </c>
      <c r="Q347">
        <v>0</v>
      </c>
      <c r="S347" t="str">
        <f t="shared" si="138"/>
        <v>11:58:43.000</v>
      </c>
      <c r="T347" t="str">
        <f t="shared" si="138"/>
        <v>11:58:43.000</v>
      </c>
      <c r="U347" t="str">
        <f t="shared" si="129"/>
        <v>A9A1C3</v>
      </c>
      <c r="V347">
        <v>0</v>
      </c>
      <c r="W347">
        <v>0</v>
      </c>
      <c r="X347">
        <v>2</v>
      </c>
      <c r="Y347">
        <v>0</v>
      </c>
      <c r="AA347">
        <v>1</v>
      </c>
      <c r="AB347">
        <v>8</v>
      </c>
      <c r="AC347">
        <v>3</v>
      </c>
      <c r="AD347">
        <v>0</v>
      </c>
      <c r="AE347">
        <v>9</v>
      </c>
      <c r="AF347" t="s">
        <v>126</v>
      </c>
      <c r="AG347">
        <v>0</v>
      </c>
      <c r="AH347">
        <v>3</v>
      </c>
      <c r="AI347">
        <v>1</v>
      </c>
      <c r="AJ347">
        <v>0</v>
      </c>
      <c r="AK347" t="s">
        <v>258</v>
      </c>
      <c r="AL347">
        <v>33.937218000000001</v>
      </c>
      <c r="AM347" t="s">
        <v>259</v>
      </c>
      <c r="AN347">
        <v>-78.065928999999997</v>
      </c>
      <c r="AO347">
        <v>25</v>
      </c>
      <c r="AP347">
        <v>400</v>
      </c>
      <c r="AQ347" t="s">
        <v>129</v>
      </c>
      <c r="AR347">
        <v>37</v>
      </c>
      <c r="AS347">
        <v>41</v>
      </c>
      <c r="AT347">
        <v>0</v>
      </c>
      <c r="BB347" t="str">
        <f t="shared" si="130"/>
        <v>1200</v>
      </c>
      <c r="BC347">
        <v>1</v>
      </c>
      <c r="BD347" t="str">
        <f t="shared" si="131"/>
        <v xml:space="preserve">N72FU   </v>
      </c>
      <c r="BE347">
        <v>1</v>
      </c>
      <c r="BG347">
        <v>0</v>
      </c>
      <c r="BH347">
        <v>0</v>
      </c>
      <c r="BI347">
        <v>0</v>
      </c>
      <c r="BJ347">
        <v>-25</v>
      </c>
      <c r="BK347">
        <v>-425</v>
      </c>
      <c r="BL347" t="s">
        <v>139</v>
      </c>
      <c r="BM347">
        <v>1</v>
      </c>
      <c r="BN347">
        <v>1</v>
      </c>
      <c r="BO347">
        <v>0</v>
      </c>
      <c r="BP347">
        <v>0</v>
      </c>
      <c r="BS347">
        <v>0.08</v>
      </c>
      <c r="BT347">
        <v>0</v>
      </c>
      <c r="BU347">
        <v>0</v>
      </c>
      <c r="CE347" t="str">
        <f t="shared" si="139"/>
        <v>11:58:43.709</v>
      </c>
      <c r="CF347">
        <v>708754712</v>
      </c>
      <c r="CS347">
        <v>0</v>
      </c>
      <c r="CT347">
        <v>2</v>
      </c>
      <c r="CU347">
        <v>0</v>
      </c>
      <c r="CV347">
        <v>2</v>
      </c>
      <c r="CW347">
        <v>0</v>
      </c>
      <c r="CX347">
        <v>7</v>
      </c>
      <c r="CY347">
        <v>7</v>
      </c>
      <c r="CZ347" t="s">
        <v>131</v>
      </c>
      <c r="DA347">
        <v>65</v>
      </c>
      <c r="DB347">
        <v>0</v>
      </c>
      <c r="DC347" t="s">
        <v>132</v>
      </c>
      <c r="DD347" t="s">
        <v>133</v>
      </c>
      <c r="DG347">
        <v>3574929</v>
      </c>
      <c r="DI347">
        <v>0</v>
      </c>
      <c r="DJ347">
        <v>0</v>
      </c>
      <c r="DK347">
        <v>1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</row>
    <row r="348" spans="1:123" x14ac:dyDescent="0.3">
      <c r="A348" t="str">
        <f>"10/15/2023 11:58:44.006"</f>
        <v>10/15/2023 11:58:44.006</v>
      </c>
      <c r="C348" t="str">
        <f t="shared" si="128"/>
        <v>FFDFD3C0</v>
      </c>
      <c r="D348" t="s">
        <v>134</v>
      </c>
      <c r="E348">
        <v>2</v>
      </c>
      <c r="H348">
        <v>158</v>
      </c>
      <c r="I348" t="s">
        <v>140</v>
      </c>
      <c r="J348" t="s">
        <v>136</v>
      </c>
      <c r="K348">
        <v>0</v>
      </c>
      <c r="L348">
        <v>3</v>
      </c>
      <c r="M348">
        <v>0</v>
      </c>
      <c r="N348">
        <v>2</v>
      </c>
      <c r="O348">
        <v>0</v>
      </c>
      <c r="P348">
        <v>1</v>
      </c>
      <c r="Q348">
        <v>0</v>
      </c>
      <c r="S348" t="str">
        <f t="shared" si="138"/>
        <v>11:58:43.000</v>
      </c>
      <c r="T348" t="str">
        <f t="shared" si="138"/>
        <v>11:58:43.000</v>
      </c>
      <c r="U348" t="str">
        <f t="shared" si="129"/>
        <v>A9A1C3</v>
      </c>
      <c r="V348">
        <v>0</v>
      </c>
      <c r="W348">
        <v>0</v>
      </c>
      <c r="X348">
        <v>2</v>
      </c>
      <c r="Y348">
        <v>0</v>
      </c>
      <c r="AA348">
        <v>1</v>
      </c>
      <c r="AB348">
        <v>8</v>
      </c>
      <c r="AC348">
        <v>3</v>
      </c>
      <c r="AD348">
        <v>0</v>
      </c>
      <c r="AE348">
        <v>9</v>
      </c>
      <c r="AF348" t="s">
        <v>126</v>
      </c>
      <c r="AG348">
        <v>0</v>
      </c>
      <c r="AH348">
        <v>3</v>
      </c>
      <c r="AI348">
        <v>1</v>
      </c>
      <c r="AJ348">
        <v>0</v>
      </c>
      <c r="AK348" t="s">
        <v>258</v>
      </c>
      <c r="AL348">
        <v>33.937218000000001</v>
      </c>
      <c r="AM348" t="s">
        <v>259</v>
      </c>
      <c r="AN348">
        <v>-78.065928999999997</v>
      </c>
      <c r="AO348">
        <v>25</v>
      </c>
      <c r="AP348">
        <v>400</v>
      </c>
      <c r="AQ348" t="s">
        <v>129</v>
      </c>
      <c r="AR348">
        <v>37</v>
      </c>
      <c r="AS348">
        <v>41</v>
      </c>
      <c r="AT348">
        <v>0</v>
      </c>
      <c r="BB348" t="str">
        <f t="shared" si="130"/>
        <v>1200</v>
      </c>
      <c r="BC348">
        <v>1</v>
      </c>
      <c r="BD348" t="str">
        <f t="shared" si="131"/>
        <v xml:space="preserve">N72FU   </v>
      </c>
      <c r="BE348">
        <v>1</v>
      </c>
      <c r="BG348">
        <v>0</v>
      </c>
      <c r="BH348">
        <v>0</v>
      </c>
      <c r="BI348">
        <v>0</v>
      </c>
      <c r="BJ348">
        <v>-25</v>
      </c>
      <c r="BK348">
        <v>-425</v>
      </c>
      <c r="BL348" t="s">
        <v>139</v>
      </c>
      <c r="BM348">
        <v>1</v>
      </c>
      <c r="BN348">
        <v>1</v>
      </c>
      <c r="BO348">
        <v>0</v>
      </c>
      <c r="BP348">
        <v>0</v>
      </c>
      <c r="BS348">
        <v>0.08</v>
      </c>
      <c r="BT348">
        <v>0</v>
      </c>
      <c r="BU348">
        <v>0</v>
      </c>
      <c r="CE348" t="str">
        <f t="shared" si="139"/>
        <v>11:58:43.709</v>
      </c>
      <c r="CF348">
        <v>708754712</v>
      </c>
      <c r="CS348">
        <v>0</v>
      </c>
      <c r="CT348">
        <v>2</v>
      </c>
      <c r="CU348">
        <v>0</v>
      </c>
      <c r="CV348">
        <v>2</v>
      </c>
      <c r="CW348">
        <v>0</v>
      </c>
      <c r="CX348">
        <v>7</v>
      </c>
      <c r="CY348">
        <v>7</v>
      </c>
      <c r="CZ348" t="s">
        <v>131</v>
      </c>
      <c r="DA348">
        <v>65</v>
      </c>
      <c r="DB348">
        <v>0</v>
      </c>
      <c r="DC348" t="s">
        <v>132</v>
      </c>
      <c r="DD348" t="s">
        <v>133</v>
      </c>
      <c r="DG348">
        <v>3574929</v>
      </c>
      <c r="DI348">
        <v>0</v>
      </c>
      <c r="DJ348">
        <v>0</v>
      </c>
      <c r="DK348">
        <v>1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</row>
    <row r="349" spans="1:123" x14ac:dyDescent="0.3">
      <c r="A349" t="str">
        <f>"10/15/2023 11:58:44.006"</f>
        <v>10/15/2023 11:58:44.006</v>
      </c>
      <c r="C349" t="str">
        <f t="shared" si="128"/>
        <v>FFDFD3C0</v>
      </c>
      <c r="D349" t="s">
        <v>137</v>
      </c>
      <c r="E349">
        <v>6</v>
      </c>
      <c r="F349">
        <v>1006</v>
      </c>
      <c r="G349" t="s">
        <v>135</v>
      </c>
      <c r="J349" t="s">
        <v>138</v>
      </c>
      <c r="K349">
        <v>0</v>
      </c>
      <c r="L349">
        <v>3</v>
      </c>
      <c r="M349">
        <v>0</v>
      </c>
      <c r="N349">
        <v>2</v>
      </c>
      <c r="O349">
        <v>0</v>
      </c>
      <c r="P349">
        <v>1</v>
      </c>
      <c r="Q349">
        <v>0</v>
      </c>
      <c r="S349" t="str">
        <f t="shared" si="138"/>
        <v>11:58:43.000</v>
      </c>
      <c r="T349" t="str">
        <f t="shared" si="138"/>
        <v>11:58:43.000</v>
      </c>
      <c r="U349" t="str">
        <f t="shared" si="129"/>
        <v>A9A1C3</v>
      </c>
      <c r="V349">
        <v>0</v>
      </c>
      <c r="W349">
        <v>0</v>
      </c>
      <c r="X349">
        <v>2</v>
      </c>
      <c r="Y349">
        <v>0</v>
      </c>
      <c r="AA349">
        <v>1</v>
      </c>
      <c r="AB349">
        <v>8</v>
      </c>
      <c r="AC349">
        <v>3</v>
      </c>
      <c r="AD349">
        <v>0</v>
      </c>
      <c r="AE349">
        <v>9</v>
      </c>
      <c r="AF349" t="s">
        <v>126</v>
      </c>
      <c r="AG349">
        <v>0</v>
      </c>
      <c r="AH349">
        <v>3</v>
      </c>
      <c r="AI349">
        <v>1</v>
      </c>
      <c r="AJ349">
        <v>0</v>
      </c>
      <c r="AK349" t="s">
        <v>258</v>
      </c>
      <c r="AL349">
        <v>33.937218000000001</v>
      </c>
      <c r="AM349" t="s">
        <v>259</v>
      </c>
      <c r="AN349">
        <v>-78.065928999999997</v>
      </c>
      <c r="AO349">
        <v>25</v>
      </c>
      <c r="AP349">
        <v>400</v>
      </c>
      <c r="AQ349" t="s">
        <v>129</v>
      </c>
      <c r="AR349">
        <v>37</v>
      </c>
      <c r="AS349">
        <v>41</v>
      </c>
      <c r="AT349">
        <v>0</v>
      </c>
      <c r="BB349" t="str">
        <f t="shared" si="130"/>
        <v>1200</v>
      </c>
      <c r="BC349">
        <v>1</v>
      </c>
      <c r="BD349" t="str">
        <f t="shared" si="131"/>
        <v xml:space="preserve">N72FU   </v>
      </c>
      <c r="BE349">
        <v>1</v>
      </c>
      <c r="BG349">
        <v>0</v>
      </c>
      <c r="BH349">
        <v>0</v>
      </c>
      <c r="BI349">
        <v>0</v>
      </c>
      <c r="BJ349">
        <v>-25</v>
      </c>
      <c r="BK349">
        <v>-425</v>
      </c>
      <c r="BL349" t="s">
        <v>139</v>
      </c>
      <c r="BM349">
        <v>1</v>
      </c>
      <c r="BN349">
        <v>1</v>
      </c>
      <c r="BO349">
        <v>0</v>
      </c>
      <c r="BP349">
        <v>0</v>
      </c>
      <c r="BS349">
        <v>0.08</v>
      </c>
      <c r="BT349">
        <v>0</v>
      </c>
      <c r="BU349">
        <v>0</v>
      </c>
      <c r="CE349" t="str">
        <f t="shared" si="139"/>
        <v>11:58:43.709</v>
      </c>
      <c r="CF349">
        <v>708754712</v>
      </c>
      <c r="CS349">
        <v>0</v>
      </c>
      <c r="CT349">
        <v>2</v>
      </c>
      <c r="CU349">
        <v>0</v>
      </c>
      <c r="CV349">
        <v>2</v>
      </c>
      <c r="CW349">
        <v>0</v>
      </c>
      <c r="CX349">
        <v>7</v>
      </c>
      <c r="CY349">
        <v>7</v>
      </c>
      <c r="CZ349" t="s">
        <v>131</v>
      </c>
      <c r="DA349">
        <v>65</v>
      </c>
      <c r="DB349">
        <v>0</v>
      </c>
      <c r="DC349" t="s">
        <v>132</v>
      </c>
      <c r="DD349" t="s">
        <v>133</v>
      </c>
      <c r="DG349">
        <v>3574929</v>
      </c>
      <c r="DI349">
        <v>0</v>
      </c>
      <c r="DJ349">
        <v>0</v>
      </c>
      <c r="DK349">
        <v>1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</row>
    <row r="350" spans="1:123" x14ac:dyDescent="0.3">
      <c r="A350" t="str">
        <f>"10/15/2023 11:58:44.740"</f>
        <v>10/15/2023 11:58:44.740</v>
      </c>
      <c r="C350" t="str">
        <f t="shared" si="128"/>
        <v>FFDFD3C0</v>
      </c>
      <c r="D350" t="s">
        <v>137</v>
      </c>
      <c r="E350">
        <v>4</v>
      </c>
      <c r="F350">
        <v>1004</v>
      </c>
      <c r="G350" t="s">
        <v>140</v>
      </c>
      <c r="J350" t="s">
        <v>138</v>
      </c>
      <c r="K350">
        <v>0</v>
      </c>
      <c r="L350">
        <v>3</v>
      </c>
      <c r="M350">
        <v>0</v>
      </c>
      <c r="N350">
        <v>2</v>
      </c>
      <c r="O350">
        <v>0</v>
      </c>
      <c r="P350">
        <v>1</v>
      </c>
      <c r="Q350">
        <v>0</v>
      </c>
      <c r="S350" t="str">
        <f t="shared" ref="S350:T355" si="140">"11:58:44.000"</f>
        <v>11:58:44.000</v>
      </c>
      <c r="T350" t="str">
        <f t="shared" si="140"/>
        <v>11:58:44.000</v>
      </c>
      <c r="U350" t="str">
        <f t="shared" si="129"/>
        <v>A9A1C3</v>
      </c>
      <c r="V350">
        <v>0</v>
      </c>
      <c r="W350">
        <v>0</v>
      </c>
      <c r="X350">
        <v>2</v>
      </c>
      <c r="Y350">
        <v>0</v>
      </c>
      <c r="AA350">
        <v>1</v>
      </c>
      <c r="AB350">
        <v>8</v>
      </c>
      <c r="AC350">
        <v>3</v>
      </c>
      <c r="AD350">
        <v>0</v>
      </c>
      <c r="AE350">
        <v>9</v>
      </c>
      <c r="AF350" t="s">
        <v>126</v>
      </c>
      <c r="AG350">
        <v>0</v>
      </c>
      <c r="AH350">
        <v>3</v>
      </c>
      <c r="AI350">
        <v>1</v>
      </c>
      <c r="AJ350">
        <v>0</v>
      </c>
      <c r="AK350" t="s">
        <v>260</v>
      </c>
      <c r="AL350">
        <v>33.937410999999997</v>
      </c>
      <c r="AM350" t="s">
        <v>261</v>
      </c>
      <c r="AN350">
        <v>-78.065736000000001</v>
      </c>
      <c r="AO350">
        <v>25</v>
      </c>
      <c r="AP350">
        <v>400</v>
      </c>
      <c r="AQ350" t="s">
        <v>129</v>
      </c>
      <c r="AR350">
        <v>36</v>
      </c>
      <c r="AS350">
        <v>41</v>
      </c>
      <c r="AT350">
        <v>-128</v>
      </c>
      <c r="BB350" t="str">
        <f t="shared" si="130"/>
        <v>1200</v>
      </c>
      <c r="BC350">
        <v>1</v>
      </c>
      <c r="BD350" t="str">
        <f t="shared" si="131"/>
        <v xml:space="preserve">N72FU   </v>
      </c>
      <c r="BE350">
        <v>1</v>
      </c>
      <c r="BG350">
        <v>0</v>
      </c>
      <c r="BH350">
        <v>0</v>
      </c>
      <c r="BI350">
        <v>0</v>
      </c>
      <c r="BJ350">
        <v>-25</v>
      </c>
      <c r="BK350">
        <v>-425</v>
      </c>
      <c r="BL350" t="s">
        <v>139</v>
      </c>
      <c r="BM350">
        <v>1</v>
      </c>
      <c r="BN350">
        <v>1</v>
      </c>
      <c r="BO350">
        <v>0</v>
      </c>
      <c r="BP350">
        <v>0</v>
      </c>
      <c r="BS350">
        <v>0.08</v>
      </c>
      <c r="BT350">
        <v>0</v>
      </c>
      <c r="BU350">
        <v>0</v>
      </c>
      <c r="CE350" t="str">
        <f t="shared" ref="CE350:CE355" si="141">"11:58:44.513"</f>
        <v>11:58:44.513</v>
      </c>
      <c r="CF350">
        <v>513004123</v>
      </c>
      <c r="CS350">
        <v>0</v>
      </c>
      <c r="CT350">
        <v>2</v>
      </c>
      <c r="CU350">
        <v>0</v>
      </c>
      <c r="CV350">
        <v>2</v>
      </c>
      <c r="CW350">
        <v>0</v>
      </c>
      <c r="CX350">
        <v>7</v>
      </c>
      <c r="CY350">
        <v>7</v>
      </c>
      <c r="CZ350" t="s">
        <v>131</v>
      </c>
      <c r="DA350">
        <v>65</v>
      </c>
      <c r="DB350">
        <v>0</v>
      </c>
      <c r="DC350" t="s">
        <v>132</v>
      </c>
      <c r="DD350" t="s">
        <v>133</v>
      </c>
      <c r="DG350">
        <v>3574935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</row>
    <row r="351" spans="1:123" x14ac:dyDescent="0.3">
      <c r="A351" t="str">
        <f>"10/15/2023 11:58:44.740"</f>
        <v>10/15/2023 11:58:44.740</v>
      </c>
      <c r="C351" t="str">
        <f t="shared" si="128"/>
        <v>FFDFD3C0</v>
      </c>
      <c r="D351" t="s">
        <v>123</v>
      </c>
      <c r="E351">
        <v>10</v>
      </c>
      <c r="H351">
        <v>260</v>
      </c>
      <c r="I351" t="s">
        <v>124</v>
      </c>
      <c r="J351" t="s">
        <v>125</v>
      </c>
      <c r="K351">
        <v>0</v>
      </c>
      <c r="L351">
        <v>3</v>
      </c>
      <c r="M351">
        <v>0</v>
      </c>
      <c r="N351">
        <v>2</v>
      </c>
      <c r="O351">
        <v>0</v>
      </c>
      <c r="P351">
        <v>1</v>
      </c>
      <c r="Q351">
        <v>0</v>
      </c>
      <c r="S351" t="str">
        <f t="shared" si="140"/>
        <v>11:58:44.000</v>
      </c>
      <c r="T351" t="str">
        <f t="shared" si="140"/>
        <v>11:58:44.000</v>
      </c>
      <c r="U351" t="str">
        <f t="shared" si="129"/>
        <v>A9A1C3</v>
      </c>
      <c r="V351">
        <v>0</v>
      </c>
      <c r="W351">
        <v>0</v>
      </c>
      <c r="X351">
        <v>2</v>
      </c>
      <c r="Y351">
        <v>0</v>
      </c>
      <c r="AA351">
        <v>1</v>
      </c>
      <c r="AB351">
        <v>8</v>
      </c>
      <c r="AC351">
        <v>3</v>
      </c>
      <c r="AD351">
        <v>0</v>
      </c>
      <c r="AE351">
        <v>9</v>
      </c>
      <c r="AF351" t="s">
        <v>126</v>
      </c>
      <c r="AG351">
        <v>0</v>
      </c>
      <c r="AH351">
        <v>3</v>
      </c>
      <c r="AI351">
        <v>1</v>
      </c>
      <c r="AJ351">
        <v>0</v>
      </c>
      <c r="AK351" t="s">
        <v>260</v>
      </c>
      <c r="AL351">
        <v>33.937410999999997</v>
      </c>
      <c r="AM351" t="s">
        <v>261</v>
      </c>
      <c r="AN351">
        <v>-78.065736000000001</v>
      </c>
      <c r="AO351">
        <v>25</v>
      </c>
      <c r="AP351">
        <v>400</v>
      </c>
      <c r="AQ351" t="s">
        <v>129</v>
      </c>
      <c r="AR351">
        <v>36</v>
      </c>
      <c r="AS351">
        <v>41</v>
      </c>
      <c r="AT351">
        <v>-128</v>
      </c>
      <c r="BB351" t="str">
        <f t="shared" si="130"/>
        <v>1200</v>
      </c>
      <c r="BC351">
        <v>1</v>
      </c>
      <c r="BD351" t="str">
        <f t="shared" si="131"/>
        <v xml:space="preserve">N72FU   </v>
      </c>
      <c r="BE351">
        <v>1</v>
      </c>
      <c r="BG351">
        <v>0</v>
      </c>
      <c r="BH351">
        <v>0</v>
      </c>
      <c r="BI351">
        <v>0</v>
      </c>
      <c r="BJ351">
        <v>-25</v>
      </c>
      <c r="BK351">
        <v>-425</v>
      </c>
      <c r="BL351" t="s">
        <v>139</v>
      </c>
      <c r="BM351">
        <v>1</v>
      </c>
      <c r="BN351">
        <v>1</v>
      </c>
      <c r="BO351">
        <v>0</v>
      </c>
      <c r="BP351">
        <v>0</v>
      </c>
      <c r="BS351">
        <v>0.08</v>
      </c>
      <c r="BT351">
        <v>0</v>
      </c>
      <c r="BU351">
        <v>0</v>
      </c>
      <c r="CE351" t="str">
        <f t="shared" si="141"/>
        <v>11:58:44.513</v>
      </c>
      <c r="CF351">
        <v>513004123</v>
      </c>
      <c r="CS351">
        <v>0</v>
      </c>
      <c r="CT351">
        <v>2</v>
      </c>
      <c r="CU351">
        <v>0</v>
      </c>
      <c r="CV351">
        <v>2</v>
      </c>
      <c r="CW351">
        <v>0</v>
      </c>
      <c r="CX351">
        <v>7</v>
      </c>
      <c r="CY351">
        <v>7</v>
      </c>
      <c r="CZ351" t="s">
        <v>131</v>
      </c>
      <c r="DA351">
        <v>65</v>
      </c>
      <c r="DB351">
        <v>0</v>
      </c>
      <c r="DC351" t="s">
        <v>132</v>
      </c>
      <c r="DD351" t="s">
        <v>133</v>
      </c>
      <c r="DG351">
        <v>3574935</v>
      </c>
      <c r="DI351">
        <v>0</v>
      </c>
      <c r="DJ351">
        <v>0</v>
      </c>
      <c r="DK351">
        <v>1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</row>
    <row r="352" spans="1:123" x14ac:dyDescent="0.3">
      <c r="A352" t="str">
        <f>"10/15/2023 11:58:44.756"</f>
        <v>10/15/2023 11:58:44.756</v>
      </c>
      <c r="C352" t="str">
        <f t="shared" si="128"/>
        <v>FFDFD3C0</v>
      </c>
      <c r="D352" t="s">
        <v>141</v>
      </c>
      <c r="E352">
        <v>42</v>
      </c>
      <c r="H352">
        <v>129</v>
      </c>
      <c r="I352" t="s">
        <v>142</v>
      </c>
      <c r="J352" t="s">
        <v>125</v>
      </c>
      <c r="K352">
        <v>0</v>
      </c>
      <c r="L352">
        <v>3</v>
      </c>
      <c r="M352">
        <v>0</v>
      </c>
      <c r="N352">
        <v>2</v>
      </c>
      <c r="O352">
        <v>0</v>
      </c>
      <c r="P352">
        <v>1</v>
      </c>
      <c r="Q352">
        <v>0</v>
      </c>
      <c r="S352" t="str">
        <f t="shared" si="140"/>
        <v>11:58:44.000</v>
      </c>
      <c r="T352" t="str">
        <f t="shared" si="140"/>
        <v>11:58:44.000</v>
      </c>
      <c r="U352" t="str">
        <f t="shared" si="129"/>
        <v>A9A1C3</v>
      </c>
      <c r="V352">
        <v>0</v>
      </c>
      <c r="W352">
        <v>0</v>
      </c>
      <c r="X352">
        <v>2</v>
      </c>
      <c r="Y352">
        <v>0</v>
      </c>
      <c r="AA352">
        <v>1</v>
      </c>
      <c r="AB352">
        <v>8</v>
      </c>
      <c r="AC352">
        <v>3</v>
      </c>
      <c r="AD352">
        <v>0</v>
      </c>
      <c r="AE352">
        <v>9</v>
      </c>
      <c r="AF352" t="s">
        <v>126</v>
      </c>
      <c r="AG352">
        <v>0</v>
      </c>
      <c r="AH352">
        <v>3</v>
      </c>
      <c r="AI352">
        <v>1</v>
      </c>
      <c r="AJ352">
        <v>0</v>
      </c>
      <c r="AK352" t="s">
        <v>260</v>
      </c>
      <c r="AL352">
        <v>33.937410999999997</v>
      </c>
      <c r="AM352" t="s">
        <v>261</v>
      </c>
      <c r="AN352">
        <v>-78.065736000000001</v>
      </c>
      <c r="AO352">
        <v>25</v>
      </c>
      <c r="AP352">
        <v>400</v>
      </c>
      <c r="AQ352" t="s">
        <v>129</v>
      </c>
      <c r="AR352">
        <v>36</v>
      </c>
      <c r="AS352">
        <v>41</v>
      </c>
      <c r="AT352">
        <v>-128</v>
      </c>
      <c r="BB352" t="str">
        <f t="shared" si="130"/>
        <v>1200</v>
      </c>
      <c r="BC352">
        <v>1</v>
      </c>
      <c r="BD352" t="str">
        <f t="shared" si="131"/>
        <v xml:space="preserve">N72FU   </v>
      </c>
      <c r="BE352">
        <v>1</v>
      </c>
      <c r="BG352">
        <v>0</v>
      </c>
      <c r="BH352">
        <v>0</v>
      </c>
      <c r="BI352">
        <v>0</v>
      </c>
      <c r="BJ352">
        <v>-25</v>
      </c>
      <c r="BK352">
        <v>-425</v>
      </c>
      <c r="BL352" t="s">
        <v>139</v>
      </c>
      <c r="BM352">
        <v>1</v>
      </c>
      <c r="BN352">
        <v>1</v>
      </c>
      <c r="BO352">
        <v>0</v>
      </c>
      <c r="BP352">
        <v>0</v>
      </c>
      <c r="BS352">
        <v>0.08</v>
      </c>
      <c r="BT352">
        <v>0</v>
      </c>
      <c r="BU352">
        <v>0</v>
      </c>
      <c r="CE352" t="str">
        <f t="shared" si="141"/>
        <v>11:58:44.513</v>
      </c>
      <c r="CF352">
        <v>513004123</v>
      </c>
      <c r="CS352">
        <v>0</v>
      </c>
      <c r="CT352">
        <v>2</v>
      </c>
      <c r="CU352">
        <v>0</v>
      </c>
      <c r="CV352">
        <v>2</v>
      </c>
      <c r="CW352">
        <v>0</v>
      </c>
      <c r="CX352">
        <v>7</v>
      </c>
      <c r="CY352">
        <v>7</v>
      </c>
      <c r="CZ352" t="s">
        <v>131</v>
      </c>
      <c r="DA352">
        <v>65</v>
      </c>
      <c r="DB352">
        <v>0</v>
      </c>
      <c r="DC352" t="s">
        <v>132</v>
      </c>
      <c r="DD352" t="s">
        <v>133</v>
      </c>
      <c r="DG352">
        <v>3574935</v>
      </c>
      <c r="DI352">
        <v>0</v>
      </c>
      <c r="DJ352">
        <v>0</v>
      </c>
      <c r="DK352">
        <v>1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</row>
    <row r="353" spans="1:123" x14ac:dyDescent="0.3">
      <c r="A353" t="str">
        <f>"10/15/2023 11:58:44.756"</f>
        <v>10/15/2023 11:58:44.756</v>
      </c>
      <c r="C353" t="str">
        <f t="shared" si="128"/>
        <v>FFDFD3C0</v>
      </c>
      <c r="D353" t="s">
        <v>143</v>
      </c>
      <c r="E353">
        <v>6</v>
      </c>
      <c r="F353">
        <v>3006</v>
      </c>
      <c r="G353" t="s">
        <v>144</v>
      </c>
      <c r="J353" t="s">
        <v>145</v>
      </c>
      <c r="K353">
        <v>0</v>
      </c>
      <c r="L353">
        <v>3</v>
      </c>
      <c r="M353">
        <v>0</v>
      </c>
      <c r="N353">
        <v>2</v>
      </c>
      <c r="O353">
        <v>0</v>
      </c>
      <c r="P353">
        <v>1</v>
      </c>
      <c r="Q353">
        <v>0</v>
      </c>
      <c r="S353" t="str">
        <f t="shared" si="140"/>
        <v>11:58:44.000</v>
      </c>
      <c r="T353" t="str">
        <f t="shared" si="140"/>
        <v>11:58:44.000</v>
      </c>
      <c r="U353" t="str">
        <f t="shared" si="129"/>
        <v>A9A1C3</v>
      </c>
      <c r="V353">
        <v>0</v>
      </c>
      <c r="W353">
        <v>0</v>
      </c>
      <c r="X353">
        <v>2</v>
      </c>
      <c r="Y353">
        <v>0</v>
      </c>
      <c r="AA353">
        <v>1</v>
      </c>
      <c r="AB353">
        <v>8</v>
      </c>
      <c r="AC353">
        <v>3</v>
      </c>
      <c r="AD353">
        <v>0</v>
      </c>
      <c r="AE353">
        <v>9</v>
      </c>
      <c r="AF353" t="s">
        <v>126</v>
      </c>
      <c r="AG353">
        <v>0</v>
      </c>
      <c r="AH353">
        <v>3</v>
      </c>
      <c r="AI353">
        <v>1</v>
      </c>
      <c r="AJ353">
        <v>0</v>
      </c>
      <c r="AK353" t="s">
        <v>260</v>
      </c>
      <c r="AL353">
        <v>33.937410999999997</v>
      </c>
      <c r="AM353" t="s">
        <v>261</v>
      </c>
      <c r="AN353">
        <v>-78.065736000000001</v>
      </c>
      <c r="AO353">
        <v>25</v>
      </c>
      <c r="AP353">
        <v>400</v>
      </c>
      <c r="AQ353" t="s">
        <v>129</v>
      </c>
      <c r="AR353">
        <v>36</v>
      </c>
      <c r="AS353">
        <v>41</v>
      </c>
      <c r="AT353">
        <v>-128</v>
      </c>
      <c r="BB353" t="str">
        <f t="shared" si="130"/>
        <v>1200</v>
      </c>
      <c r="BC353">
        <v>1</v>
      </c>
      <c r="BD353" t="str">
        <f t="shared" si="131"/>
        <v xml:space="preserve">N72FU   </v>
      </c>
      <c r="BE353">
        <v>1</v>
      </c>
      <c r="BG353">
        <v>0</v>
      </c>
      <c r="BH353">
        <v>0</v>
      </c>
      <c r="BI353">
        <v>0</v>
      </c>
      <c r="BJ353">
        <v>-25</v>
      </c>
      <c r="BK353">
        <v>-425</v>
      </c>
      <c r="BL353" t="s">
        <v>139</v>
      </c>
      <c r="BM353">
        <v>1</v>
      </c>
      <c r="BN353">
        <v>1</v>
      </c>
      <c r="BO353">
        <v>0</v>
      </c>
      <c r="BP353">
        <v>0</v>
      </c>
      <c r="BS353">
        <v>0.08</v>
      </c>
      <c r="BT353">
        <v>0</v>
      </c>
      <c r="BU353">
        <v>0</v>
      </c>
      <c r="CE353" t="str">
        <f t="shared" si="141"/>
        <v>11:58:44.513</v>
      </c>
      <c r="CF353">
        <v>513004123</v>
      </c>
      <c r="CS353">
        <v>0</v>
      </c>
      <c r="CT353">
        <v>2</v>
      </c>
      <c r="CU353">
        <v>0</v>
      </c>
      <c r="CV353">
        <v>2</v>
      </c>
      <c r="CW353">
        <v>0</v>
      </c>
      <c r="CX353">
        <v>7</v>
      </c>
      <c r="CY353">
        <v>7</v>
      </c>
      <c r="CZ353" t="s">
        <v>131</v>
      </c>
      <c r="DA353">
        <v>65</v>
      </c>
      <c r="DB353">
        <v>0</v>
      </c>
      <c r="DC353" t="s">
        <v>132</v>
      </c>
      <c r="DD353" t="s">
        <v>133</v>
      </c>
      <c r="DG353">
        <v>3574935</v>
      </c>
      <c r="DI353">
        <v>0</v>
      </c>
      <c r="DJ353">
        <v>0</v>
      </c>
      <c r="DK353">
        <v>1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</row>
    <row r="354" spans="1:123" x14ac:dyDescent="0.3">
      <c r="A354" t="str">
        <f>"10/15/2023 11:58:44.772"</f>
        <v>10/15/2023 11:58:44.772</v>
      </c>
      <c r="C354" t="str">
        <f t="shared" si="128"/>
        <v>FFDFD3C0</v>
      </c>
      <c r="D354" t="s">
        <v>134</v>
      </c>
      <c r="E354">
        <v>2</v>
      </c>
      <c r="H354">
        <v>158</v>
      </c>
      <c r="I354" t="s">
        <v>140</v>
      </c>
      <c r="J354" t="s">
        <v>136</v>
      </c>
      <c r="K354">
        <v>0</v>
      </c>
      <c r="L354">
        <v>3</v>
      </c>
      <c r="M354">
        <v>0</v>
      </c>
      <c r="N354">
        <v>2</v>
      </c>
      <c r="O354">
        <v>0</v>
      </c>
      <c r="P354">
        <v>1</v>
      </c>
      <c r="Q354">
        <v>0</v>
      </c>
      <c r="S354" t="str">
        <f t="shared" si="140"/>
        <v>11:58:44.000</v>
      </c>
      <c r="T354" t="str">
        <f t="shared" si="140"/>
        <v>11:58:44.000</v>
      </c>
      <c r="U354" t="str">
        <f t="shared" si="129"/>
        <v>A9A1C3</v>
      </c>
      <c r="V354">
        <v>0</v>
      </c>
      <c r="W354">
        <v>0</v>
      </c>
      <c r="X354">
        <v>2</v>
      </c>
      <c r="Y354">
        <v>0</v>
      </c>
      <c r="AA354">
        <v>1</v>
      </c>
      <c r="AB354">
        <v>8</v>
      </c>
      <c r="AC354">
        <v>3</v>
      </c>
      <c r="AD354">
        <v>0</v>
      </c>
      <c r="AE354">
        <v>9</v>
      </c>
      <c r="AF354" t="s">
        <v>126</v>
      </c>
      <c r="AG354">
        <v>0</v>
      </c>
      <c r="AH354">
        <v>3</v>
      </c>
      <c r="AI354">
        <v>1</v>
      </c>
      <c r="AJ354">
        <v>0</v>
      </c>
      <c r="AK354" t="s">
        <v>260</v>
      </c>
      <c r="AL354">
        <v>33.937410999999997</v>
      </c>
      <c r="AM354" t="s">
        <v>261</v>
      </c>
      <c r="AN354">
        <v>-78.065736000000001</v>
      </c>
      <c r="AO354">
        <v>25</v>
      </c>
      <c r="AP354">
        <v>400</v>
      </c>
      <c r="AQ354" t="s">
        <v>129</v>
      </c>
      <c r="AR354">
        <v>36</v>
      </c>
      <c r="AS354">
        <v>41</v>
      </c>
      <c r="AT354">
        <v>-128</v>
      </c>
      <c r="BB354" t="str">
        <f t="shared" si="130"/>
        <v>1200</v>
      </c>
      <c r="BC354">
        <v>1</v>
      </c>
      <c r="BD354" t="str">
        <f t="shared" si="131"/>
        <v xml:space="preserve">N72FU   </v>
      </c>
      <c r="BE354">
        <v>1</v>
      </c>
      <c r="BG354">
        <v>0</v>
      </c>
      <c r="BH354">
        <v>0</v>
      </c>
      <c r="BI354">
        <v>0</v>
      </c>
      <c r="BJ354">
        <v>-25</v>
      </c>
      <c r="BK354">
        <v>-425</v>
      </c>
      <c r="BL354" t="s">
        <v>139</v>
      </c>
      <c r="BM354">
        <v>1</v>
      </c>
      <c r="BN354">
        <v>1</v>
      </c>
      <c r="BO354">
        <v>0</v>
      </c>
      <c r="BP354">
        <v>0</v>
      </c>
      <c r="BS354">
        <v>0.08</v>
      </c>
      <c r="BT354">
        <v>0</v>
      </c>
      <c r="BU354">
        <v>0</v>
      </c>
      <c r="CE354" t="str">
        <f t="shared" si="141"/>
        <v>11:58:44.513</v>
      </c>
      <c r="CF354">
        <v>513004123</v>
      </c>
      <c r="CS354">
        <v>0</v>
      </c>
      <c r="CT354">
        <v>2</v>
      </c>
      <c r="CU354">
        <v>0</v>
      </c>
      <c r="CV354">
        <v>2</v>
      </c>
      <c r="CW354">
        <v>0</v>
      </c>
      <c r="CX354">
        <v>7</v>
      </c>
      <c r="CY354">
        <v>7</v>
      </c>
      <c r="CZ354" t="s">
        <v>131</v>
      </c>
      <c r="DA354">
        <v>65</v>
      </c>
      <c r="DB354">
        <v>0</v>
      </c>
      <c r="DC354" t="s">
        <v>132</v>
      </c>
      <c r="DD354" t="s">
        <v>133</v>
      </c>
      <c r="DG354">
        <v>3574935</v>
      </c>
      <c r="DI354">
        <v>0</v>
      </c>
      <c r="DJ354">
        <v>0</v>
      </c>
      <c r="DK354">
        <v>1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</row>
    <row r="355" spans="1:123" x14ac:dyDescent="0.3">
      <c r="A355" t="str">
        <f>"10/15/2023 11:58:44.772"</f>
        <v>10/15/2023 11:58:44.772</v>
      </c>
      <c r="C355" t="str">
        <f t="shared" si="128"/>
        <v>FFDFD3C0</v>
      </c>
      <c r="D355" t="s">
        <v>137</v>
      </c>
      <c r="E355">
        <v>6</v>
      </c>
      <c r="F355">
        <v>1006</v>
      </c>
      <c r="G355" t="s">
        <v>135</v>
      </c>
      <c r="J355" t="s">
        <v>138</v>
      </c>
      <c r="K355">
        <v>0</v>
      </c>
      <c r="L355">
        <v>3</v>
      </c>
      <c r="M355">
        <v>0</v>
      </c>
      <c r="N355">
        <v>2</v>
      </c>
      <c r="O355">
        <v>0</v>
      </c>
      <c r="P355">
        <v>1</v>
      </c>
      <c r="Q355">
        <v>0</v>
      </c>
      <c r="S355" t="str">
        <f t="shared" si="140"/>
        <v>11:58:44.000</v>
      </c>
      <c r="T355" t="str">
        <f t="shared" si="140"/>
        <v>11:58:44.000</v>
      </c>
      <c r="U355" t="str">
        <f t="shared" si="129"/>
        <v>A9A1C3</v>
      </c>
      <c r="V355">
        <v>0</v>
      </c>
      <c r="W355">
        <v>0</v>
      </c>
      <c r="X355">
        <v>2</v>
      </c>
      <c r="Y355">
        <v>0</v>
      </c>
      <c r="AA355">
        <v>1</v>
      </c>
      <c r="AB355">
        <v>8</v>
      </c>
      <c r="AC355">
        <v>3</v>
      </c>
      <c r="AD355">
        <v>0</v>
      </c>
      <c r="AE355">
        <v>9</v>
      </c>
      <c r="AF355" t="s">
        <v>126</v>
      </c>
      <c r="AG355">
        <v>0</v>
      </c>
      <c r="AH355">
        <v>3</v>
      </c>
      <c r="AI355">
        <v>1</v>
      </c>
      <c r="AJ355">
        <v>0</v>
      </c>
      <c r="AK355" t="s">
        <v>260</v>
      </c>
      <c r="AL355">
        <v>33.937410999999997</v>
      </c>
      <c r="AM355" t="s">
        <v>261</v>
      </c>
      <c r="AN355">
        <v>-78.065736000000001</v>
      </c>
      <c r="AO355">
        <v>25</v>
      </c>
      <c r="AP355">
        <v>400</v>
      </c>
      <c r="AQ355" t="s">
        <v>129</v>
      </c>
      <c r="AR355">
        <v>36</v>
      </c>
      <c r="AS355">
        <v>41</v>
      </c>
      <c r="AT355">
        <v>-128</v>
      </c>
      <c r="BB355" t="str">
        <f t="shared" si="130"/>
        <v>1200</v>
      </c>
      <c r="BC355">
        <v>1</v>
      </c>
      <c r="BD355" t="str">
        <f t="shared" si="131"/>
        <v xml:space="preserve">N72FU   </v>
      </c>
      <c r="BE355">
        <v>1</v>
      </c>
      <c r="BG355">
        <v>0</v>
      </c>
      <c r="BH355">
        <v>0</v>
      </c>
      <c r="BI355">
        <v>0</v>
      </c>
      <c r="BJ355">
        <v>-25</v>
      </c>
      <c r="BK355">
        <v>-425</v>
      </c>
      <c r="BL355" t="s">
        <v>139</v>
      </c>
      <c r="BM355">
        <v>1</v>
      </c>
      <c r="BN355">
        <v>1</v>
      </c>
      <c r="BO355">
        <v>0</v>
      </c>
      <c r="BP355">
        <v>0</v>
      </c>
      <c r="BS355">
        <v>0.08</v>
      </c>
      <c r="BT355">
        <v>0</v>
      </c>
      <c r="BU355">
        <v>0</v>
      </c>
      <c r="CE355" t="str">
        <f t="shared" si="141"/>
        <v>11:58:44.513</v>
      </c>
      <c r="CF355">
        <v>513004123</v>
      </c>
      <c r="CS355">
        <v>0</v>
      </c>
      <c r="CT355">
        <v>2</v>
      </c>
      <c r="CU355">
        <v>0</v>
      </c>
      <c r="CV355">
        <v>2</v>
      </c>
      <c r="CW355">
        <v>0</v>
      </c>
      <c r="CX355">
        <v>7</v>
      </c>
      <c r="CY355">
        <v>7</v>
      </c>
      <c r="CZ355" t="s">
        <v>131</v>
      </c>
      <c r="DA355">
        <v>65</v>
      </c>
      <c r="DB355">
        <v>0</v>
      </c>
      <c r="DC355" t="s">
        <v>132</v>
      </c>
      <c r="DD355" t="s">
        <v>133</v>
      </c>
      <c r="DG355">
        <v>3574935</v>
      </c>
      <c r="DI355">
        <v>0</v>
      </c>
      <c r="DJ355">
        <v>0</v>
      </c>
      <c r="DK355">
        <v>1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</row>
    <row r="356" spans="1:123" x14ac:dyDescent="0.3">
      <c r="A356" t="str">
        <f>"10/15/2023 11:58:45.865"</f>
        <v>10/15/2023 11:58:45.865</v>
      </c>
      <c r="C356" t="str">
        <f t="shared" si="128"/>
        <v>FFDFD3C0</v>
      </c>
      <c r="D356" t="s">
        <v>134</v>
      </c>
      <c r="E356">
        <v>2</v>
      </c>
      <c r="H356">
        <v>158</v>
      </c>
      <c r="I356" t="s">
        <v>140</v>
      </c>
      <c r="J356" t="s">
        <v>136</v>
      </c>
      <c r="K356">
        <v>0</v>
      </c>
      <c r="L356">
        <v>3</v>
      </c>
      <c r="M356">
        <v>0</v>
      </c>
      <c r="N356">
        <v>2</v>
      </c>
      <c r="O356">
        <v>0</v>
      </c>
      <c r="P356">
        <v>1</v>
      </c>
      <c r="Q356">
        <v>0</v>
      </c>
      <c r="S356" t="str">
        <f t="shared" ref="S356:T361" si="142">"11:58:45.000"</f>
        <v>11:58:45.000</v>
      </c>
      <c r="T356" t="str">
        <f t="shared" si="142"/>
        <v>11:58:45.000</v>
      </c>
      <c r="U356" t="str">
        <f t="shared" si="129"/>
        <v>A9A1C3</v>
      </c>
      <c r="V356">
        <v>0</v>
      </c>
      <c r="W356">
        <v>0</v>
      </c>
      <c r="X356">
        <v>2</v>
      </c>
      <c r="Y356">
        <v>0</v>
      </c>
      <c r="AA356">
        <v>1</v>
      </c>
      <c r="AB356">
        <v>8</v>
      </c>
      <c r="AC356">
        <v>3</v>
      </c>
      <c r="AD356">
        <v>0</v>
      </c>
      <c r="AE356">
        <v>9</v>
      </c>
      <c r="AF356" t="s">
        <v>126</v>
      </c>
      <c r="AG356">
        <v>0</v>
      </c>
      <c r="AH356">
        <v>3</v>
      </c>
      <c r="AI356">
        <v>1</v>
      </c>
      <c r="AJ356">
        <v>0</v>
      </c>
      <c r="AK356" t="s">
        <v>262</v>
      </c>
      <c r="AL356">
        <v>33.937626000000002</v>
      </c>
      <c r="AM356" t="s">
        <v>263</v>
      </c>
      <c r="AN356">
        <v>-78.065522000000001</v>
      </c>
      <c r="AO356">
        <v>25</v>
      </c>
      <c r="AP356">
        <v>400</v>
      </c>
      <c r="AQ356" t="s">
        <v>129</v>
      </c>
      <c r="AR356">
        <v>39</v>
      </c>
      <c r="AS356">
        <v>40</v>
      </c>
      <c r="AT356">
        <v>-128</v>
      </c>
      <c r="BB356" t="str">
        <f t="shared" si="130"/>
        <v>1200</v>
      </c>
      <c r="BC356">
        <v>1</v>
      </c>
      <c r="BD356" t="str">
        <f t="shared" si="131"/>
        <v xml:space="preserve">N72FU   </v>
      </c>
      <c r="BE356">
        <v>1</v>
      </c>
      <c r="BG356">
        <v>0</v>
      </c>
      <c r="BH356">
        <v>0</v>
      </c>
      <c r="BI356">
        <v>0</v>
      </c>
      <c r="BJ356">
        <v>-25</v>
      </c>
      <c r="BK356">
        <v>-425</v>
      </c>
      <c r="BL356" t="s">
        <v>139</v>
      </c>
      <c r="BM356">
        <v>1</v>
      </c>
      <c r="BN356">
        <v>1</v>
      </c>
      <c r="BO356">
        <v>0</v>
      </c>
      <c r="BP356">
        <v>0</v>
      </c>
      <c r="BS356">
        <v>0.08</v>
      </c>
      <c r="BT356">
        <v>0</v>
      </c>
      <c r="BU356">
        <v>0</v>
      </c>
      <c r="CE356" t="str">
        <f t="shared" ref="CE356:CE361" si="143">"11:58:45.651"</f>
        <v>11:58:45.651</v>
      </c>
      <c r="CF356">
        <v>651004723</v>
      </c>
      <c r="CS356">
        <v>0</v>
      </c>
      <c r="CT356">
        <v>2</v>
      </c>
      <c r="CU356">
        <v>0</v>
      </c>
      <c r="CV356">
        <v>2</v>
      </c>
      <c r="CW356">
        <v>0</v>
      </c>
      <c r="CX356">
        <v>7</v>
      </c>
      <c r="CY356">
        <v>7</v>
      </c>
      <c r="CZ356" t="s">
        <v>131</v>
      </c>
      <c r="DA356">
        <v>65</v>
      </c>
      <c r="DB356">
        <v>0</v>
      </c>
      <c r="DC356" t="s">
        <v>132</v>
      </c>
      <c r="DD356" t="s">
        <v>133</v>
      </c>
      <c r="DG356">
        <v>3574946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</row>
    <row r="357" spans="1:123" x14ac:dyDescent="0.3">
      <c r="A357" t="str">
        <f>"10/15/2023 11:58:45.881"</f>
        <v>10/15/2023 11:58:45.881</v>
      </c>
      <c r="C357" t="str">
        <f t="shared" si="128"/>
        <v>FFDFD3C0</v>
      </c>
      <c r="D357" t="s">
        <v>137</v>
      </c>
      <c r="E357">
        <v>6</v>
      </c>
      <c r="F357">
        <v>1006</v>
      </c>
      <c r="G357" t="s">
        <v>135</v>
      </c>
      <c r="J357" t="s">
        <v>138</v>
      </c>
      <c r="K357">
        <v>0</v>
      </c>
      <c r="L357">
        <v>3</v>
      </c>
      <c r="M357">
        <v>0</v>
      </c>
      <c r="N357">
        <v>2</v>
      </c>
      <c r="O357">
        <v>0</v>
      </c>
      <c r="P357">
        <v>1</v>
      </c>
      <c r="Q357">
        <v>0</v>
      </c>
      <c r="S357" t="str">
        <f t="shared" si="142"/>
        <v>11:58:45.000</v>
      </c>
      <c r="T357" t="str">
        <f t="shared" si="142"/>
        <v>11:58:45.000</v>
      </c>
      <c r="U357" t="str">
        <f t="shared" si="129"/>
        <v>A9A1C3</v>
      </c>
      <c r="V357">
        <v>0</v>
      </c>
      <c r="W357">
        <v>0</v>
      </c>
      <c r="X357">
        <v>2</v>
      </c>
      <c r="Y357">
        <v>0</v>
      </c>
      <c r="AA357">
        <v>1</v>
      </c>
      <c r="AB357">
        <v>8</v>
      </c>
      <c r="AC357">
        <v>3</v>
      </c>
      <c r="AD357">
        <v>0</v>
      </c>
      <c r="AE357">
        <v>9</v>
      </c>
      <c r="AF357" t="s">
        <v>126</v>
      </c>
      <c r="AG357">
        <v>0</v>
      </c>
      <c r="AH357">
        <v>3</v>
      </c>
      <c r="AI357">
        <v>1</v>
      </c>
      <c r="AJ357">
        <v>0</v>
      </c>
      <c r="AK357" t="s">
        <v>262</v>
      </c>
      <c r="AL357">
        <v>33.937626000000002</v>
      </c>
      <c r="AM357" t="s">
        <v>263</v>
      </c>
      <c r="AN357">
        <v>-78.065522000000001</v>
      </c>
      <c r="AO357">
        <v>25</v>
      </c>
      <c r="AP357">
        <v>400</v>
      </c>
      <c r="AQ357" t="s">
        <v>129</v>
      </c>
      <c r="AR357">
        <v>39</v>
      </c>
      <c r="AS357">
        <v>40</v>
      </c>
      <c r="AT357">
        <v>-128</v>
      </c>
      <c r="BB357" t="str">
        <f t="shared" si="130"/>
        <v>1200</v>
      </c>
      <c r="BC357">
        <v>1</v>
      </c>
      <c r="BD357" t="str">
        <f t="shared" si="131"/>
        <v xml:space="preserve">N72FU   </v>
      </c>
      <c r="BE357">
        <v>1</v>
      </c>
      <c r="BG357">
        <v>0</v>
      </c>
      <c r="BH357">
        <v>0</v>
      </c>
      <c r="BI357">
        <v>0</v>
      </c>
      <c r="BJ357">
        <v>-25</v>
      </c>
      <c r="BK357">
        <v>-425</v>
      </c>
      <c r="BL357" t="s">
        <v>139</v>
      </c>
      <c r="BM357">
        <v>1</v>
      </c>
      <c r="BN357">
        <v>1</v>
      </c>
      <c r="BO357">
        <v>0</v>
      </c>
      <c r="BP357">
        <v>0</v>
      </c>
      <c r="BS357">
        <v>0.08</v>
      </c>
      <c r="BT357">
        <v>0</v>
      </c>
      <c r="BU357">
        <v>0</v>
      </c>
      <c r="CE357" t="str">
        <f t="shared" si="143"/>
        <v>11:58:45.651</v>
      </c>
      <c r="CF357">
        <v>651004723</v>
      </c>
      <c r="CS357">
        <v>0</v>
      </c>
      <c r="CT357">
        <v>2</v>
      </c>
      <c r="CU357">
        <v>0</v>
      </c>
      <c r="CV357">
        <v>2</v>
      </c>
      <c r="CW357">
        <v>0</v>
      </c>
      <c r="CX357">
        <v>7</v>
      </c>
      <c r="CY357">
        <v>7</v>
      </c>
      <c r="CZ357" t="s">
        <v>131</v>
      </c>
      <c r="DA357">
        <v>65</v>
      </c>
      <c r="DB357">
        <v>0</v>
      </c>
      <c r="DC357" t="s">
        <v>132</v>
      </c>
      <c r="DD357" t="s">
        <v>133</v>
      </c>
      <c r="DG357">
        <v>3574946</v>
      </c>
      <c r="DI357">
        <v>0</v>
      </c>
      <c r="DJ357">
        <v>0</v>
      </c>
      <c r="DK357">
        <v>1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</row>
    <row r="358" spans="1:123" x14ac:dyDescent="0.3">
      <c r="A358" t="str">
        <f>"10/15/2023 11:58:45.881"</f>
        <v>10/15/2023 11:58:45.881</v>
      </c>
      <c r="C358" t="str">
        <f t="shared" si="128"/>
        <v>FFDFD3C0</v>
      </c>
      <c r="D358" t="s">
        <v>137</v>
      </c>
      <c r="E358">
        <v>4</v>
      </c>
      <c r="F358">
        <v>1004</v>
      </c>
      <c r="G358" t="s">
        <v>140</v>
      </c>
      <c r="J358" t="s">
        <v>138</v>
      </c>
      <c r="K358">
        <v>0</v>
      </c>
      <c r="L358">
        <v>3</v>
      </c>
      <c r="M358">
        <v>0</v>
      </c>
      <c r="N358">
        <v>2</v>
      </c>
      <c r="O358">
        <v>0</v>
      </c>
      <c r="P358">
        <v>1</v>
      </c>
      <c r="Q358">
        <v>0</v>
      </c>
      <c r="S358" t="str">
        <f t="shared" si="142"/>
        <v>11:58:45.000</v>
      </c>
      <c r="T358" t="str">
        <f t="shared" si="142"/>
        <v>11:58:45.000</v>
      </c>
      <c r="U358" t="str">
        <f t="shared" si="129"/>
        <v>A9A1C3</v>
      </c>
      <c r="V358">
        <v>0</v>
      </c>
      <c r="W358">
        <v>0</v>
      </c>
      <c r="X358">
        <v>2</v>
      </c>
      <c r="Y358">
        <v>0</v>
      </c>
      <c r="AA358">
        <v>1</v>
      </c>
      <c r="AB358">
        <v>8</v>
      </c>
      <c r="AC358">
        <v>3</v>
      </c>
      <c r="AD358">
        <v>0</v>
      </c>
      <c r="AE358">
        <v>9</v>
      </c>
      <c r="AF358" t="s">
        <v>126</v>
      </c>
      <c r="AG358">
        <v>0</v>
      </c>
      <c r="AH358">
        <v>3</v>
      </c>
      <c r="AI358">
        <v>1</v>
      </c>
      <c r="AJ358">
        <v>0</v>
      </c>
      <c r="AK358" t="s">
        <v>262</v>
      </c>
      <c r="AL358">
        <v>33.937626000000002</v>
      </c>
      <c r="AM358" t="s">
        <v>263</v>
      </c>
      <c r="AN358">
        <v>-78.065522000000001</v>
      </c>
      <c r="AO358">
        <v>25</v>
      </c>
      <c r="AP358">
        <v>400</v>
      </c>
      <c r="AQ358" t="s">
        <v>129</v>
      </c>
      <c r="AR358">
        <v>39</v>
      </c>
      <c r="AS358">
        <v>40</v>
      </c>
      <c r="AT358">
        <v>-128</v>
      </c>
      <c r="BB358" t="str">
        <f t="shared" si="130"/>
        <v>1200</v>
      </c>
      <c r="BC358">
        <v>1</v>
      </c>
      <c r="BD358" t="str">
        <f t="shared" si="131"/>
        <v xml:space="preserve">N72FU   </v>
      </c>
      <c r="BE358">
        <v>1</v>
      </c>
      <c r="BG358">
        <v>0</v>
      </c>
      <c r="BH358">
        <v>0</v>
      </c>
      <c r="BI358">
        <v>0</v>
      </c>
      <c r="BJ358">
        <v>-25</v>
      </c>
      <c r="BK358">
        <v>-425</v>
      </c>
      <c r="BL358" t="s">
        <v>139</v>
      </c>
      <c r="BM358">
        <v>1</v>
      </c>
      <c r="BN358">
        <v>1</v>
      </c>
      <c r="BO358">
        <v>0</v>
      </c>
      <c r="BP358">
        <v>0</v>
      </c>
      <c r="BS358">
        <v>0.08</v>
      </c>
      <c r="BT358">
        <v>0</v>
      </c>
      <c r="BU358">
        <v>0</v>
      </c>
      <c r="CE358" t="str">
        <f t="shared" si="143"/>
        <v>11:58:45.651</v>
      </c>
      <c r="CF358">
        <v>651004723</v>
      </c>
      <c r="CS358">
        <v>0</v>
      </c>
      <c r="CT358">
        <v>2</v>
      </c>
      <c r="CU358">
        <v>0</v>
      </c>
      <c r="CV358">
        <v>2</v>
      </c>
      <c r="CW358">
        <v>0</v>
      </c>
      <c r="CX358">
        <v>7</v>
      </c>
      <c r="CY358">
        <v>7</v>
      </c>
      <c r="CZ358" t="s">
        <v>131</v>
      </c>
      <c r="DA358">
        <v>65</v>
      </c>
      <c r="DB358">
        <v>0</v>
      </c>
      <c r="DC358" t="s">
        <v>132</v>
      </c>
      <c r="DD358" t="s">
        <v>133</v>
      </c>
      <c r="DG358">
        <v>3574946</v>
      </c>
      <c r="DI358">
        <v>0</v>
      </c>
      <c r="DJ358">
        <v>0</v>
      </c>
      <c r="DK358">
        <v>1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</row>
    <row r="359" spans="1:123" x14ac:dyDescent="0.3">
      <c r="A359" t="str">
        <f>"10/15/2023 11:58:45.928"</f>
        <v>10/15/2023 11:58:45.928</v>
      </c>
      <c r="C359" t="str">
        <f t="shared" si="128"/>
        <v>FFDFD3C0</v>
      </c>
      <c r="D359" t="s">
        <v>123</v>
      </c>
      <c r="E359">
        <v>10</v>
      </c>
      <c r="H359">
        <v>260</v>
      </c>
      <c r="I359" t="s">
        <v>124</v>
      </c>
      <c r="J359" t="s">
        <v>125</v>
      </c>
      <c r="K359">
        <v>0</v>
      </c>
      <c r="L359">
        <v>3</v>
      </c>
      <c r="M359">
        <v>0</v>
      </c>
      <c r="N359">
        <v>2</v>
      </c>
      <c r="O359">
        <v>0</v>
      </c>
      <c r="P359">
        <v>1</v>
      </c>
      <c r="Q359">
        <v>0</v>
      </c>
      <c r="S359" t="str">
        <f t="shared" si="142"/>
        <v>11:58:45.000</v>
      </c>
      <c r="T359" t="str">
        <f t="shared" si="142"/>
        <v>11:58:45.000</v>
      </c>
      <c r="U359" t="str">
        <f t="shared" si="129"/>
        <v>A9A1C3</v>
      </c>
      <c r="V359">
        <v>0</v>
      </c>
      <c r="W359">
        <v>0</v>
      </c>
      <c r="X359">
        <v>2</v>
      </c>
      <c r="Y359">
        <v>0</v>
      </c>
      <c r="AA359">
        <v>1</v>
      </c>
      <c r="AB359">
        <v>8</v>
      </c>
      <c r="AC359">
        <v>3</v>
      </c>
      <c r="AD359">
        <v>0</v>
      </c>
      <c r="AE359">
        <v>9</v>
      </c>
      <c r="AF359" t="s">
        <v>126</v>
      </c>
      <c r="AG359">
        <v>0</v>
      </c>
      <c r="AH359">
        <v>3</v>
      </c>
      <c r="AI359">
        <v>1</v>
      </c>
      <c r="AJ359">
        <v>0</v>
      </c>
      <c r="AK359" t="s">
        <v>262</v>
      </c>
      <c r="AL359">
        <v>33.937626000000002</v>
      </c>
      <c r="AM359" t="s">
        <v>263</v>
      </c>
      <c r="AN359">
        <v>-78.065522000000001</v>
      </c>
      <c r="AO359">
        <v>25</v>
      </c>
      <c r="AP359">
        <v>400</v>
      </c>
      <c r="AQ359" t="s">
        <v>129</v>
      </c>
      <c r="AR359">
        <v>39</v>
      </c>
      <c r="AS359">
        <v>40</v>
      </c>
      <c r="AT359">
        <v>-128</v>
      </c>
      <c r="BB359" t="str">
        <f t="shared" si="130"/>
        <v>1200</v>
      </c>
      <c r="BC359">
        <v>1</v>
      </c>
      <c r="BD359" t="str">
        <f t="shared" si="131"/>
        <v xml:space="preserve">N72FU   </v>
      </c>
      <c r="BE359">
        <v>1</v>
      </c>
      <c r="BG359">
        <v>0</v>
      </c>
      <c r="BH359">
        <v>0</v>
      </c>
      <c r="BI359">
        <v>0</v>
      </c>
      <c r="BJ359">
        <v>-25</v>
      </c>
      <c r="BK359">
        <v>-425</v>
      </c>
      <c r="BL359" t="s">
        <v>139</v>
      </c>
      <c r="BM359">
        <v>1</v>
      </c>
      <c r="BN359">
        <v>1</v>
      </c>
      <c r="BO359">
        <v>0</v>
      </c>
      <c r="BP359">
        <v>0</v>
      </c>
      <c r="BS359">
        <v>0.08</v>
      </c>
      <c r="BT359">
        <v>0</v>
      </c>
      <c r="BU359">
        <v>0</v>
      </c>
      <c r="CE359" t="str">
        <f t="shared" si="143"/>
        <v>11:58:45.651</v>
      </c>
      <c r="CF359">
        <v>651004723</v>
      </c>
      <c r="CS359">
        <v>0</v>
      </c>
      <c r="CT359">
        <v>2</v>
      </c>
      <c r="CU359">
        <v>0</v>
      </c>
      <c r="CV359">
        <v>2</v>
      </c>
      <c r="CW359">
        <v>0</v>
      </c>
      <c r="CX359">
        <v>7</v>
      </c>
      <c r="CY359">
        <v>7</v>
      </c>
      <c r="CZ359" t="s">
        <v>131</v>
      </c>
      <c r="DA359">
        <v>65</v>
      </c>
      <c r="DB359">
        <v>0</v>
      </c>
      <c r="DC359" t="s">
        <v>132</v>
      </c>
      <c r="DD359" t="s">
        <v>133</v>
      </c>
      <c r="DG359">
        <v>3574946</v>
      </c>
      <c r="DI359">
        <v>0</v>
      </c>
      <c r="DJ359">
        <v>0</v>
      </c>
      <c r="DK359">
        <v>1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</row>
    <row r="360" spans="1:123" x14ac:dyDescent="0.3">
      <c r="A360" t="str">
        <f>"10/15/2023 11:58:45.928"</f>
        <v>10/15/2023 11:58:45.928</v>
      </c>
      <c r="C360" t="str">
        <f t="shared" si="128"/>
        <v>FFDFD3C0</v>
      </c>
      <c r="D360" t="s">
        <v>141</v>
      </c>
      <c r="E360">
        <v>42</v>
      </c>
      <c r="H360">
        <v>129</v>
      </c>
      <c r="I360" t="s">
        <v>142</v>
      </c>
      <c r="J360" t="s">
        <v>125</v>
      </c>
      <c r="K360">
        <v>0</v>
      </c>
      <c r="L360">
        <v>3</v>
      </c>
      <c r="M360">
        <v>0</v>
      </c>
      <c r="N360">
        <v>2</v>
      </c>
      <c r="O360">
        <v>0</v>
      </c>
      <c r="P360">
        <v>1</v>
      </c>
      <c r="Q360">
        <v>0</v>
      </c>
      <c r="S360" t="str">
        <f t="shared" si="142"/>
        <v>11:58:45.000</v>
      </c>
      <c r="T360" t="str">
        <f t="shared" si="142"/>
        <v>11:58:45.000</v>
      </c>
      <c r="U360" t="str">
        <f t="shared" si="129"/>
        <v>A9A1C3</v>
      </c>
      <c r="V360">
        <v>0</v>
      </c>
      <c r="W360">
        <v>0</v>
      </c>
      <c r="X360">
        <v>2</v>
      </c>
      <c r="Y360">
        <v>0</v>
      </c>
      <c r="AA360">
        <v>1</v>
      </c>
      <c r="AB360">
        <v>8</v>
      </c>
      <c r="AC360">
        <v>3</v>
      </c>
      <c r="AD360">
        <v>0</v>
      </c>
      <c r="AE360">
        <v>9</v>
      </c>
      <c r="AF360" t="s">
        <v>126</v>
      </c>
      <c r="AG360">
        <v>0</v>
      </c>
      <c r="AH360">
        <v>3</v>
      </c>
      <c r="AI360">
        <v>1</v>
      </c>
      <c r="AJ360">
        <v>0</v>
      </c>
      <c r="AK360" t="s">
        <v>262</v>
      </c>
      <c r="AL360">
        <v>33.937626000000002</v>
      </c>
      <c r="AM360" t="s">
        <v>263</v>
      </c>
      <c r="AN360">
        <v>-78.065522000000001</v>
      </c>
      <c r="AO360">
        <v>25</v>
      </c>
      <c r="AP360">
        <v>400</v>
      </c>
      <c r="AQ360" t="s">
        <v>129</v>
      </c>
      <c r="AR360">
        <v>39</v>
      </c>
      <c r="AS360">
        <v>40</v>
      </c>
      <c r="AT360">
        <v>-128</v>
      </c>
      <c r="BB360" t="str">
        <f t="shared" si="130"/>
        <v>1200</v>
      </c>
      <c r="BC360">
        <v>1</v>
      </c>
      <c r="BD360" t="str">
        <f t="shared" si="131"/>
        <v xml:space="preserve">N72FU   </v>
      </c>
      <c r="BE360">
        <v>1</v>
      </c>
      <c r="BG360">
        <v>0</v>
      </c>
      <c r="BH360">
        <v>0</v>
      </c>
      <c r="BI360">
        <v>0</v>
      </c>
      <c r="BJ360">
        <v>-25</v>
      </c>
      <c r="BK360">
        <v>-425</v>
      </c>
      <c r="BL360" t="s">
        <v>139</v>
      </c>
      <c r="BM360">
        <v>1</v>
      </c>
      <c r="BN360">
        <v>1</v>
      </c>
      <c r="BO360">
        <v>0</v>
      </c>
      <c r="BP360">
        <v>0</v>
      </c>
      <c r="BS360">
        <v>0.08</v>
      </c>
      <c r="BT360">
        <v>0</v>
      </c>
      <c r="BU360">
        <v>0</v>
      </c>
      <c r="CE360" t="str">
        <f t="shared" si="143"/>
        <v>11:58:45.651</v>
      </c>
      <c r="CF360">
        <v>651004723</v>
      </c>
      <c r="CS360">
        <v>0</v>
      </c>
      <c r="CT360">
        <v>2</v>
      </c>
      <c r="CU360">
        <v>0</v>
      </c>
      <c r="CV360">
        <v>2</v>
      </c>
      <c r="CW360">
        <v>0</v>
      </c>
      <c r="CX360">
        <v>7</v>
      </c>
      <c r="CY360">
        <v>7</v>
      </c>
      <c r="CZ360" t="s">
        <v>131</v>
      </c>
      <c r="DA360">
        <v>65</v>
      </c>
      <c r="DB360">
        <v>0</v>
      </c>
      <c r="DC360" t="s">
        <v>132</v>
      </c>
      <c r="DD360" t="s">
        <v>133</v>
      </c>
      <c r="DG360">
        <v>3574946</v>
      </c>
      <c r="DI360">
        <v>0</v>
      </c>
      <c r="DJ360">
        <v>0</v>
      </c>
      <c r="DK360">
        <v>1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</row>
    <row r="361" spans="1:123" x14ac:dyDescent="0.3">
      <c r="A361" t="str">
        <f>"10/15/2023 11:58:45.928"</f>
        <v>10/15/2023 11:58:45.928</v>
      </c>
      <c r="C361" t="str">
        <f t="shared" si="128"/>
        <v>FFDFD3C0</v>
      </c>
      <c r="D361" t="s">
        <v>143</v>
      </c>
      <c r="E361">
        <v>6</v>
      </c>
      <c r="F361">
        <v>3006</v>
      </c>
      <c r="G361" t="s">
        <v>144</v>
      </c>
      <c r="J361" t="s">
        <v>145</v>
      </c>
      <c r="K361">
        <v>0</v>
      </c>
      <c r="L361">
        <v>3</v>
      </c>
      <c r="M361">
        <v>0</v>
      </c>
      <c r="N361">
        <v>2</v>
      </c>
      <c r="O361">
        <v>0</v>
      </c>
      <c r="P361">
        <v>1</v>
      </c>
      <c r="Q361">
        <v>0</v>
      </c>
      <c r="S361" t="str">
        <f t="shared" si="142"/>
        <v>11:58:45.000</v>
      </c>
      <c r="T361" t="str">
        <f t="shared" si="142"/>
        <v>11:58:45.000</v>
      </c>
      <c r="U361" t="str">
        <f t="shared" si="129"/>
        <v>A9A1C3</v>
      </c>
      <c r="V361">
        <v>0</v>
      </c>
      <c r="W361">
        <v>0</v>
      </c>
      <c r="X361">
        <v>2</v>
      </c>
      <c r="Y361">
        <v>0</v>
      </c>
      <c r="AA361">
        <v>1</v>
      </c>
      <c r="AB361">
        <v>8</v>
      </c>
      <c r="AC361">
        <v>3</v>
      </c>
      <c r="AD361">
        <v>0</v>
      </c>
      <c r="AE361">
        <v>9</v>
      </c>
      <c r="AF361" t="s">
        <v>126</v>
      </c>
      <c r="AG361">
        <v>0</v>
      </c>
      <c r="AH361">
        <v>3</v>
      </c>
      <c r="AI361">
        <v>1</v>
      </c>
      <c r="AJ361">
        <v>0</v>
      </c>
      <c r="AK361" t="s">
        <v>262</v>
      </c>
      <c r="AL361">
        <v>33.937626000000002</v>
      </c>
      <c r="AM361" t="s">
        <v>263</v>
      </c>
      <c r="AN361">
        <v>-78.065522000000001</v>
      </c>
      <c r="AO361">
        <v>25</v>
      </c>
      <c r="AP361">
        <v>400</v>
      </c>
      <c r="AQ361" t="s">
        <v>129</v>
      </c>
      <c r="AR361">
        <v>39</v>
      </c>
      <c r="AS361">
        <v>40</v>
      </c>
      <c r="AT361">
        <v>-128</v>
      </c>
      <c r="BB361" t="str">
        <f t="shared" si="130"/>
        <v>1200</v>
      </c>
      <c r="BC361">
        <v>1</v>
      </c>
      <c r="BD361" t="str">
        <f t="shared" si="131"/>
        <v xml:space="preserve">N72FU   </v>
      </c>
      <c r="BE361">
        <v>1</v>
      </c>
      <c r="BG361">
        <v>0</v>
      </c>
      <c r="BH361">
        <v>0</v>
      </c>
      <c r="BI361">
        <v>0</v>
      </c>
      <c r="BJ361">
        <v>-25</v>
      </c>
      <c r="BK361">
        <v>-425</v>
      </c>
      <c r="BL361" t="s">
        <v>139</v>
      </c>
      <c r="BM361">
        <v>1</v>
      </c>
      <c r="BN361">
        <v>1</v>
      </c>
      <c r="BO361">
        <v>0</v>
      </c>
      <c r="BP361">
        <v>0</v>
      </c>
      <c r="BS361">
        <v>0.08</v>
      </c>
      <c r="BT361">
        <v>0</v>
      </c>
      <c r="BU361">
        <v>0</v>
      </c>
      <c r="CE361" t="str">
        <f t="shared" si="143"/>
        <v>11:58:45.651</v>
      </c>
      <c r="CF361">
        <v>651004723</v>
      </c>
      <c r="CS361">
        <v>0</v>
      </c>
      <c r="CT361">
        <v>2</v>
      </c>
      <c r="CU361">
        <v>0</v>
      </c>
      <c r="CV361">
        <v>2</v>
      </c>
      <c r="CW361">
        <v>0</v>
      </c>
      <c r="CX361">
        <v>7</v>
      </c>
      <c r="CY361">
        <v>7</v>
      </c>
      <c r="CZ361" t="s">
        <v>131</v>
      </c>
      <c r="DA361">
        <v>65</v>
      </c>
      <c r="DB361">
        <v>0</v>
      </c>
      <c r="DC361" t="s">
        <v>132</v>
      </c>
      <c r="DD361" t="s">
        <v>133</v>
      </c>
      <c r="DG361">
        <v>3574946</v>
      </c>
      <c r="DI361">
        <v>0</v>
      </c>
      <c r="DJ361">
        <v>0</v>
      </c>
      <c r="DK361">
        <v>1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</row>
    <row r="362" spans="1:123" x14ac:dyDescent="0.3">
      <c r="A362" t="str">
        <f>"10/15/2023 11:58:46.850"</f>
        <v>10/15/2023 11:58:46.850</v>
      </c>
      <c r="C362" t="str">
        <f t="shared" si="128"/>
        <v>FFDFD3C0</v>
      </c>
      <c r="D362" t="s">
        <v>123</v>
      </c>
      <c r="E362">
        <v>10</v>
      </c>
      <c r="H362">
        <v>260</v>
      </c>
      <c r="I362" t="s">
        <v>124</v>
      </c>
      <c r="J362" t="s">
        <v>125</v>
      </c>
      <c r="K362">
        <v>0</v>
      </c>
      <c r="L362">
        <v>3</v>
      </c>
      <c r="M362">
        <v>0</v>
      </c>
      <c r="N362">
        <v>2</v>
      </c>
      <c r="O362">
        <v>0</v>
      </c>
      <c r="P362">
        <v>1</v>
      </c>
      <c r="Q362">
        <v>0</v>
      </c>
      <c r="S362" t="str">
        <f t="shared" ref="S362:T367" si="144">"11:58:46.000"</f>
        <v>11:58:46.000</v>
      </c>
      <c r="T362" t="str">
        <f t="shared" si="144"/>
        <v>11:58:46.000</v>
      </c>
      <c r="U362" t="str">
        <f t="shared" si="129"/>
        <v>A9A1C3</v>
      </c>
      <c r="V362">
        <v>0</v>
      </c>
      <c r="W362">
        <v>0</v>
      </c>
      <c r="X362">
        <v>2</v>
      </c>
      <c r="Y362">
        <v>0</v>
      </c>
      <c r="AA362">
        <v>1</v>
      </c>
      <c r="AB362">
        <v>8</v>
      </c>
      <c r="AC362">
        <v>3</v>
      </c>
      <c r="AD362">
        <v>0</v>
      </c>
      <c r="AE362">
        <v>9</v>
      </c>
      <c r="AF362" t="s">
        <v>126</v>
      </c>
      <c r="AG362">
        <v>0</v>
      </c>
      <c r="AH362">
        <v>3</v>
      </c>
      <c r="AI362">
        <v>1</v>
      </c>
      <c r="AJ362">
        <v>0</v>
      </c>
      <c r="AK362" t="s">
        <v>264</v>
      </c>
      <c r="AL362">
        <v>33.937818999999998</v>
      </c>
      <c r="AM362" t="s">
        <v>265</v>
      </c>
      <c r="AN362">
        <v>-78.065307000000004</v>
      </c>
      <c r="AO362">
        <v>25</v>
      </c>
      <c r="AP362">
        <v>400</v>
      </c>
      <c r="AQ362" t="s">
        <v>129</v>
      </c>
      <c r="AR362">
        <v>39</v>
      </c>
      <c r="AS362">
        <v>39</v>
      </c>
      <c r="AT362">
        <v>-64</v>
      </c>
      <c r="BB362" t="str">
        <f t="shared" si="130"/>
        <v>1200</v>
      </c>
      <c r="BC362">
        <v>1</v>
      </c>
      <c r="BD362" t="str">
        <f t="shared" si="131"/>
        <v xml:space="preserve">N72FU   </v>
      </c>
      <c r="BE362">
        <v>1</v>
      </c>
      <c r="BG362">
        <v>0</v>
      </c>
      <c r="BH362">
        <v>0</v>
      </c>
      <c r="BI362">
        <v>0</v>
      </c>
      <c r="BJ362">
        <v>-25</v>
      </c>
      <c r="BK362">
        <v>-425</v>
      </c>
      <c r="BL362" t="s">
        <v>139</v>
      </c>
      <c r="BM362">
        <v>1</v>
      </c>
      <c r="BN362">
        <v>1</v>
      </c>
      <c r="BO362">
        <v>0</v>
      </c>
      <c r="BP362">
        <v>0</v>
      </c>
      <c r="BS362">
        <v>0.36</v>
      </c>
      <c r="BT362">
        <v>0</v>
      </c>
      <c r="BU362">
        <v>0</v>
      </c>
      <c r="CE362" t="str">
        <f t="shared" ref="CE362:CE367" si="145">"11:58:46.660"</f>
        <v>11:58:46.660</v>
      </c>
      <c r="CF362">
        <v>660255000</v>
      </c>
      <c r="CS362">
        <v>0</v>
      </c>
      <c r="CT362">
        <v>2</v>
      </c>
      <c r="CU362">
        <v>0</v>
      </c>
      <c r="CV362">
        <v>2</v>
      </c>
      <c r="CW362">
        <v>0</v>
      </c>
      <c r="CX362">
        <v>7</v>
      </c>
      <c r="CY362">
        <v>7</v>
      </c>
      <c r="CZ362" t="s">
        <v>131</v>
      </c>
      <c r="DA362">
        <v>65</v>
      </c>
      <c r="DB362">
        <v>0</v>
      </c>
      <c r="DC362" t="s">
        <v>132</v>
      </c>
      <c r="DD362" t="s">
        <v>133</v>
      </c>
      <c r="DG362">
        <v>3574953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</row>
    <row r="363" spans="1:123" x14ac:dyDescent="0.3">
      <c r="A363" t="str">
        <f>"10/15/2023 11:58:46.865"</f>
        <v>10/15/2023 11:58:46.865</v>
      </c>
      <c r="C363" t="str">
        <f t="shared" si="128"/>
        <v>FFDFD3C0</v>
      </c>
      <c r="D363" t="s">
        <v>134</v>
      </c>
      <c r="E363">
        <v>2</v>
      </c>
      <c r="H363">
        <v>158</v>
      </c>
      <c r="I363" t="s">
        <v>140</v>
      </c>
      <c r="J363" t="s">
        <v>136</v>
      </c>
      <c r="K363">
        <v>0</v>
      </c>
      <c r="L363">
        <v>3</v>
      </c>
      <c r="M363">
        <v>0</v>
      </c>
      <c r="N363">
        <v>2</v>
      </c>
      <c r="O363">
        <v>0</v>
      </c>
      <c r="P363">
        <v>1</v>
      </c>
      <c r="Q363">
        <v>0</v>
      </c>
      <c r="S363" t="str">
        <f t="shared" si="144"/>
        <v>11:58:46.000</v>
      </c>
      <c r="T363" t="str">
        <f t="shared" si="144"/>
        <v>11:58:46.000</v>
      </c>
      <c r="U363" t="str">
        <f t="shared" si="129"/>
        <v>A9A1C3</v>
      </c>
      <c r="V363">
        <v>0</v>
      </c>
      <c r="W363">
        <v>0</v>
      </c>
      <c r="X363">
        <v>2</v>
      </c>
      <c r="Y363">
        <v>0</v>
      </c>
      <c r="AA363">
        <v>1</v>
      </c>
      <c r="AB363">
        <v>8</v>
      </c>
      <c r="AC363">
        <v>3</v>
      </c>
      <c r="AD363">
        <v>0</v>
      </c>
      <c r="AE363">
        <v>9</v>
      </c>
      <c r="AF363" t="s">
        <v>126</v>
      </c>
      <c r="AG363">
        <v>0</v>
      </c>
      <c r="AH363">
        <v>3</v>
      </c>
      <c r="AI363">
        <v>1</v>
      </c>
      <c r="AJ363">
        <v>0</v>
      </c>
      <c r="AK363" t="s">
        <v>264</v>
      </c>
      <c r="AL363">
        <v>33.937818999999998</v>
      </c>
      <c r="AM363" t="s">
        <v>265</v>
      </c>
      <c r="AN363">
        <v>-78.065307000000004</v>
      </c>
      <c r="AO363">
        <v>25</v>
      </c>
      <c r="AP363">
        <v>400</v>
      </c>
      <c r="AQ363" t="s">
        <v>129</v>
      </c>
      <c r="AR363">
        <v>39</v>
      </c>
      <c r="AS363">
        <v>39</v>
      </c>
      <c r="AT363">
        <v>-64</v>
      </c>
      <c r="BB363" t="str">
        <f t="shared" si="130"/>
        <v>1200</v>
      </c>
      <c r="BC363">
        <v>1</v>
      </c>
      <c r="BD363" t="str">
        <f t="shared" si="131"/>
        <v xml:space="preserve">N72FU   </v>
      </c>
      <c r="BE363">
        <v>1</v>
      </c>
      <c r="BG363">
        <v>0</v>
      </c>
      <c r="BH363">
        <v>0</v>
      </c>
      <c r="BI363">
        <v>0</v>
      </c>
      <c r="BJ363">
        <v>-25</v>
      </c>
      <c r="BK363">
        <v>-425</v>
      </c>
      <c r="BL363" t="s">
        <v>139</v>
      </c>
      <c r="BM363">
        <v>1</v>
      </c>
      <c r="BN363">
        <v>1</v>
      </c>
      <c r="BO363">
        <v>0</v>
      </c>
      <c r="BP363">
        <v>0</v>
      </c>
      <c r="BS363">
        <v>0.36</v>
      </c>
      <c r="BT363">
        <v>0</v>
      </c>
      <c r="BU363">
        <v>0</v>
      </c>
      <c r="CE363" t="str">
        <f t="shared" si="145"/>
        <v>11:58:46.660</v>
      </c>
      <c r="CF363">
        <v>660255000</v>
      </c>
      <c r="CS363">
        <v>0</v>
      </c>
      <c r="CT363">
        <v>2</v>
      </c>
      <c r="CU363">
        <v>0</v>
      </c>
      <c r="CV363">
        <v>2</v>
      </c>
      <c r="CW363">
        <v>0</v>
      </c>
      <c r="CX363">
        <v>7</v>
      </c>
      <c r="CY363">
        <v>7</v>
      </c>
      <c r="CZ363" t="s">
        <v>131</v>
      </c>
      <c r="DA363">
        <v>65</v>
      </c>
      <c r="DB363">
        <v>0</v>
      </c>
      <c r="DC363" t="s">
        <v>132</v>
      </c>
      <c r="DD363" t="s">
        <v>133</v>
      </c>
      <c r="DG363">
        <v>3574953</v>
      </c>
      <c r="DI363">
        <v>0</v>
      </c>
      <c r="DJ363">
        <v>0</v>
      </c>
      <c r="DK363">
        <v>1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</row>
    <row r="364" spans="1:123" x14ac:dyDescent="0.3">
      <c r="A364" t="str">
        <f>"10/15/2023 11:58:46.912"</f>
        <v>10/15/2023 11:58:46.912</v>
      </c>
      <c r="C364" t="str">
        <f t="shared" si="128"/>
        <v>FFDFD3C0</v>
      </c>
      <c r="D364" t="s">
        <v>137</v>
      </c>
      <c r="E364">
        <v>6</v>
      </c>
      <c r="F364">
        <v>1006</v>
      </c>
      <c r="G364" t="s">
        <v>135</v>
      </c>
      <c r="J364" t="s">
        <v>138</v>
      </c>
      <c r="K364">
        <v>0</v>
      </c>
      <c r="L364">
        <v>3</v>
      </c>
      <c r="M364">
        <v>0</v>
      </c>
      <c r="N364">
        <v>2</v>
      </c>
      <c r="O364">
        <v>0</v>
      </c>
      <c r="P364">
        <v>1</v>
      </c>
      <c r="Q364">
        <v>0</v>
      </c>
      <c r="S364" t="str">
        <f t="shared" si="144"/>
        <v>11:58:46.000</v>
      </c>
      <c r="T364" t="str">
        <f t="shared" si="144"/>
        <v>11:58:46.000</v>
      </c>
      <c r="U364" t="str">
        <f t="shared" si="129"/>
        <v>A9A1C3</v>
      </c>
      <c r="V364">
        <v>0</v>
      </c>
      <c r="W364">
        <v>0</v>
      </c>
      <c r="X364">
        <v>2</v>
      </c>
      <c r="Y364">
        <v>0</v>
      </c>
      <c r="AA364">
        <v>1</v>
      </c>
      <c r="AB364">
        <v>8</v>
      </c>
      <c r="AC364">
        <v>3</v>
      </c>
      <c r="AD364">
        <v>0</v>
      </c>
      <c r="AE364">
        <v>9</v>
      </c>
      <c r="AF364" t="s">
        <v>126</v>
      </c>
      <c r="AG364">
        <v>0</v>
      </c>
      <c r="AH364">
        <v>3</v>
      </c>
      <c r="AI364">
        <v>1</v>
      </c>
      <c r="AJ364">
        <v>0</v>
      </c>
      <c r="AK364" t="s">
        <v>264</v>
      </c>
      <c r="AL364">
        <v>33.937818999999998</v>
      </c>
      <c r="AM364" t="s">
        <v>265</v>
      </c>
      <c r="AN364">
        <v>-78.065307000000004</v>
      </c>
      <c r="AO364">
        <v>25</v>
      </c>
      <c r="AP364">
        <v>400</v>
      </c>
      <c r="AQ364" t="s">
        <v>129</v>
      </c>
      <c r="AR364">
        <v>39</v>
      </c>
      <c r="AS364">
        <v>39</v>
      </c>
      <c r="AT364">
        <v>-64</v>
      </c>
      <c r="BB364" t="str">
        <f t="shared" si="130"/>
        <v>1200</v>
      </c>
      <c r="BC364">
        <v>1</v>
      </c>
      <c r="BD364" t="str">
        <f t="shared" si="131"/>
        <v xml:space="preserve">N72FU   </v>
      </c>
      <c r="BE364">
        <v>1</v>
      </c>
      <c r="BG364">
        <v>0</v>
      </c>
      <c r="BH364">
        <v>0</v>
      </c>
      <c r="BI364">
        <v>0</v>
      </c>
      <c r="BJ364">
        <v>-25</v>
      </c>
      <c r="BK364">
        <v>-425</v>
      </c>
      <c r="BL364" t="s">
        <v>139</v>
      </c>
      <c r="BM364">
        <v>1</v>
      </c>
      <c r="BN364">
        <v>1</v>
      </c>
      <c r="BO364">
        <v>0</v>
      </c>
      <c r="BP364">
        <v>0</v>
      </c>
      <c r="BS364">
        <v>0.36</v>
      </c>
      <c r="BT364">
        <v>0</v>
      </c>
      <c r="BU364">
        <v>0</v>
      </c>
      <c r="CE364" t="str">
        <f t="shared" si="145"/>
        <v>11:58:46.660</v>
      </c>
      <c r="CF364">
        <v>660255000</v>
      </c>
      <c r="CS364">
        <v>0</v>
      </c>
      <c r="CT364">
        <v>2</v>
      </c>
      <c r="CU364">
        <v>0</v>
      </c>
      <c r="CV364">
        <v>2</v>
      </c>
      <c r="CW364">
        <v>0</v>
      </c>
      <c r="CX364">
        <v>7</v>
      </c>
      <c r="CY364">
        <v>7</v>
      </c>
      <c r="CZ364" t="s">
        <v>131</v>
      </c>
      <c r="DA364">
        <v>65</v>
      </c>
      <c r="DB364">
        <v>0</v>
      </c>
      <c r="DC364" t="s">
        <v>132</v>
      </c>
      <c r="DD364" t="s">
        <v>133</v>
      </c>
      <c r="DG364">
        <v>3574953</v>
      </c>
      <c r="DI364">
        <v>0</v>
      </c>
      <c r="DJ364">
        <v>0</v>
      </c>
      <c r="DK364">
        <v>1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</row>
    <row r="365" spans="1:123" x14ac:dyDescent="0.3">
      <c r="A365" t="str">
        <f>"10/15/2023 11:58:46.928"</f>
        <v>10/15/2023 11:58:46.928</v>
      </c>
      <c r="C365" t="str">
        <f t="shared" si="128"/>
        <v>FFDFD3C0</v>
      </c>
      <c r="D365" t="s">
        <v>137</v>
      </c>
      <c r="E365">
        <v>4</v>
      </c>
      <c r="F365">
        <v>1004</v>
      </c>
      <c r="G365" t="s">
        <v>140</v>
      </c>
      <c r="J365" t="s">
        <v>138</v>
      </c>
      <c r="K365">
        <v>0</v>
      </c>
      <c r="L365">
        <v>3</v>
      </c>
      <c r="M365">
        <v>0</v>
      </c>
      <c r="N365">
        <v>2</v>
      </c>
      <c r="O365">
        <v>0</v>
      </c>
      <c r="P365">
        <v>1</v>
      </c>
      <c r="Q365">
        <v>0</v>
      </c>
      <c r="S365" t="str">
        <f t="shared" si="144"/>
        <v>11:58:46.000</v>
      </c>
      <c r="T365" t="str">
        <f t="shared" si="144"/>
        <v>11:58:46.000</v>
      </c>
      <c r="U365" t="str">
        <f t="shared" si="129"/>
        <v>A9A1C3</v>
      </c>
      <c r="V365">
        <v>0</v>
      </c>
      <c r="W365">
        <v>0</v>
      </c>
      <c r="X365">
        <v>2</v>
      </c>
      <c r="Y365">
        <v>0</v>
      </c>
      <c r="AA365">
        <v>1</v>
      </c>
      <c r="AB365">
        <v>8</v>
      </c>
      <c r="AC365">
        <v>3</v>
      </c>
      <c r="AD365">
        <v>0</v>
      </c>
      <c r="AE365">
        <v>9</v>
      </c>
      <c r="AF365" t="s">
        <v>126</v>
      </c>
      <c r="AG365">
        <v>0</v>
      </c>
      <c r="AH365">
        <v>3</v>
      </c>
      <c r="AI365">
        <v>1</v>
      </c>
      <c r="AJ365">
        <v>0</v>
      </c>
      <c r="AK365" t="s">
        <v>264</v>
      </c>
      <c r="AL365">
        <v>33.937818999999998</v>
      </c>
      <c r="AM365" t="s">
        <v>265</v>
      </c>
      <c r="AN365">
        <v>-78.065307000000004</v>
      </c>
      <c r="AO365">
        <v>25</v>
      </c>
      <c r="AP365">
        <v>400</v>
      </c>
      <c r="AQ365" t="s">
        <v>129</v>
      </c>
      <c r="AR365">
        <v>39</v>
      </c>
      <c r="AS365">
        <v>39</v>
      </c>
      <c r="AT365">
        <v>-64</v>
      </c>
      <c r="BB365" t="str">
        <f t="shared" si="130"/>
        <v>1200</v>
      </c>
      <c r="BC365">
        <v>1</v>
      </c>
      <c r="BD365" t="str">
        <f t="shared" si="131"/>
        <v xml:space="preserve">N72FU   </v>
      </c>
      <c r="BE365">
        <v>1</v>
      </c>
      <c r="BG365">
        <v>0</v>
      </c>
      <c r="BH365">
        <v>0</v>
      </c>
      <c r="BI365">
        <v>0</v>
      </c>
      <c r="BJ365">
        <v>-25</v>
      </c>
      <c r="BK365">
        <v>-425</v>
      </c>
      <c r="BL365" t="s">
        <v>139</v>
      </c>
      <c r="BM365">
        <v>1</v>
      </c>
      <c r="BN365">
        <v>1</v>
      </c>
      <c r="BO365">
        <v>0</v>
      </c>
      <c r="BP365">
        <v>0</v>
      </c>
      <c r="BS365">
        <v>0.36</v>
      </c>
      <c r="BT365">
        <v>0</v>
      </c>
      <c r="BU365">
        <v>0</v>
      </c>
      <c r="CE365" t="str">
        <f t="shared" si="145"/>
        <v>11:58:46.660</v>
      </c>
      <c r="CF365">
        <v>660255000</v>
      </c>
      <c r="CS365">
        <v>0</v>
      </c>
      <c r="CT365">
        <v>2</v>
      </c>
      <c r="CU365">
        <v>0</v>
      </c>
      <c r="CV365">
        <v>2</v>
      </c>
      <c r="CW365">
        <v>0</v>
      </c>
      <c r="CX365">
        <v>7</v>
      </c>
      <c r="CY365">
        <v>7</v>
      </c>
      <c r="CZ365" t="s">
        <v>131</v>
      </c>
      <c r="DA365">
        <v>65</v>
      </c>
      <c r="DB365">
        <v>0</v>
      </c>
      <c r="DC365" t="s">
        <v>132</v>
      </c>
      <c r="DD365" t="s">
        <v>133</v>
      </c>
      <c r="DG365">
        <v>3574953</v>
      </c>
      <c r="DI365">
        <v>0</v>
      </c>
      <c r="DJ365">
        <v>0</v>
      </c>
      <c r="DK365">
        <v>1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</row>
    <row r="366" spans="1:123" x14ac:dyDescent="0.3">
      <c r="A366" t="str">
        <f>"10/15/2023 11:58:46.928"</f>
        <v>10/15/2023 11:58:46.928</v>
      </c>
      <c r="C366" t="str">
        <f t="shared" si="128"/>
        <v>FFDFD3C0</v>
      </c>
      <c r="D366" t="s">
        <v>141</v>
      </c>
      <c r="E366">
        <v>42</v>
      </c>
      <c r="H366">
        <v>129</v>
      </c>
      <c r="I366" t="s">
        <v>142</v>
      </c>
      <c r="J366" t="s">
        <v>125</v>
      </c>
      <c r="K366">
        <v>0</v>
      </c>
      <c r="L366">
        <v>3</v>
      </c>
      <c r="M366">
        <v>0</v>
      </c>
      <c r="N366">
        <v>2</v>
      </c>
      <c r="O366">
        <v>0</v>
      </c>
      <c r="P366">
        <v>1</v>
      </c>
      <c r="Q366">
        <v>0</v>
      </c>
      <c r="S366" t="str">
        <f t="shared" si="144"/>
        <v>11:58:46.000</v>
      </c>
      <c r="T366" t="str">
        <f t="shared" si="144"/>
        <v>11:58:46.000</v>
      </c>
      <c r="U366" t="str">
        <f t="shared" si="129"/>
        <v>A9A1C3</v>
      </c>
      <c r="V366">
        <v>0</v>
      </c>
      <c r="W366">
        <v>0</v>
      </c>
      <c r="X366">
        <v>2</v>
      </c>
      <c r="Y366">
        <v>0</v>
      </c>
      <c r="AA366">
        <v>1</v>
      </c>
      <c r="AB366">
        <v>8</v>
      </c>
      <c r="AC366">
        <v>3</v>
      </c>
      <c r="AD366">
        <v>0</v>
      </c>
      <c r="AE366">
        <v>9</v>
      </c>
      <c r="AF366" t="s">
        <v>126</v>
      </c>
      <c r="AG366">
        <v>0</v>
      </c>
      <c r="AH366">
        <v>3</v>
      </c>
      <c r="AI366">
        <v>1</v>
      </c>
      <c r="AJ366">
        <v>0</v>
      </c>
      <c r="AK366" t="s">
        <v>264</v>
      </c>
      <c r="AL366">
        <v>33.937818999999998</v>
      </c>
      <c r="AM366" t="s">
        <v>265</v>
      </c>
      <c r="AN366">
        <v>-78.065307000000004</v>
      </c>
      <c r="AO366">
        <v>25</v>
      </c>
      <c r="AP366">
        <v>400</v>
      </c>
      <c r="AQ366" t="s">
        <v>129</v>
      </c>
      <c r="AR366">
        <v>39</v>
      </c>
      <c r="AS366">
        <v>39</v>
      </c>
      <c r="AT366">
        <v>-64</v>
      </c>
      <c r="BB366" t="str">
        <f t="shared" si="130"/>
        <v>1200</v>
      </c>
      <c r="BC366">
        <v>1</v>
      </c>
      <c r="BD366" t="str">
        <f t="shared" si="131"/>
        <v xml:space="preserve">N72FU   </v>
      </c>
      <c r="BE366">
        <v>1</v>
      </c>
      <c r="BG366">
        <v>0</v>
      </c>
      <c r="BH366">
        <v>0</v>
      </c>
      <c r="BI366">
        <v>0</v>
      </c>
      <c r="BJ366">
        <v>-25</v>
      </c>
      <c r="BK366">
        <v>-425</v>
      </c>
      <c r="BL366" t="s">
        <v>139</v>
      </c>
      <c r="BM366">
        <v>1</v>
      </c>
      <c r="BN366">
        <v>1</v>
      </c>
      <c r="BO366">
        <v>0</v>
      </c>
      <c r="BP366">
        <v>0</v>
      </c>
      <c r="BS366">
        <v>0.36</v>
      </c>
      <c r="BT366">
        <v>0</v>
      </c>
      <c r="BU366">
        <v>0</v>
      </c>
      <c r="CE366" t="str">
        <f t="shared" si="145"/>
        <v>11:58:46.660</v>
      </c>
      <c r="CF366">
        <v>660255000</v>
      </c>
      <c r="CS366">
        <v>0</v>
      </c>
      <c r="CT366">
        <v>2</v>
      </c>
      <c r="CU366">
        <v>0</v>
      </c>
      <c r="CV366">
        <v>2</v>
      </c>
      <c r="CW366">
        <v>0</v>
      </c>
      <c r="CX366">
        <v>7</v>
      </c>
      <c r="CY366">
        <v>7</v>
      </c>
      <c r="CZ366" t="s">
        <v>131</v>
      </c>
      <c r="DA366">
        <v>65</v>
      </c>
      <c r="DB366">
        <v>0</v>
      </c>
      <c r="DC366" t="s">
        <v>132</v>
      </c>
      <c r="DD366" t="s">
        <v>133</v>
      </c>
      <c r="DG366">
        <v>3574953</v>
      </c>
      <c r="DI366">
        <v>0</v>
      </c>
      <c r="DJ366">
        <v>0</v>
      </c>
      <c r="DK366">
        <v>1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</row>
    <row r="367" spans="1:123" x14ac:dyDescent="0.3">
      <c r="A367" t="str">
        <f>"10/15/2023 11:58:46.928"</f>
        <v>10/15/2023 11:58:46.928</v>
      </c>
      <c r="C367" t="str">
        <f t="shared" si="128"/>
        <v>FFDFD3C0</v>
      </c>
      <c r="D367" t="s">
        <v>143</v>
      </c>
      <c r="E367">
        <v>6</v>
      </c>
      <c r="F367">
        <v>3006</v>
      </c>
      <c r="G367" t="s">
        <v>144</v>
      </c>
      <c r="J367" t="s">
        <v>145</v>
      </c>
      <c r="K367">
        <v>0</v>
      </c>
      <c r="L367">
        <v>3</v>
      </c>
      <c r="M367">
        <v>0</v>
      </c>
      <c r="N367">
        <v>2</v>
      </c>
      <c r="O367">
        <v>0</v>
      </c>
      <c r="P367">
        <v>1</v>
      </c>
      <c r="Q367">
        <v>0</v>
      </c>
      <c r="S367" t="str">
        <f t="shared" si="144"/>
        <v>11:58:46.000</v>
      </c>
      <c r="T367" t="str">
        <f t="shared" si="144"/>
        <v>11:58:46.000</v>
      </c>
      <c r="U367" t="str">
        <f t="shared" si="129"/>
        <v>A9A1C3</v>
      </c>
      <c r="V367">
        <v>0</v>
      </c>
      <c r="W367">
        <v>0</v>
      </c>
      <c r="X367">
        <v>2</v>
      </c>
      <c r="Y367">
        <v>0</v>
      </c>
      <c r="AA367">
        <v>1</v>
      </c>
      <c r="AB367">
        <v>8</v>
      </c>
      <c r="AC367">
        <v>3</v>
      </c>
      <c r="AD367">
        <v>0</v>
      </c>
      <c r="AE367">
        <v>9</v>
      </c>
      <c r="AF367" t="s">
        <v>126</v>
      </c>
      <c r="AG367">
        <v>0</v>
      </c>
      <c r="AH367">
        <v>3</v>
      </c>
      <c r="AI367">
        <v>1</v>
      </c>
      <c r="AJ367">
        <v>0</v>
      </c>
      <c r="AK367" t="s">
        <v>264</v>
      </c>
      <c r="AL367">
        <v>33.937818999999998</v>
      </c>
      <c r="AM367" t="s">
        <v>265</v>
      </c>
      <c r="AN367">
        <v>-78.065307000000004</v>
      </c>
      <c r="AO367">
        <v>25</v>
      </c>
      <c r="AP367">
        <v>400</v>
      </c>
      <c r="AQ367" t="s">
        <v>129</v>
      </c>
      <c r="AR367">
        <v>39</v>
      </c>
      <c r="AS367">
        <v>39</v>
      </c>
      <c r="AT367">
        <v>-64</v>
      </c>
      <c r="BB367" t="str">
        <f t="shared" si="130"/>
        <v>1200</v>
      </c>
      <c r="BC367">
        <v>1</v>
      </c>
      <c r="BD367" t="str">
        <f t="shared" si="131"/>
        <v xml:space="preserve">N72FU   </v>
      </c>
      <c r="BE367">
        <v>1</v>
      </c>
      <c r="BG367">
        <v>0</v>
      </c>
      <c r="BH367">
        <v>0</v>
      </c>
      <c r="BI367">
        <v>0</v>
      </c>
      <c r="BJ367">
        <v>-25</v>
      </c>
      <c r="BK367">
        <v>-425</v>
      </c>
      <c r="BL367" t="s">
        <v>139</v>
      </c>
      <c r="BM367">
        <v>1</v>
      </c>
      <c r="BN367">
        <v>1</v>
      </c>
      <c r="BO367">
        <v>0</v>
      </c>
      <c r="BP367">
        <v>0</v>
      </c>
      <c r="BS367">
        <v>0.36</v>
      </c>
      <c r="BT367">
        <v>0</v>
      </c>
      <c r="BU367">
        <v>0</v>
      </c>
      <c r="CE367" t="str">
        <f t="shared" si="145"/>
        <v>11:58:46.660</v>
      </c>
      <c r="CF367">
        <v>660255000</v>
      </c>
      <c r="CS367">
        <v>0</v>
      </c>
      <c r="CT367">
        <v>2</v>
      </c>
      <c r="CU367">
        <v>0</v>
      </c>
      <c r="CV367">
        <v>2</v>
      </c>
      <c r="CW367">
        <v>0</v>
      </c>
      <c r="CX367">
        <v>7</v>
      </c>
      <c r="CY367">
        <v>7</v>
      </c>
      <c r="CZ367" t="s">
        <v>131</v>
      </c>
      <c r="DA367">
        <v>65</v>
      </c>
      <c r="DB367">
        <v>0</v>
      </c>
      <c r="DC367" t="s">
        <v>132</v>
      </c>
      <c r="DD367" t="s">
        <v>133</v>
      </c>
      <c r="DG367">
        <v>3574953</v>
      </c>
      <c r="DI367">
        <v>0</v>
      </c>
      <c r="DJ367">
        <v>0</v>
      </c>
      <c r="DK367">
        <v>1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</row>
    <row r="368" spans="1:123" x14ac:dyDescent="0.3">
      <c r="A368" t="str">
        <f>"10/15/2023 11:58:47.397"</f>
        <v>10/15/2023 11:58:47.397</v>
      </c>
      <c r="C368" t="str">
        <f t="shared" si="128"/>
        <v>FFDFD3C0</v>
      </c>
      <c r="D368" t="s">
        <v>123</v>
      </c>
      <c r="E368">
        <v>10</v>
      </c>
      <c r="H368">
        <v>260</v>
      </c>
      <c r="I368" t="s">
        <v>124</v>
      </c>
      <c r="J368" t="s">
        <v>125</v>
      </c>
      <c r="K368">
        <v>0</v>
      </c>
      <c r="L368">
        <v>3</v>
      </c>
      <c r="M368">
        <v>0</v>
      </c>
      <c r="N368">
        <v>2</v>
      </c>
      <c r="O368">
        <v>0</v>
      </c>
      <c r="P368">
        <v>1</v>
      </c>
      <c r="Q368">
        <v>0</v>
      </c>
      <c r="S368" t="str">
        <f t="shared" ref="S368:T373" si="146">"11:58:47.000"</f>
        <v>11:58:47.000</v>
      </c>
      <c r="T368" t="str">
        <f t="shared" si="146"/>
        <v>11:58:47.000</v>
      </c>
      <c r="U368" t="str">
        <f t="shared" si="129"/>
        <v>A9A1C3</v>
      </c>
      <c r="V368">
        <v>0</v>
      </c>
      <c r="W368">
        <v>0</v>
      </c>
      <c r="X368">
        <v>2</v>
      </c>
      <c r="Y368">
        <v>0</v>
      </c>
      <c r="AA368">
        <v>1</v>
      </c>
      <c r="AB368">
        <v>8</v>
      </c>
      <c r="AC368">
        <v>3</v>
      </c>
      <c r="AD368">
        <v>0</v>
      </c>
      <c r="AE368">
        <v>9</v>
      </c>
      <c r="AF368" t="s">
        <v>126</v>
      </c>
      <c r="AG368">
        <v>0</v>
      </c>
      <c r="AH368">
        <v>3</v>
      </c>
      <c r="AI368">
        <v>1</v>
      </c>
      <c r="AJ368">
        <v>0</v>
      </c>
      <c r="AK368" t="s">
        <v>266</v>
      </c>
      <c r="AL368">
        <v>33.938012000000001</v>
      </c>
      <c r="AM368" t="s">
        <v>267</v>
      </c>
      <c r="AN368">
        <v>-78.065071000000003</v>
      </c>
      <c r="AO368">
        <v>25</v>
      </c>
      <c r="AP368">
        <v>400</v>
      </c>
      <c r="AQ368" t="s">
        <v>129</v>
      </c>
      <c r="AR368">
        <v>40</v>
      </c>
      <c r="AS368">
        <v>38</v>
      </c>
      <c r="AT368">
        <v>0</v>
      </c>
      <c r="BB368" t="str">
        <f t="shared" si="130"/>
        <v>1200</v>
      </c>
      <c r="BC368">
        <v>1</v>
      </c>
      <c r="BD368" t="str">
        <f t="shared" si="131"/>
        <v xml:space="preserve">N72FU   </v>
      </c>
      <c r="BE368">
        <v>1</v>
      </c>
      <c r="BG368">
        <v>0</v>
      </c>
      <c r="BH368">
        <v>0</v>
      </c>
      <c r="BI368">
        <v>0</v>
      </c>
      <c r="BJ368">
        <v>-25</v>
      </c>
      <c r="BK368">
        <v>-425</v>
      </c>
      <c r="BL368" t="s">
        <v>139</v>
      </c>
      <c r="BM368">
        <v>1</v>
      </c>
      <c r="BN368">
        <v>1</v>
      </c>
      <c r="BO368">
        <v>0</v>
      </c>
      <c r="BP368">
        <v>0</v>
      </c>
      <c r="BS368">
        <v>0.36</v>
      </c>
      <c r="BT368">
        <v>0</v>
      </c>
      <c r="BU368">
        <v>0</v>
      </c>
      <c r="CE368" t="str">
        <f t="shared" ref="CE368:CE373" si="147">"11:58:47.203"</f>
        <v>11:58:47.203</v>
      </c>
      <c r="CF368">
        <v>202753413</v>
      </c>
      <c r="CS368">
        <v>0</v>
      </c>
      <c r="CT368">
        <v>2</v>
      </c>
      <c r="CU368">
        <v>0</v>
      </c>
      <c r="CV368">
        <v>2</v>
      </c>
      <c r="CW368">
        <v>0</v>
      </c>
      <c r="CX368">
        <v>7</v>
      </c>
      <c r="CY368">
        <v>7</v>
      </c>
      <c r="CZ368" t="s">
        <v>131</v>
      </c>
      <c r="DA368">
        <v>65</v>
      </c>
      <c r="DB368">
        <v>0</v>
      </c>
      <c r="DC368" t="s">
        <v>132</v>
      </c>
      <c r="DD368" t="s">
        <v>133</v>
      </c>
      <c r="DG368">
        <v>3574959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</row>
    <row r="369" spans="1:123" x14ac:dyDescent="0.3">
      <c r="A369" t="str">
        <f>"10/15/2023 11:58:47.412"</f>
        <v>10/15/2023 11:58:47.412</v>
      </c>
      <c r="C369" t="str">
        <f t="shared" si="128"/>
        <v>FFDFD3C0</v>
      </c>
      <c r="D369" t="s">
        <v>134</v>
      </c>
      <c r="E369">
        <v>2</v>
      </c>
      <c r="H369">
        <v>158</v>
      </c>
      <c r="I369" t="s">
        <v>140</v>
      </c>
      <c r="J369" t="s">
        <v>136</v>
      </c>
      <c r="K369">
        <v>0</v>
      </c>
      <c r="L369">
        <v>3</v>
      </c>
      <c r="M369">
        <v>0</v>
      </c>
      <c r="N369">
        <v>2</v>
      </c>
      <c r="O369">
        <v>0</v>
      </c>
      <c r="P369">
        <v>1</v>
      </c>
      <c r="Q369">
        <v>0</v>
      </c>
      <c r="S369" t="str">
        <f t="shared" si="146"/>
        <v>11:58:47.000</v>
      </c>
      <c r="T369" t="str">
        <f t="shared" si="146"/>
        <v>11:58:47.000</v>
      </c>
      <c r="U369" t="str">
        <f t="shared" si="129"/>
        <v>A9A1C3</v>
      </c>
      <c r="V369">
        <v>0</v>
      </c>
      <c r="W369">
        <v>0</v>
      </c>
      <c r="X369">
        <v>2</v>
      </c>
      <c r="Y369">
        <v>0</v>
      </c>
      <c r="AA369">
        <v>1</v>
      </c>
      <c r="AB369">
        <v>8</v>
      </c>
      <c r="AC369">
        <v>3</v>
      </c>
      <c r="AD369">
        <v>0</v>
      </c>
      <c r="AE369">
        <v>9</v>
      </c>
      <c r="AF369" t="s">
        <v>126</v>
      </c>
      <c r="AG369">
        <v>0</v>
      </c>
      <c r="AH369">
        <v>3</v>
      </c>
      <c r="AI369">
        <v>1</v>
      </c>
      <c r="AJ369">
        <v>0</v>
      </c>
      <c r="AK369" t="s">
        <v>266</v>
      </c>
      <c r="AL369">
        <v>33.938012000000001</v>
      </c>
      <c r="AM369" t="s">
        <v>267</v>
      </c>
      <c r="AN369">
        <v>-78.065071000000003</v>
      </c>
      <c r="AO369">
        <v>25</v>
      </c>
      <c r="AP369">
        <v>400</v>
      </c>
      <c r="AQ369" t="s">
        <v>129</v>
      </c>
      <c r="AR369">
        <v>40</v>
      </c>
      <c r="AS369">
        <v>38</v>
      </c>
      <c r="AT369">
        <v>0</v>
      </c>
      <c r="BB369" t="str">
        <f t="shared" si="130"/>
        <v>1200</v>
      </c>
      <c r="BC369">
        <v>1</v>
      </c>
      <c r="BD369" t="str">
        <f t="shared" si="131"/>
        <v xml:space="preserve">N72FU   </v>
      </c>
      <c r="BE369">
        <v>1</v>
      </c>
      <c r="BG369">
        <v>0</v>
      </c>
      <c r="BH369">
        <v>0</v>
      </c>
      <c r="BI369">
        <v>0</v>
      </c>
      <c r="BJ369">
        <v>-25</v>
      </c>
      <c r="BK369">
        <v>-425</v>
      </c>
      <c r="BL369" t="s">
        <v>139</v>
      </c>
      <c r="BM369">
        <v>1</v>
      </c>
      <c r="BN369">
        <v>1</v>
      </c>
      <c r="BO369">
        <v>0</v>
      </c>
      <c r="BP369">
        <v>0</v>
      </c>
      <c r="BS369">
        <v>0.36</v>
      </c>
      <c r="BT369">
        <v>0</v>
      </c>
      <c r="BU369">
        <v>0</v>
      </c>
      <c r="CE369" t="str">
        <f t="shared" si="147"/>
        <v>11:58:47.203</v>
      </c>
      <c r="CF369">
        <v>202753413</v>
      </c>
      <c r="CS369">
        <v>0</v>
      </c>
      <c r="CT369">
        <v>2</v>
      </c>
      <c r="CU369">
        <v>0</v>
      </c>
      <c r="CV369">
        <v>2</v>
      </c>
      <c r="CW369">
        <v>0</v>
      </c>
      <c r="CX369">
        <v>7</v>
      </c>
      <c r="CY369">
        <v>7</v>
      </c>
      <c r="CZ369" t="s">
        <v>131</v>
      </c>
      <c r="DA369">
        <v>65</v>
      </c>
      <c r="DB369">
        <v>0</v>
      </c>
      <c r="DC369" t="s">
        <v>132</v>
      </c>
      <c r="DD369" t="s">
        <v>133</v>
      </c>
      <c r="DG369">
        <v>3574959</v>
      </c>
      <c r="DI369">
        <v>0</v>
      </c>
      <c r="DJ369">
        <v>0</v>
      </c>
      <c r="DK369">
        <v>1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</row>
    <row r="370" spans="1:123" x14ac:dyDescent="0.3">
      <c r="A370" t="str">
        <f>"10/15/2023 11:58:47.428"</f>
        <v>10/15/2023 11:58:47.428</v>
      </c>
      <c r="C370" t="str">
        <f t="shared" si="128"/>
        <v>FFDFD3C0</v>
      </c>
      <c r="D370" t="s">
        <v>137</v>
      </c>
      <c r="E370">
        <v>6</v>
      </c>
      <c r="F370">
        <v>1006</v>
      </c>
      <c r="G370" t="s">
        <v>135</v>
      </c>
      <c r="J370" t="s">
        <v>138</v>
      </c>
      <c r="K370">
        <v>0</v>
      </c>
      <c r="L370">
        <v>3</v>
      </c>
      <c r="M370">
        <v>0</v>
      </c>
      <c r="N370">
        <v>2</v>
      </c>
      <c r="O370">
        <v>0</v>
      </c>
      <c r="P370">
        <v>1</v>
      </c>
      <c r="Q370">
        <v>0</v>
      </c>
      <c r="S370" t="str">
        <f t="shared" si="146"/>
        <v>11:58:47.000</v>
      </c>
      <c r="T370" t="str">
        <f t="shared" si="146"/>
        <v>11:58:47.000</v>
      </c>
      <c r="U370" t="str">
        <f t="shared" si="129"/>
        <v>A9A1C3</v>
      </c>
      <c r="V370">
        <v>0</v>
      </c>
      <c r="W370">
        <v>0</v>
      </c>
      <c r="X370">
        <v>2</v>
      </c>
      <c r="Y370">
        <v>0</v>
      </c>
      <c r="AA370">
        <v>1</v>
      </c>
      <c r="AB370">
        <v>8</v>
      </c>
      <c r="AC370">
        <v>3</v>
      </c>
      <c r="AD370">
        <v>0</v>
      </c>
      <c r="AE370">
        <v>9</v>
      </c>
      <c r="AF370" t="s">
        <v>126</v>
      </c>
      <c r="AG370">
        <v>0</v>
      </c>
      <c r="AH370">
        <v>3</v>
      </c>
      <c r="AI370">
        <v>1</v>
      </c>
      <c r="AJ370">
        <v>0</v>
      </c>
      <c r="AK370" t="s">
        <v>266</v>
      </c>
      <c r="AL370">
        <v>33.938012000000001</v>
      </c>
      <c r="AM370" t="s">
        <v>267</v>
      </c>
      <c r="AN370">
        <v>-78.065071000000003</v>
      </c>
      <c r="AO370">
        <v>25</v>
      </c>
      <c r="AP370">
        <v>400</v>
      </c>
      <c r="AQ370" t="s">
        <v>129</v>
      </c>
      <c r="AR370">
        <v>40</v>
      </c>
      <c r="AS370">
        <v>38</v>
      </c>
      <c r="AT370">
        <v>0</v>
      </c>
      <c r="BB370" t="str">
        <f t="shared" si="130"/>
        <v>1200</v>
      </c>
      <c r="BC370">
        <v>1</v>
      </c>
      <c r="BD370" t="str">
        <f t="shared" si="131"/>
        <v xml:space="preserve">N72FU   </v>
      </c>
      <c r="BE370">
        <v>1</v>
      </c>
      <c r="BG370">
        <v>0</v>
      </c>
      <c r="BH370">
        <v>0</v>
      </c>
      <c r="BI370">
        <v>0</v>
      </c>
      <c r="BJ370">
        <v>-25</v>
      </c>
      <c r="BK370">
        <v>-425</v>
      </c>
      <c r="BL370" t="s">
        <v>139</v>
      </c>
      <c r="BM370">
        <v>1</v>
      </c>
      <c r="BN370">
        <v>1</v>
      </c>
      <c r="BO370">
        <v>0</v>
      </c>
      <c r="BP370">
        <v>0</v>
      </c>
      <c r="BS370">
        <v>0.36</v>
      </c>
      <c r="BT370">
        <v>0</v>
      </c>
      <c r="BU370">
        <v>0</v>
      </c>
      <c r="CE370" t="str">
        <f t="shared" si="147"/>
        <v>11:58:47.203</v>
      </c>
      <c r="CF370">
        <v>202753413</v>
      </c>
      <c r="CS370">
        <v>0</v>
      </c>
      <c r="CT370">
        <v>2</v>
      </c>
      <c r="CU370">
        <v>0</v>
      </c>
      <c r="CV370">
        <v>2</v>
      </c>
      <c r="CW370">
        <v>0</v>
      </c>
      <c r="CX370">
        <v>7</v>
      </c>
      <c r="CY370">
        <v>7</v>
      </c>
      <c r="CZ370" t="s">
        <v>131</v>
      </c>
      <c r="DA370">
        <v>65</v>
      </c>
      <c r="DB370">
        <v>0</v>
      </c>
      <c r="DC370" t="s">
        <v>132</v>
      </c>
      <c r="DD370" t="s">
        <v>133</v>
      </c>
      <c r="DG370">
        <v>3574959</v>
      </c>
      <c r="DI370">
        <v>0</v>
      </c>
      <c r="DJ370">
        <v>0</v>
      </c>
      <c r="DK370">
        <v>1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</row>
    <row r="371" spans="1:123" x14ac:dyDescent="0.3">
      <c r="A371" t="str">
        <f>"10/15/2023 11:58:47.428"</f>
        <v>10/15/2023 11:58:47.428</v>
      </c>
      <c r="C371" t="str">
        <f t="shared" si="128"/>
        <v>FFDFD3C0</v>
      </c>
      <c r="D371" t="s">
        <v>137</v>
      </c>
      <c r="E371">
        <v>4</v>
      </c>
      <c r="F371">
        <v>1004</v>
      </c>
      <c r="G371" t="s">
        <v>140</v>
      </c>
      <c r="J371" t="s">
        <v>138</v>
      </c>
      <c r="K371">
        <v>0</v>
      </c>
      <c r="L371">
        <v>3</v>
      </c>
      <c r="M371">
        <v>0</v>
      </c>
      <c r="N371">
        <v>2</v>
      </c>
      <c r="O371">
        <v>0</v>
      </c>
      <c r="P371">
        <v>1</v>
      </c>
      <c r="Q371">
        <v>0</v>
      </c>
      <c r="S371" t="str">
        <f t="shared" si="146"/>
        <v>11:58:47.000</v>
      </c>
      <c r="T371" t="str">
        <f t="shared" si="146"/>
        <v>11:58:47.000</v>
      </c>
      <c r="U371" t="str">
        <f t="shared" si="129"/>
        <v>A9A1C3</v>
      </c>
      <c r="V371">
        <v>0</v>
      </c>
      <c r="W371">
        <v>0</v>
      </c>
      <c r="X371">
        <v>2</v>
      </c>
      <c r="Y371">
        <v>0</v>
      </c>
      <c r="AA371">
        <v>1</v>
      </c>
      <c r="AB371">
        <v>8</v>
      </c>
      <c r="AC371">
        <v>3</v>
      </c>
      <c r="AD371">
        <v>0</v>
      </c>
      <c r="AE371">
        <v>9</v>
      </c>
      <c r="AF371" t="s">
        <v>126</v>
      </c>
      <c r="AG371">
        <v>0</v>
      </c>
      <c r="AH371">
        <v>3</v>
      </c>
      <c r="AI371">
        <v>1</v>
      </c>
      <c r="AJ371">
        <v>0</v>
      </c>
      <c r="AK371" t="s">
        <v>266</v>
      </c>
      <c r="AL371">
        <v>33.938012000000001</v>
      </c>
      <c r="AM371" t="s">
        <v>267</v>
      </c>
      <c r="AN371">
        <v>-78.065071000000003</v>
      </c>
      <c r="AO371">
        <v>25</v>
      </c>
      <c r="AP371">
        <v>400</v>
      </c>
      <c r="AQ371" t="s">
        <v>129</v>
      </c>
      <c r="AR371">
        <v>40</v>
      </c>
      <c r="AS371">
        <v>38</v>
      </c>
      <c r="AT371">
        <v>0</v>
      </c>
      <c r="BB371" t="str">
        <f t="shared" si="130"/>
        <v>1200</v>
      </c>
      <c r="BC371">
        <v>1</v>
      </c>
      <c r="BD371" t="str">
        <f t="shared" si="131"/>
        <v xml:space="preserve">N72FU   </v>
      </c>
      <c r="BE371">
        <v>1</v>
      </c>
      <c r="BG371">
        <v>0</v>
      </c>
      <c r="BH371">
        <v>0</v>
      </c>
      <c r="BI371">
        <v>0</v>
      </c>
      <c r="BJ371">
        <v>-25</v>
      </c>
      <c r="BK371">
        <v>-425</v>
      </c>
      <c r="BL371" t="s">
        <v>139</v>
      </c>
      <c r="BM371">
        <v>1</v>
      </c>
      <c r="BN371">
        <v>1</v>
      </c>
      <c r="BO371">
        <v>0</v>
      </c>
      <c r="BP371">
        <v>0</v>
      </c>
      <c r="BS371">
        <v>0.36</v>
      </c>
      <c r="BT371">
        <v>0</v>
      </c>
      <c r="BU371">
        <v>0</v>
      </c>
      <c r="CE371" t="str">
        <f t="shared" si="147"/>
        <v>11:58:47.203</v>
      </c>
      <c r="CF371">
        <v>202753413</v>
      </c>
      <c r="CS371">
        <v>0</v>
      </c>
      <c r="CT371">
        <v>2</v>
      </c>
      <c r="CU371">
        <v>0</v>
      </c>
      <c r="CV371">
        <v>2</v>
      </c>
      <c r="CW371">
        <v>0</v>
      </c>
      <c r="CX371">
        <v>7</v>
      </c>
      <c r="CY371">
        <v>7</v>
      </c>
      <c r="CZ371" t="s">
        <v>131</v>
      </c>
      <c r="DA371">
        <v>65</v>
      </c>
      <c r="DB371">
        <v>0</v>
      </c>
      <c r="DC371" t="s">
        <v>132</v>
      </c>
      <c r="DD371" t="s">
        <v>133</v>
      </c>
      <c r="DG371">
        <v>3574959</v>
      </c>
      <c r="DI371">
        <v>0</v>
      </c>
      <c r="DJ371">
        <v>0</v>
      </c>
      <c r="DK371">
        <v>1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</row>
    <row r="372" spans="1:123" x14ac:dyDescent="0.3">
      <c r="A372" t="str">
        <f>"10/15/2023 11:58:47.475"</f>
        <v>10/15/2023 11:58:47.475</v>
      </c>
      <c r="C372" t="str">
        <f t="shared" si="128"/>
        <v>FFDFD3C0</v>
      </c>
      <c r="D372" t="s">
        <v>141</v>
      </c>
      <c r="E372">
        <v>42</v>
      </c>
      <c r="H372">
        <v>129</v>
      </c>
      <c r="I372" t="s">
        <v>142</v>
      </c>
      <c r="J372" t="s">
        <v>125</v>
      </c>
      <c r="K372">
        <v>0</v>
      </c>
      <c r="L372">
        <v>3</v>
      </c>
      <c r="M372">
        <v>0</v>
      </c>
      <c r="N372">
        <v>2</v>
      </c>
      <c r="O372">
        <v>0</v>
      </c>
      <c r="P372">
        <v>1</v>
      </c>
      <c r="Q372">
        <v>0</v>
      </c>
      <c r="S372" t="str">
        <f t="shared" si="146"/>
        <v>11:58:47.000</v>
      </c>
      <c r="T372" t="str">
        <f t="shared" si="146"/>
        <v>11:58:47.000</v>
      </c>
      <c r="U372" t="str">
        <f t="shared" si="129"/>
        <v>A9A1C3</v>
      </c>
      <c r="V372">
        <v>0</v>
      </c>
      <c r="W372">
        <v>0</v>
      </c>
      <c r="X372">
        <v>2</v>
      </c>
      <c r="Y372">
        <v>0</v>
      </c>
      <c r="AA372">
        <v>1</v>
      </c>
      <c r="AB372">
        <v>8</v>
      </c>
      <c r="AC372">
        <v>3</v>
      </c>
      <c r="AD372">
        <v>0</v>
      </c>
      <c r="AE372">
        <v>9</v>
      </c>
      <c r="AF372" t="s">
        <v>126</v>
      </c>
      <c r="AG372">
        <v>0</v>
      </c>
      <c r="AH372">
        <v>3</v>
      </c>
      <c r="AI372">
        <v>1</v>
      </c>
      <c r="AJ372">
        <v>0</v>
      </c>
      <c r="AK372" t="s">
        <v>266</v>
      </c>
      <c r="AL372">
        <v>33.938012000000001</v>
      </c>
      <c r="AM372" t="s">
        <v>267</v>
      </c>
      <c r="AN372">
        <v>-78.065071000000003</v>
      </c>
      <c r="AO372">
        <v>25</v>
      </c>
      <c r="AP372">
        <v>400</v>
      </c>
      <c r="AQ372" t="s">
        <v>129</v>
      </c>
      <c r="AR372">
        <v>40</v>
      </c>
      <c r="AS372">
        <v>38</v>
      </c>
      <c r="AT372">
        <v>0</v>
      </c>
      <c r="BB372" t="str">
        <f t="shared" si="130"/>
        <v>1200</v>
      </c>
      <c r="BC372">
        <v>1</v>
      </c>
      <c r="BD372" t="str">
        <f t="shared" si="131"/>
        <v xml:space="preserve">N72FU   </v>
      </c>
      <c r="BE372">
        <v>1</v>
      </c>
      <c r="BG372">
        <v>0</v>
      </c>
      <c r="BH372">
        <v>0</v>
      </c>
      <c r="BI372">
        <v>0</v>
      </c>
      <c r="BJ372">
        <v>-25</v>
      </c>
      <c r="BK372">
        <v>-425</v>
      </c>
      <c r="BL372" t="s">
        <v>139</v>
      </c>
      <c r="BM372">
        <v>1</v>
      </c>
      <c r="BN372">
        <v>1</v>
      </c>
      <c r="BO372">
        <v>0</v>
      </c>
      <c r="BP372">
        <v>0</v>
      </c>
      <c r="BS372">
        <v>0.36</v>
      </c>
      <c r="BT372">
        <v>0</v>
      </c>
      <c r="BU372">
        <v>0</v>
      </c>
      <c r="CE372" t="str">
        <f t="shared" si="147"/>
        <v>11:58:47.203</v>
      </c>
      <c r="CF372">
        <v>202753413</v>
      </c>
      <c r="CS372">
        <v>0</v>
      </c>
      <c r="CT372">
        <v>2</v>
      </c>
      <c r="CU372">
        <v>0</v>
      </c>
      <c r="CV372">
        <v>2</v>
      </c>
      <c r="CW372">
        <v>0</v>
      </c>
      <c r="CX372">
        <v>7</v>
      </c>
      <c r="CY372">
        <v>7</v>
      </c>
      <c r="CZ372" t="s">
        <v>131</v>
      </c>
      <c r="DA372">
        <v>65</v>
      </c>
      <c r="DB372">
        <v>0</v>
      </c>
      <c r="DC372" t="s">
        <v>132</v>
      </c>
      <c r="DD372" t="s">
        <v>133</v>
      </c>
      <c r="DG372">
        <v>3574959</v>
      </c>
      <c r="DI372">
        <v>0</v>
      </c>
      <c r="DJ372">
        <v>0</v>
      </c>
      <c r="DK372">
        <v>1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</row>
    <row r="373" spans="1:123" x14ac:dyDescent="0.3">
      <c r="A373" t="str">
        <f>"10/15/2023 11:58:47.475"</f>
        <v>10/15/2023 11:58:47.475</v>
      </c>
      <c r="C373" t="str">
        <f t="shared" si="128"/>
        <v>FFDFD3C0</v>
      </c>
      <c r="D373" t="s">
        <v>143</v>
      </c>
      <c r="E373">
        <v>6</v>
      </c>
      <c r="F373">
        <v>3006</v>
      </c>
      <c r="G373" t="s">
        <v>144</v>
      </c>
      <c r="J373" t="s">
        <v>145</v>
      </c>
      <c r="K373">
        <v>0</v>
      </c>
      <c r="L373">
        <v>3</v>
      </c>
      <c r="M373">
        <v>0</v>
      </c>
      <c r="N373">
        <v>2</v>
      </c>
      <c r="O373">
        <v>0</v>
      </c>
      <c r="P373">
        <v>1</v>
      </c>
      <c r="Q373">
        <v>0</v>
      </c>
      <c r="S373" t="str">
        <f t="shared" si="146"/>
        <v>11:58:47.000</v>
      </c>
      <c r="T373" t="str">
        <f t="shared" si="146"/>
        <v>11:58:47.000</v>
      </c>
      <c r="U373" t="str">
        <f t="shared" si="129"/>
        <v>A9A1C3</v>
      </c>
      <c r="V373">
        <v>0</v>
      </c>
      <c r="W373">
        <v>0</v>
      </c>
      <c r="X373">
        <v>2</v>
      </c>
      <c r="Y373">
        <v>0</v>
      </c>
      <c r="AA373">
        <v>1</v>
      </c>
      <c r="AB373">
        <v>8</v>
      </c>
      <c r="AC373">
        <v>3</v>
      </c>
      <c r="AD373">
        <v>0</v>
      </c>
      <c r="AE373">
        <v>9</v>
      </c>
      <c r="AF373" t="s">
        <v>126</v>
      </c>
      <c r="AG373">
        <v>0</v>
      </c>
      <c r="AH373">
        <v>3</v>
      </c>
      <c r="AI373">
        <v>1</v>
      </c>
      <c r="AJ373">
        <v>0</v>
      </c>
      <c r="AK373" t="s">
        <v>266</v>
      </c>
      <c r="AL373">
        <v>33.938012000000001</v>
      </c>
      <c r="AM373" t="s">
        <v>267</v>
      </c>
      <c r="AN373">
        <v>-78.065071000000003</v>
      </c>
      <c r="AO373">
        <v>25</v>
      </c>
      <c r="AP373">
        <v>400</v>
      </c>
      <c r="AQ373" t="s">
        <v>129</v>
      </c>
      <c r="AR373">
        <v>40</v>
      </c>
      <c r="AS373">
        <v>38</v>
      </c>
      <c r="AT373">
        <v>0</v>
      </c>
      <c r="BB373" t="str">
        <f t="shared" si="130"/>
        <v>1200</v>
      </c>
      <c r="BC373">
        <v>1</v>
      </c>
      <c r="BD373" t="str">
        <f t="shared" si="131"/>
        <v xml:space="preserve">N72FU   </v>
      </c>
      <c r="BE373">
        <v>1</v>
      </c>
      <c r="BG373">
        <v>0</v>
      </c>
      <c r="BH373">
        <v>0</v>
      </c>
      <c r="BI373">
        <v>0</v>
      </c>
      <c r="BJ373">
        <v>-25</v>
      </c>
      <c r="BK373">
        <v>-425</v>
      </c>
      <c r="BL373" t="s">
        <v>139</v>
      </c>
      <c r="BM373">
        <v>1</v>
      </c>
      <c r="BN373">
        <v>1</v>
      </c>
      <c r="BO373">
        <v>0</v>
      </c>
      <c r="BP373">
        <v>0</v>
      </c>
      <c r="BS373">
        <v>0.36</v>
      </c>
      <c r="BT373">
        <v>0</v>
      </c>
      <c r="BU373">
        <v>0</v>
      </c>
      <c r="CE373" t="str">
        <f t="shared" si="147"/>
        <v>11:58:47.203</v>
      </c>
      <c r="CF373">
        <v>202753413</v>
      </c>
      <c r="CS373">
        <v>0</v>
      </c>
      <c r="CT373">
        <v>2</v>
      </c>
      <c r="CU373">
        <v>0</v>
      </c>
      <c r="CV373">
        <v>2</v>
      </c>
      <c r="CW373">
        <v>0</v>
      </c>
      <c r="CX373">
        <v>7</v>
      </c>
      <c r="CY373">
        <v>7</v>
      </c>
      <c r="CZ373" t="s">
        <v>131</v>
      </c>
      <c r="DA373">
        <v>65</v>
      </c>
      <c r="DB373">
        <v>0</v>
      </c>
      <c r="DC373" t="s">
        <v>132</v>
      </c>
      <c r="DD373" t="s">
        <v>133</v>
      </c>
      <c r="DG373">
        <v>3574959</v>
      </c>
      <c r="DI373">
        <v>0</v>
      </c>
      <c r="DJ373">
        <v>0</v>
      </c>
      <c r="DK373">
        <v>1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</row>
    <row r="374" spans="1:123" x14ac:dyDescent="0.3">
      <c r="A374" t="str">
        <f>"10/15/2023 11:58:49.069"</f>
        <v>10/15/2023 11:58:49.069</v>
      </c>
      <c r="C374" t="str">
        <f t="shared" si="128"/>
        <v>FFDFD3C0</v>
      </c>
      <c r="D374" t="s">
        <v>134</v>
      </c>
      <c r="E374">
        <v>2</v>
      </c>
      <c r="H374">
        <v>158</v>
      </c>
      <c r="I374" t="s">
        <v>140</v>
      </c>
      <c r="J374" t="s">
        <v>136</v>
      </c>
      <c r="K374">
        <v>0</v>
      </c>
      <c r="L374">
        <v>3</v>
      </c>
      <c r="M374">
        <v>0</v>
      </c>
      <c r="N374">
        <v>2</v>
      </c>
      <c r="O374">
        <v>0</v>
      </c>
      <c r="P374">
        <v>1</v>
      </c>
      <c r="Q374">
        <v>0</v>
      </c>
      <c r="S374" t="str">
        <f t="shared" ref="S374:T379" si="148">"11:58:48.000"</f>
        <v>11:58:48.000</v>
      </c>
      <c r="T374" t="str">
        <f t="shared" si="148"/>
        <v>11:58:48.000</v>
      </c>
      <c r="U374" t="str">
        <f t="shared" si="129"/>
        <v>A9A1C3</v>
      </c>
      <c r="V374">
        <v>0</v>
      </c>
      <c r="W374">
        <v>0</v>
      </c>
      <c r="X374">
        <v>2</v>
      </c>
      <c r="Y374">
        <v>0</v>
      </c>
      <c r="AA374">
        <v>1</v>
      </c>
      <c r="AB374">
        <v>8</v>
      </c>
      <c r="AC374">
        <v>3</v>
      </c>
      <c r="AD374">
        <v>0</v>
      </c>
      <c r="AE374">
        <v>9</v>
      </c>
      <c r="AF374" t="s">
        <v>126</v>
      </c>
      <c r="AG374">
        <v>0</v>
      </c>
      <c r="AH374">
        <v>3</v>
      </c>
      <c r="AI374">
        <v>1</v>
      </c>
      <c r="AJ374">
        <v>0</v>
      </c>
      <c r="AK374" t="s">
        <v>268</v>
      </c>
      <c r="AL374">
        <v>33.938205000000004</v>
      </c>
      <c r="AM374" t="s">
        <v>269</v>
      </c>
      <c r="AN374">
        <v>-78.064877999999993</v>
      </c>
      <c r="AO374">
        <v>25</v>
      </c>
      <c r="AP374">
        <v>400</v>
      </c>
      <c r="AQ374" t="s">
        <v>129</v>
      </c>
      <c r="AR374">
        <v>38</v>
      </c>
      <c r="AS374">
        <v>38</v>
      </c>
      <c r="AT374">
        <v>0</v>
      </c>
      <c r="BB374" t="str">
        <f t="shared" si="130"/>
        <v>1200</v>
      </c>
      <c r="BC374">
        <v>1</v>
      </c>
      <c r="BD374" t="str">
        <f t="shared" si="131"/>
        <v xml:space="preserve">N72FU   </v>
      </c>
      <c r="BE374">
        <v>1</v>
      </c>
      <c r="BG374">
        <v>0</v>
      </c>
      <c r="BH374">
        <v>0</v>
      </c>
      <c r="BI374">
        <v>0</v>
      </c>
      <c r="BJ374">
        <v>-25</v>
      </c>
      <c r="BK374">
        <v>-425</v>
      </c>
      <c r="BL374" t="s">
        <v>139</v>
      </c>
      <c r="BM374">
        <v>1</v>
      </c>
      <c r="BN374">
        <v>1</v>
      </c>
      <c r="BO374">
        <v>0</v>
      </c>
      <c r="BP374">
        <v>0</v>
      </c>
      <c r="BS374">
        <v>0.36</v>
      </c>
      <c r="BT374">
        <v>0</v>
      </c>
      <c r="BU374">
        <v>0</v>
      </c>
      <c r="CE374" t="str">
        <f t="shared" ref="CE374:CE379" si="149">"11:58:48.817"</f>
        <v>11:58:48.817</v>
      </c>
      <c r="CF374">
        <v>817005551</v>
      </c>
      <c r="CS374">
        <v>0</v>
      </c>
      <c r="CT374">
        <v>2</v>
      </c>
      <c r="CU374">
        <v>0</v>
      </c>
      <c r="CV374">
        <v>2</v>
      </c>
      <c r="CW374">
        <v>0</v>
      </c>
      <c r="CX374">
        <v>7</v>
      </c>
      <c r="CY374">
        <v>7</v>
      </c>
      <c r="CZ374" t="s">
        <v>131</v>
      </c>
      <c r="DA374">
        <v>65</v>
      </c>
      <c r="DB374">
        <v>0</v>
      </c>
      <c r="DC374" t="s">
        <v>132</v>
      </c>
      <c r="DD374" t="s">
        <v>133</v>
      </c>
      <c r="DG374">
        <v>3574971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</row>
    <row r="375" spans="1:123" x14ac:dyDescent="0.3">
      <c r="A375" t="str">
        <f>"10/15/2023 11:58:49.069"</f>
        <v>10/15/2023 11:58:49.069</v>
      </c>
      <c r="C375" t="str">
        <f t="shared" si="128"/>
        <v>FFDFD3C0</v>
      </c>
      <c r="D375" t="s">
        <v>137</v>
      </c>
      <c r="E375">
        <v>4</v>
      </c>
      <c r="F375">
        <v>1004</v>
      </c>
      <c r="G375" t="s">
        <v>140</v>
      </c>
      <c r="J375" t="s">
        <v>138</v>
      </c>
      <c r="K375">
        <v>0</v>
      </c>
      <c r="L375">
        <v>3</v>
      </c>
      <c r="M375">
        <v>0</v>
      </c>
      <c r="N375">
        <v>2</v>
      </c>
      <c r="O375">
        <v>0</v>
      </c>
      <c r="P375">
        <v>1</v>
      </c>
      <c r="Q375">
        <v>0</v>
      </c>
      <c r="S375" t="str">
        <f t="shared" si="148"/>
        <v>11:58:48.000</v>
      </c>
      <c r="T375" t="str">
        <f t="shared" si="148"/>
        <v>11:58:48.000</v>
      </c>
      <c r="U375" t="str">
        <f t="shared" si="129"/>
        <v>A9A1C3</v>
      </c>
      <c r="V375">
        <v>0</v>
      </c>
      <c r="W375">
        <v>0</v>
      </c>
      <c r="X375">
        <v>2</v>
      </c>
      <c r="Y375">
        <v>0</v>
      </c>
      <c r="AA375">
        <v>1</v>
      </c>
      <c r="AB375">
        <v>8</v>
      </c>
      <c r="AC375">
        <v>3</v>
      </c>
      <c r="AD375">
        <v>0</v>
      </c>
      <c r="AE375">
        <v>9</v>
      </c>
      <c r="AF375" t="s">
        <v>126</v>
      </c>
      <c r="AG375">
        <v>0</v>
      </c>
      <c r="AH375">
        <v>3</v>
      </c>
      <c r="AI375">
        <v>1</v>
      </c>
      <c r="AJ375">
        <v>0</v>
      </c>
      <c r="AK375" t="s">
        <v>268</v>
      </c>
      <c r="AL375">
        <v>33.938205000000004</v>
      </c>
      <c r="AM375" t="s">
        <v>269</v>
      </c>
      <c r="AN375">
        <v>-78.064877999999993</v>
      </c>
      <c r="AO375">
        <v>25</v>
      </c>
      <c r="AP375">
        <v>400</v>
      </c>
      <c r="AQ375" t="s">
        <v>129</v>
      </c>
      <c r="AR375">
        <v>38</v>
      </c>
      <c r="AS375">
        <v>38</v>
      </c>
      <c r="AT375">
        <v>0</v>
      </c>
      <c r="BB375" t="str">
        <f t="shared" si="130"/>
        <v>1200</v>
      </c>
      <c r="BC375">
        <v>1</v>
      </c>
      <c r="BD375" t="str">
        <f t="shared" si="131"/>
        <v xml:space="preserve">N72FU   </v>
      </c>
      <c r="BE375">
        <v>1</v>
      </c>
      <c r="BG375">
        <v>0</v>
      </c>
      <c r="BH375">
        <v>0</v>
      </c>
      <c r="BI375">
        <v>0</v>
      </c>
      <c r="BJ375">
        <v>-25</v>
      </c>
      <c r="BK375">
        <v>-425</v>
      </c>
      <c r="BL375" t="s">
        <v>139</v>
      </c>
      <c r="BM375">
        <v>1</v>
      </c>
      <c r="BN375">
        <v>1</v>
      </c>
      <c r="BO375">
        <v>0</v>
      </c>
      <c r="BP375">
        <v>0</v>
      </c>
      <c r="BS375">
        <v>0.36</v>
      </c>
      <c r="BT375">
        <v>0</v>
      </c>
      <c r="BU375">
        <v>0</v>
      </c>
      <c r="CE375" t="str">
        <f t="shared" si="149"/>
        <v>11:58:48.817</v>
      </c>
      <c r="CF375">
        <v>817005551</v>
      </c>
      <c r="CS375">
        <v>0</v>
      </c>
      <c r="CT375">
        <v>2</v>
      </c>
      <c r="CU375">
        <v>0</v>
      </c>
      <c r="CV375">
        <v>2</v>
      </c>
      <c r="CW375">
        <v>0</v>
      </c>
      <c r="CX375">
        <v>7</v>
      </c>
      <c r="CY375">
        <v>7</v>
      </c>
      <c r="CZ375" t="s">
        <v>131</v>
      </c>
      <c r="DA375">
        <v>65</v>
      </c>
      <c r="DB375">
        <v>0</v>
      </c>
      <c r="DC375" t="s">
        <v>132</v>
      </c>
      <c r="DD375" t="s">
        <v>133</v>
      </c>
      <c r="DG375">
        <v>3574971</v>
      </c>
      <c r="DI375">
        <v>0</v>
      </c>
      <c r="DJ375">
        <v>0</v>
      </c>
      <c r="DK375">
        <v>1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</row>
    <row r="376" spans="1:123" x14ac:dyDescent="0.3">
      <c r="A376" t="str">
        <f>"10/15/2023 11:58:49.069"</f>
        <v>10/15/2023 11:58:49.069</v>
      </c>
      <c r="C376" t="str">
        <f t="shared" si="128"/>
        <v>FFDFD3C0</v>
      </c>
      <c r="D376" t="s">
        <v>123</v>
      </c>
      <c r="E376">
        <v>10</v>
      </c>
      <c r="H376">
        <v>260</v>
      </c>
      <c r="I376" t="s">
        <v>124</v>
      </c>
      <c r="J376" t="s">
        <v>125</v>
      </c>
      <c r="K376">
        <v>0</v>
      </c>
      <c r="L376">
        <v>3</v>
      </c>
      <c r="M376">
        <v>0</v>
      </c>
      <c r="N376">
        <v>2</v>
      </c>
      <c r="O376">
        <v>0</v>
      </c>
      <c r="P376">
        <v>1</v>
      </c>
      <c r="Q376">
        <v>0</v>
      </c>
      <c r="S376" t="str">
        <f t="shared" si="148"/>
        <v>11:58:48.000</v>
      </c>
      <c r="T376" t="str">
        <f t="shared" si="148"/>
        <v>11:58:48.000</v>
      </c>
      <c r="U376" t="str">
        <f t="shared" si="129"/>
        <v>A9A1C3</v>
      </c>
      <c r="V376">
        <v>0</v>
      </c>
      <c r="W376">
        <v>0</v>
      </c>
      <c r="X376">
        <v>2</v>
      </c>
      <c r="Y376">
        <v>0</v>
      </c>
      <c r="AA376">
        <v>1</v>
      </c>
      <c r="AB376">
        <v>8</v>
      </c>
      <c r="AC376">
        <v>3</v>
      </c>
      <c r="AD376">
        <v>0</v>
      </c>
      <c r="AE376">
        <v>9</v>
      </c>
      <c r="AF376" t="s">
        <v>126</v>
      </c>
      <c r="AG376">
        <v>0</v>
      </c>
      <c r="AH376">
        <v>3</v>
      </c>
      <c r="AI376">
        <v>1</v>
      </c>
      <c r="AJ376">
        <v>0</v>
      </c>
      <c r="AK376" t="s">
        <v>268</v>
      </c>
      <c r="AL376">
        <v>33.938205000000004</v>
      </c>
      <c r="AM376" t="s">
        <v>269</v>
      </c>
      <c r="AN376">
        <v>-78.064877999999993</v>
      </c>
      <c r="AO376">
        <v>25</v>
      </c>
      <c r="AP376">
        <v>400</v>
      </c>
      <c r="AQ376" t="s">
        <v>129</v>
      </c>
      <c r="AR376">
        <v>38</v>
      </c>
      <c r="AS376">
        <v>38</v>
      </c>
      <c r="AT376">
        <v>0</v>
      </c>
      <c r="BB376" t="str">
        <f t="shared" si="130"/>
        <v>1200</v>
      </c>
      <c r="BC376">
        <v>1</v>
      </c>
      <c r="BD376" t="str">
        <f t="shared" si="131"/>
        <v xml:space="preserve">N72FU   </v>
      </c>
      <c r="BE376">
        <v>1</v>
      </c>
      <c r="BG376">
        <v>0</v>
      </c>
      <c r="BH376">
        <v>0</v>
      </c>
      <c r="BI376">
        <v>0</v>
      </c>
      <c r="BJ376">
        <v>-25</v>
      </c>
      <c r="BK376">
        <v>-425</v>
      </c>
      <c r="BL376" t="s">
        <v>139</v>
      </c>
      <c r="BM376">
        <v>1</v>
      </c>
      <c r="BN376">
        <v>1</v>
      </c>
      <c r="BO376">
        <v>0</v>
      </c>
      <c r="BP376">
        <v>0</v>
      </c>
      <c r="BS376">
        <v>0.36</v>
      </c>
      <c r="BT376">
        <v>0</v>
      </c>
      <c r="BU376">
        <v>0</v>
      </c>
      <c r="CE376" t="str">
        <f t="shared" si="149"/>
        <v>11:58:48.817</v>
      </c>
      <c r="CF376">
        <v>817005551</v>
      </c>
      <c r="CS376">
        <v>0</v>
      </c>
      <c r="CT376">
        <v>2</v>
      </c>
      <c r="CU376">
        <v>0</v>
      </c>
      <c r="CV376">
        <v>2</v>
      </c>
      <c r="CW376">
        <v>0</v>
      </c>
      <c r="CX376">
        <v>7</v>
      </c>
      <c r="CY376">
        <v>7</v>
      </c>
      <c r="CZ376" t="s">
        <v>131</v>
      </c>
      <c r="DA376">
        <v>65</v>
      </c>
      <c r="DB376">
        <v>0</v>
      </c>
      <c r="DC376" t="s">
        <v>132</v>
      </c>
      <c r="DD376" t="s">
        <v>133</v>
      </c>
      <c r="DG376">
        <v>3574971</v>
      </c>
      <c r="DI376">
        <v>0</v>
      </c>
      <c r="DJ376">
        <v>0</v>
      </c>
      <c r="DK376">
        <v>1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</row>
    <row r="377" spans="1:123" x14ac:dyDescent="0.3">
      <c r="A377" t="str">
        <f>"10/15/2023 11:58:49.069"</f>
        <v>10/15/2023 11:58:49.069</v>
      </c>
      <c r="C377" t="str">
        <f t="shared" si="128"/>
        <v>FFDFD3C0</v>
      </c>
      <c r="D377" t="s">
        <v>141</v>
      </c>
      <c r="E377">
        <v>42</v>
      </c>
      <c r="H377">
        <v>129</v>
      </c>
      <c r="I377" t="s">
        <v>142</v>
      </c>
      <c r="J377" t="s">
        <v>125</v>
      </c>
      <c r="K377">
        <v>0</v>
      </c>
      <c r="L377">
        <v>3</v>
      </c>
      <c r="M377">
        <v>0</v>
      </c>
      <c r="N377">
        <v>2</v>
      </c>
      <c r="O377">
        <v>0</v>
      </c>
      <c r="P377">
        <v>1</v>
      </c>
      <c r="Q377">
        <v>0</v>
      </c>
      <c r="S377" t="str">
        <f t="shared" si="148"/>
        <v>11:58:48.000</v>
      </c>
      <c r="T377" t="str">
        <f t="shared" si="148"/>
        <v>11:58:48.000</v>
      </c>
      <c r="U377" t="str">
        <f t="shared" si="129"/>
        <v>A9A1C3</v>
      </c>
      <c r="V377">
        <v>0</v>
      </c>
      <c r="W377">
        <v>0</v>
      </c>
      <c r="X377">
        <v>2</v>
      </c>
      <c r="Y377">
        <v>0</v>
      </c>
      <c r="AA377">
        <v>1</v>
      </c>
      <c r="AB377">
        <v>8</v>
      </c>
      <c r="AC377">
        <v>3</v>
      </c>
      <c r="AD377">
        <v>0</v>
      </c>
      <c r="AE377">
        <v>9</v>
      </c>
      <c r="AF377" t="s">
        <v>126</v>
      </c>
      <c r="AG377">
        <v>0</v>
      </c>
      <c r="AH377">
        <v>3</v>
      </c>
      <c r="AI377">
        <v>1</v>
      </c>
      <c r="AJ377">
        <v>0</v>
      </c>
      <c r="AK377" t="s">
        <v>268</v>
      </c>
      <c r="AL377">
        <v>33.938205000000004</v>
      </c>
      <c r="AM377" t="s">
        <v>269</v>
      </c>
      <c r="AN377">
        <v>-78.064877999999993</v>
      </c>
      <c r="AO377">
        <v>25</v>
      </c>
      <c r="AP377">
        <v>400</v>
      </c>
      <c r="AQ377" t="s">
        <v>129</v>
      </c>
      <c r="AR377">
        <v>38</v>
      </c>
      <c r="AS377">
        <v>38</v>
      </c>
      <c r="AT377">
        <v>0</v>
      </c>
      <c r="BB377" t="str">
        <f t="shared" si="130"/>
        <v>1200</v>
      </c>
      <c r="BC377">
        <v>1</v>
      </c>
      <c r="BD377" t="str">
        <f t="shared" si="131"/>
        <v xml:space="preserve">N72FU   </v>
      </c>
      <c r="BE377">
        <v>1</v>
      </c>
      <c r="BG377">
        <v>0</v>
      </c>
      <c r="BH377">
        <v>0</v>
      </c>
      <c r="BI377">
        <v>0</v>
      </c>
      <c r="BJ377">
        <v>-25</v>
      </c>
      <c r="BK377">
        <v>-425</v>
      </c>
      <c r="BL377" t="s">
        <v>139</v>
      </c>
      <c r="BM377">
        <v>1</v>
      </c>
      <c r="BN377">
        <v>1</v>
      </c>
      <c r="BO377">
        <v>0</v>
      </c>
      <c r="BP377">
        <v>0</v>
      </c>
      <c r="BS377">
        <v>0.36</v>
      </c>
      <c r="BT377">
        <v>0</v>
      </c>
      <c r="BU377">
        <v>0</v>
      </c>
      <c r="CE377" t="str">
        <f t="shared" si="149"/>
        <v>11:58:48.817</v>
      </c>
      <c r="CF377">
        <v>817005551</v>
      </c>
      <c r="CS377">
        <v>0</v>
      </c>
      <c r="CT377">
        <v>2</v>
      </c>
      <c r="CU377">
        <v>0</v>
      </c>
      <c r="CV377">
        <v>2</v>
      </c>
      <c r="CW377">
        <v>0</v>
      </c>
      <c r="CX377">
        <v>7</v>
      </c>
      <c r="CY377">
        <v>7</v>
      </c>
      <c r="CZ377" t="s">
        <v>131</v>
      </c>
      <c r="DA377">
        <v>65</v>
      </c>
      <c r="DB377">
        <v>0</v>
      </c>
      <c r="DC377" t="s">
        <v>132</v>
      </c>
      <c r="DD377" t="s">
        <v>133</v>
      </c>
      <c r="DG377">
        <v>3574971</v>
      </c>
      <c r="DI377">
        <v>0</v>
      </c>
      <c r="DJ377">
        <v>0</v>
      </c>
      <c r="DK377">
        <v>1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</row>
    <row r="378" spans="1:123" x14ac:dyDescent="0.3">
      <c r="A378" t="str">
        <f>"10/15/2023 11:58:49.069"</f>
        <v>10/15/2023 11:58:49.069</v>
      </c>
      <c r="C378" t="str">
        <f t="shared" si="128"/>
        <v>FFDFD3C0</v>
      </c>
      <c r="D378" t="s">
        <v>143</v>
      </c>
      <c r="E378">
        <v>6</v>
      </c>
      <c r="F378">
        <v>3006</v>
      </c>
      <c r="G378" t="s">
        <v>144</v>
      </c>
      <c r="J378" t="s">
        <v>145</v>
      </c>
      <c r="K378">
        <v>0</v>
      </c>
      <c r="L378">
        <v>3</v>
      </c>
      <c r="M378">
        <v>0</v>
      </c>
      <c r="N378">
        <v>2</v>
      </c>
      <c r="O378">
        <v>0</v>
      </c>
      <c r="P378">
        <v>1</v>
      </c>
      <c r="Q378">
        <v>0</v>
      </c>
      <c r="S378" t="str">
        <f t="shared" si="148"/>
        <v>11:58:48.000</v>
      </c>
      <c r="T378" t="str">
        <f t="shared" si="148"/>
        <v>11:58:48.000</v>
      </c>
      <c r="U378" t="str">
        <f t="shared" si="129"/>
        <v>A9A1C3</v>
      </c>
      <c r="V378">
        <v>0</v>
      </c>
      <c r="W378">
        <v>0</v>
      </c>
      <c r="X378">
        <v>2</v>
      </c>
      <c r="Y378">
        <v>0</v>
      </c>
      <c r="AA378">
        <v>1</v>
      </c>
      <c r="AB378">
        <v>8</v>
      </c>
      <c r="AC378">
        <v>3</v>
      </c>
      <c r="AD378">
        <v>0</v>
      </c>
      <c r="AE378">
        <v>9</v>
      </c>
      <c r="AF378" t="s">
        <v>126</v>
      </c>
      <c r="AG378">
        <v>0</v>
      </c>
      <c r="AH378">
        <v>3</v>
      </c>
      <c r="AI378">
        <v>1</v>
      </c>
      <c r="AJ378">
        <v>0</v>
      </c>
      <c r="AK378" t="s">
        <v>268</v>
      </c>
      <c r="AL378">
        <v>33.938205000000004</v>
      </c>
      <c r="AM378" t="s">
        <v>269</v>
      </c>
      <c r="AN378">
        <v>-78.064877999999993</v>
      </c>
      <c r="AO378">
        <v>25</v>
      </c>
      <c r="AP378">
        <v>400</v>
      </c>
      <c r="AQ378" t="s">
        <v>129</v>
      </c>
      <c r="AR378">
        <v>38</v>
      </c>
      <c r="AS378">
        <v>38</v>
      </c>
      <c r="AT378">
        <v>0</v>
      </c>
      <c r="BB378" t="str">
        <f t="shared" si="130"/>
        <v>1200</v>
      </c>
      <c r="BC378">
        <v>1</v>
      </c>
      <c r="BD378" t="str">
        <f t="shared" si="131"/>
        <v xml:space="preserve">N72FU   </v>
      </c>
      <c r="BE378">
        <v>1</v>
      </c>
      <c r="BG378">
        <v>0</v>
      </c>
      <c r="BH378">
        <v>0</v>
      </c>
      <c r="BI378">
        <v>0</v>
      </c>
      <c r="BJ378">
        <v>-25</v>
      </c>
      <c r="BK378">
        <v>-425</v>
      </c>
      <c r="BL378" t="s">
        <v>139</v>
      </c>
      <c r="BM378">
        <v>1</v>
      </c>
      <c r="BN378">
        <v>1</v>
      </c>
      <c r="BO378">
        <v>0</v>
      </c>
      <c r="BP378">
        <v>0</v>
      </c>
      <c r="BS378">
        <v>0.36</v>
      </c>
      <c r="BT378">
        <v>0</v>
      </c>
      <c r="BU378">
        <v>0</v>
      </c>
      <c r="CE378" t="str">
        <f t="shared" si="149"/>
        <v>11:58:48.817</v>
      </c>
      <c r="CF378">
        <v>817005551</v>
      </c>
      <c r="CS378">
        <v>0</v>
      </c>
      <c r="CT378">
        <v>2</v>
      </c>
      <c r="CU378">
        <v>0</v>
      </c>
      <c r="CV378">
        <v>2</v>
      </c>
      <c r="CW378">
        <v>0</v>
      </c>
      <c r="CX378">
        <v>7</v>
      </c>
      <c r="CY378">
        <v>7</v>
      </c>
      <c r="CZ378" t="s">
        <v>131</v>
      </c>
      <c r="DA378">
        <v>65</v>
      </c>
      <c r="DB378">
        <v>0</v>
      </c>
      <c r="DC378" t="s">
        <v>132</v>
      </c>
      <c r="DD378" t="s">
        <v>133</v>
      </c>
      <c r="DG378">
        <v>3574971</v>
      </c>
      <c r="DI378">
        <v>0</v>
      </c>
      <c r="DJ378">
        <v>0</v>
      </c>
      <c r="DK378">
        <v>1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</row>
    <row r="379" spans="1:123" x14ac:dyDescent="0.3">
      <c r="A379" t="str">
        <f>"10/15/2023 11:58:49.084"</f>
        <v>10/15/2023 11:58:49.084</v>
      </c>
      <c r="C379" t="str">
        <f t="shared" si="128"/>
        <v>FFDFD3C0</v>
      </c>
      <c r="D379" t="s">
        <v>137</v>
      </c>
      <c r="E379">
        <v>6</v>
      </c>
      <c r="F379">
        <v>1006</v>
      </c>
      <c r="G379" t="s">
        <v>135</v>
      </c>
      <c r="J379" t="s">
        <v>138</v>
      </c>
      <c r="K379">
        <v>0</v>
      </c>
      <c r="L379">
        <v>3</v>
      </c>
      <c r="M379">
        <v>0</v>
      </c>
      <c r="N379">
        <v>2</v>
      </c>
      <c r="O379">
        <v>0</v>
      </c>
      <c r="P379">
        <v>1</v>
      </c>
      <c r="Q379">
        <v>0</v>
      </c>
      <c r="S379" t="str">
        <f t="shared" si="148"/>
        <v>11:58:48.000</v>
      </c>
      <c r="T379" t="str">
        <f t="shared" si="148"/>
        <v>11:58:48.000</v>
      </c>
      <c r="U379" t="str">
        <f t="shared" si="129"/>
        <v>A9A1C3</v>
      </c>
      <c r="V379">
        <v>0</v>
      </c>
      <c r="W379">
        <v>0</v>
      </c>
      <c r="X379">
        <v>2</v>
      </c>
      <c r="Y379">
        <v>0</v>
      </c>
      <c r="AA379">
        <v>1</v>
      </c>
      <c r="AB379">
        <v>8</v>
      </c>
      <c r="AC379">
        <v>3</v>
      </c>
      <c r="AD379">
        <v>0</v>
      </c>
      <c r="AE379">
        <v>9</v>
      </c>
      <c r="AF379" t="s">
        <v>126</v>
      </c>
      <c r="AG379">
        <v>0</v>
      </c>
      <c r="AH379">
        <v>3</v>
      </c>
      <c r="AI379">
        <v>1</v>
      </c>
      <c r="AJ379">
        <v>0</v>
      </c>
      <c r="AK379" t="s">
        <v>268</v>
      </c>
      <c r="AL379">
        <v>33.938205000000004</v>
      </c>
      <c r="AM379" t="s">
        <v>269</v>
      </c>
      <c r="AN379">
        <v>-78.064877999999993</v>
      </c>
      <c r="AO379">
        <v>25</v>
      </c>
      <c r="AP379">
        <v>400</v>
      </c>
      <c r="AQ379" t="s">
        <v>129</v>
      </c>
      <c r="AR379">
        <v>38</v>
      </c>
      <c r="AS379">
        <v>38</v>
      </c>
      <c r="AT379">
        <v>0</v>
      </c>
      <c r="BB379" t="str">
        <f t="shared" si="130"/>
        <v>1200</v>
      </c>
      <c r="BC379">
        <v>1</v>
      </c>
      <c r="BD379" t="str">
        <f t="shared" si="131"/>
        <v xml:space="preserve">N72FU   </v>
      </c>
      <c r="BE379">
        <v>1</v>
      </c>
      <c r="BG379">
        <v>0</v>
      </c>
      <c r="BH379">
        <v>0</v>
      </c>
      <c r="BI379">
        <v>0</v>
      </c>
      <c r="BJ379">
        <v>-25</v>
      </c>
      <c r="BK379">
        <v>-425</v>
      </c>
      <c r="BL379" t="s">
        <v>139</v>
      </c>
      <c r="BM379">
        <v>1</v>
      </c>
      <c r="BN379">
        <v>1</v>
      </c>
      <c r="BO379">
        <v>0</v>
      </c>
      <c r="BP379">
        <v>0</v>
      </c>
      <c r="BS379">
        <v>0.36</v>
      </c>
      <c r="BT379">
        <v>0</v>
      </c>
      <c r="BU379">
        <v>0</v>
      </c>
      <c r="CE379" t="str">
        <f t="shared" si="149"/>
        <v>11:58:48.817</v>
      </c>
      <c r="CF379">
        <v>817005551</v>
      </c>
      <c r="CS379">
        <v>0</v>
      </c>
      <c r="CT379">
        <v>2</v>
      </c>
      <c r="CU379">
        <v>0</v>
      </c>
      <c r="CV379">
        <v>2</v>
      </c>
      <c r="CW379">
        <v>0</v>
      </c>
      <c r="CX379">
        <v>7</v>
      </c>
      <c r="CY379">
        <v>7</v>
      </c>
      <c r="CZ379" t="s">
        <v>131</v>
      </c>
      <c r="DA379">
        <v>65</v>
      </c>
      <c r="DB379">
        <v>0</v>
      </c>
      <c r="DC379" t="s">
        <v>132</v>
      </c>
      <c r="DD379" t="s">
        <v>133</v>
      </c>
      <c r="DG379">
        <v>3574971</v>
      </c>
      <c r="DI379">
        <v>0</v>
      </c>
      <c r="DJ379">
        <v>0</v>
      </c>
      <c r="DK379">
        <v>1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</row>
    <row r="380" spans="1:123" x14ac:dyDescent="0.3">
      <c r="A380" t="str">
        <f>"10/15/2023 11:58:50.194"</f>
        <v>10/15/2023 11:58:50.194</v>
      </c>
      <c r="C380" t="str">
        <f t="shared" si="128"/>
        <v>FFDFD3C0</v>
      </c>
      <c r="D380" t="s">
        <v>134</v>
      </c>
      <c r="E380">
        <v>2</v>
      </c>
      <c r="H380">
        <v>158</v>
      </c>
      <c r="I380" t="s">
        <v>140</v>
      </c>
      <c r="J380" t="s">
        <v>136</v>
      </c>
      <c r="K380">
        <v>0</v>
      </c>
      <c r="L380">
        <v>3</v>
      </c>
      <c r="M380">
        <v>0</v>
      </c>
      <c r="N380">
        <v>2</v>
      </c>
      <c r="O380">
        <v>0</v>
      </c>
      <c r="P380">
        <v>1</v>
      </c>
      <c r="Q380">
        <v>0</v>
      </c>
      <c r="S380" t="str">
        <f t="shared" ref="S380:T385" si="150">"11:58:49.000"</f>
        <v>11:58:49.000</v>
      </c>
      <c r="T380" t="str">
        <f t="shared" si="150"/>
        <v>11:58:49.000</v>
      </c>
      <c r="U380" t="str">
        <f t="shared" si="129"/>
        <v>A9A1C3</v>
      </c>
      <c r="V380">
        <v>0</v>
      </c>
      <c r="W380">
        <v>0</v>
      </c>
      <c r="X380">
        <v>2</v>
      </c>
      <c r="Y380">
        <v>0</v>
      </c>
      <c r="AA380">
        <v>1</v>
      </c>
      <c r="AB380">
        <v>8</v>
      </c>
      <c r="AC380">
        <v>3</v>
      </c>
      <c r="AD380">
        <v>0</v>
      </c>
      <c r="AE380">
        <v>9</v>
      </c>
      <c r="AF380" t="s">
        <v>126</v>
      </c>
      <c r="AG380">
        <v>0</v>
      </c>
      <c r="AH380">
        <v>3</v>
      </c>
      <c r="AI380">
        <v>1</v>
      </c>
      <c r="AJ380">
        <v>0</v>
      </c>
      <c r="AK380" t="s">
        <v>270</v>
      </c>
      <c r="AL380">
        <v>33.938397999999999</v>
      </c>
      <c r="AM380" t="s">
        <v>271</v>
      </c>
      <c r="AN380">
        <v>-78.064662999999996</v>
      </c>
      <c r="AO380">
        <v>25</v>
      </c>
      <c r="AP380">
        <v>400</v>
      </c>
      <c r="AQ380" t="s">
        <v>129</v>
      </c>
      <c r="AR380">
        <v>37</v>
      </c>
      <c r="AS380">
        <v>38</v>
      </c>
      <c r="AT380">
        <v>0</v>
      </c>
      <c r="BB380" t="str">
        <f t="shared" si="130"/>
        <v>1200</v>
      </c>
      <c r="BC380">
        <v>1</v>
      </c>
      <c r="BD380" t="str">
        <f t="shared" si="131"/>
        <v xml:space="preserve">N72FU   </v>
      </c>
      <c r="BE380">
        <v>1</v>
      </c>
      <c r="BG380">
        <v>0</v>
      </c>
      <c r="BH380">
        <v>0</v>
      </c>
      <c r="BI380">
        <v>0</v>
      </c>
      <c r="BJ380">
        <v>-50</v>
      </c>
      <c r="BK380">
        <v>-450</v>
      </c>
      <c r="BL380" t="s">
        <v>139</v>
      </c>
      <c r="BM380">
        <v>1</v>
      </c>
      <c r="BN380">
        <v>1</v>
      </c>
      <c r="BO380">
        <v>0</v>
      </c>
      <c r="BP380">
        <v>0</v>
      </c>
      <c r="BS380">
        <v>0.36</v>
      </c>
      <c r="BT380">
        <v>0</v>
      </c>
      <c r="BU380">
        <v>0</v>
      </c>
      <c r="CE380" t="str">
        <f t="shared" ref="CE380:CE385" si="151">"11:58:49.964"</f>
        <v>11:58:49.964</v>
      </c>
      <c r="CF380">
        <v>963756317</v>
      </c>
      <c r="CS380">
        <v>0</v>
      </c>
      <c r="CT380">
        <v>2</v>
      </c>
      <c r="CU380">
        <v>0</v>
      </c>
      <c r="CV380">
        <v>2</v>
      </c>
      <c r="CW380">
        <v>0</v>
      </c>
      <c r="CX380">
        <v>7</v>
      </c>
      <c r="CY380">
        <v>7</v>
      </c>
      <c r="CZ380" t="s">
        <v>131</v>
      </c>
      <c r="DA380">
        <v>65</v>
      </c>
      <c r="DB380">
        <v>0</v>
      </c>
      <c r="DC380" t="s">
        <v>132</v>
      </c>
      <c r="DD380" t="s">
        <v>133</v>
      </c>
      <c r="DG380">
        <v>3574978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</row>
    <row r="381" spans="1:123" x14ac:dyDescent="0.3">
      <c r="A381" t="str">
        <f>"10/15/2023 11:58:50.209"</f>
        <v>10/15/2023 11:58:50.209</v>
      </c>
      <c r="C381" t="str">
        <f t="shared" si="128"/>
        <v>FFDFD3C0</v>
      </c>
      <c r="D381" t="s">
        <v>137</v>
      </c>
      <c r="E381">
        <v>4</v>
      </c>
      <c r="F381">
        <v>1004</v>
      </c>
      <c r="G381" t="s">
        <v>140</v>
      </c>
      <c r="J381" t="s">
        <v>138</v>
      </c>
      <c r="K381">
        <v>0</v>
      </c>
      <c r="L381">
        <v>3</v>
      </c>
      <c r="M381">
        <v>0</v>
      </c>
      <c r="N381">
        <v>2</v>
      </c>
      <c r="O381">
        <v>0</v>
      </c>
      <c r="P381">
        <v>1</v>
      </c>
      <c r="Q381">
        <v>0</v>
      </c>
      <c r="S381" t="str">
        <f t="shared" si="150"/>
        <v>11:58:49.000</v>
      </c>
      <c r="T381" t="str">
        <f t="shared" si="150"/>
        <v>11:58:49.000</v>
      </c>
      <c r="U381" t="str">
        <f t="shared" si="129"/>
        <v>A9A1C3</v>
      </c>
      <c r="V381">
        <v>0</v>
      </c>
      <c r="W381">
        <v>0</v>
      </c>
      <c r="X381">
        <v>2</v>
      </c>
      <c r="Y381">
        <v>0</v>
      </c>
      <c r="AA381">
        <v>1</v>
      </c>
      <c r="AB381">
        <v>8</v>
      </c>
      <c r="AC381">
        <v>3</v>
      </c>
      <c r="AD381">
        <v>0</v>
      </c>
      <c r="AE381">
        <v>9</v>
      </c>
      <c r="AF381" t="s">
        <v>126</v>
      </c>
      <c r="AG381">
        <v>0</v>
      </c>
      <c r="AH381">
        <v>3</v>
      </c>
      <c r="AI381">
        <v>1</v>
      </c>
      <c r="AJ381">
        <v>0</v>
      </c>
      <c r="AK381" t="s">
        <v>270</v>
      </c>
      <c r="AL381">
        <v>33.938397999999999</v>
      </c>
      <c r="AM381" t="s">
        <v>271</v>
      </c>
      <c r="AN381">
        <v>-78.064662999999996</v>
      </c>
      <c r="AO381">
        <v>25</v>
      </c>
      <c r="AP381">
        <v>400</v>
      </c>
      <c r="AQ381" t="s">
        <v>129</v>
      </c>
      <c r="AR381">
        <v>37</v>
      </c>
      <c r="AS381">
        <v>38</v>
      </c>
      <c r="AT381">
        <v>0</v>
      </c>
      <c r="BB381" t="str">
        <f t="shared" si="130"/>
        <v>1200</v>
      </c>
      <c r="BC381">
        <v>1</v>
      </c>
      <c r="BD381" t="str">
        <f t="shared" si="131"/>
        <v xml:space="preserve">N72FU   </v>
      </c>
      <c r="BE381">
        <v>1</v>
      </c>
      <c r="BG381">
        <v>0</v>
      </c>
      <c r="BH381">
        <v>0</v>
      </c>
      <c r="BI381">
        <v>0</v>
      </c>
      <c r="BJ381">
        <v>-50</v>
      </c>
      <c r="BK381">
        <v>-450</v>
      </c>
      <c r="BL381" t="s">
        <v>139</v>
      </c>
      <c r="BM381">
        <v>1</v>
      </c>
      <c r="BN381">
        <v>1</v>
      </c>
      <c r="BO381">
        <v>0</v>
      </c>
      <c r="BP381">
        <v>0</v>
      </c>
      <c r="BS381">
        <v>0.36</v>
      </c>
      <c r="BT381">
        <v>0</v>
      </c>
      <c r="BU381">
        <v>0</v>
      </c>
      <c r="CE381" t="str">
        <f t="shared" si="151"/>
        <v>11:58:49.964</v>
      </c>
      <c r="CF381">
        <v>963756317</v>
      </c>
      <c r="CS381">
        <v>0</v>
      </c>
      <c r="CT381">
        <v>2</v>
      </c>
      <c r="CU381">
        <v>0</v>
      </c>
      <c r="CV381">
        <v>2</v>
      </c>
      <c r="CW381">
        <v>0</v>
      </c>
      <c r="CX381">
        <v>7</v>
      </c>
      <c r="CY381">
        <v>7</v>
      </c>
      <c r="CZ381" t="s">
        <v>131</v>
      </c>
      <c r="DA381">
        <v>65</v>
      </c>
      <c r="DB381">
        <v>0</v>
      </c>
      <c r="DC381" t="s">
        <v>132</v>
      </c>
      <c r="DD381" t="s">
        <v>133</v>
      </c>
      <c r="DG381">
        <v>3574978</v>
      </c>
      <c r="DI381">
        <v>0</v>
      </c>
      <c r="DJ381">
        <v>0</v>
      </c>
      <c r="DK381">
        <v>1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</row>
    <row r="382" spans="1:123" x14ac:dyDescent="0.3">
      <c r="A382" t="str">
        <f>"10/15/2023 11:58:50.209"</f>
        <v>10/15/2023 11:58:50.209</v>
      </c>
      <c r="C382" t="str">
        <f t="shared" si="128"/>
        <v>FFDFD3C0</v>
      </c>
      <c r="D382" t="s">
        <v>123</v>
      </c>
      <c r="E382">
        <v>10</v>
      </c>
      <c r="H382">
        <v>260</v>
      </c>
      <c r="I382" t="s">
        <v>124</v>
      </c>
      <c r="J382" t="s">
        <v>125</v>
      </c>
      <c r="K382">
        <v>0</v>
      </c>
      <c r="L382">
        <v>3</v>
      </c>
      <c r="M382">
        <v>0</v>
      </c>
      <c r="N382">
        <v>2</v>
      </c>
      <c r="O382">
        <v>0</v>
      </c>
      <c r="P382">
        <v>1</v>
      </c>
      <c r="Q382">
        <v>0</v>
      </c>
      <c r="S382" t="str">
        <f t="shared" si="150"/>
        <v>11:58:49.000</v>
      </c>
      <c r="T382" t="str">
        <f t="shared" si="150"/>
        <v>11:58:49.000</v>
      </c>
      <c r="U382" t="str">
        <f t="shared" si="129"/>
        <v>A9A1C3</v>
      </c>
      <c r="V382">
        <v>0</v>
      </c>
      <c r="W382">
        <v>0</v>
      </c>
      <c r="X382">
        <v>2</v>
      </c>
      <c r="Y382">
        <v>0</v>
      </c>
      <c r="AA382">
        <v>1</v>
      </c>
      <c r="AB382">
        <v>8</v>
      </c>
      <c r="AC382">
        <v>3</v>
      </c>
      <c r="AD382">
        <v>0</v>
      </c>
      <c r="AE382">
        <v>9</v>
      </c>
      <c r="AF382" t="s">
        <v>126</v>
      </c>
      <c r="AG382">
        <v>0</v>
      </c>
      <c r="AH382">
        <v>3</v>
      </c>
      <c r="AI382">
        <v>1</v>
      </c>
      <c r="AJ382">
        <v>0</v>
      </c>
      <c r="AK382" t="s">
        <v>270</v>
      </c>
      <c r="AL382">
        <v>33.938397999999999</v>
      </c>
      <c r="AM382" t="s">
        <v>271</v>
      </c>
      <c r="AN382">
        <v>-78.064662999999996</v>
      </c>
      <c r="AO382">
        <v>25</v>
      </c>
      <c r="AP382">
        <v>400</v>
      </c>
      <c r="AQ382" t="s">
        <v>129</v>
      </c>
      <c r="AR382">
        <v>37</v>
      </c>
      <c r="AS382">
        <v>38</v>
      </c>
      <c r="AT382">
        <v>0</v>
      </c>
      <c r="BB382" t="str">
        <f t="shared" si="130"/>
        <v>1200</v>
      </c>
      <c r="BC382">
        <v>1</v>
      </c>
      <c r="BD382" t="str">
        <f t="shared" si="131"/>
        <v xml:space="preserve">N72FU   </v>
      </c>
      <c r="BE382">
        <v>1</v>
      </c>
      <c r="BG382">
        <v>0</v>
      </c>
      <c r="BH382">
        <v>0</v>
      </c>
      <c r="BI382">
        <v>0</v>
      </c>
      <c r="BJ382">
        <v>-50</v>
      </c>
      <c r="BK382">
        <v>-450</v>
      </c>
      <c r="BL382" t="s">
        <v>139</v>
      </c>
      <c r="BM382">
        <v>1</v>
      </c>
      <c r="BN382">
        <v>1</v>
      </c>
      <c r="BO382">
        <v>0</v>
      </c>
      <c r="BP382">
        <v>0</v>
      </c>
      <c r="BS382">
        <v>0.36</v>
      </c>
      <c r="BT382">
        <v>0</v>
      </c>
      <c r="BU382">
        <v>0</v>
      </c>
      <c r="CE382" t="str">
        <f t="shared" si="151"/>
        <v>11:58:49.964</v>
      </c>
      <c r="CF382">
        <v>963756317</v>
      </c>
      <c r="CS382">
        <v>0</v>
      </c>
      <c r="CT382">
        <v>2</v>
      </c>
      <c r="CU382">
        <v>0</v>
      </c>
      <c r="CV382">
        <v>2</v>
      </c>
      <c r="CW382">
        <v>0</v>
      </c>
      <c r="CX382">
        <v>7</v>
      </c>
      <c r="CY382">
        <v>7</v>
      </c>
      <c r="CZ382" t="s">
        <v>131</v>
      </c>
      <c r="DA382">
        <v>65</v>
      </c>
      <c r="DB382">
        <v>0</v>
      </c>
      <c r="DC382" t="s">
        <v>132</v>
      </c>
      <c r="DD382" t="s">
        <v>133</v>
      </c>
      <c r="DG382">
        <v>3574978</v>
      </c>
      <c r="DI382">
        <v>0</v>
      </c>
      <c r="DJ382">
        <v>0</v>
      </c>
      <c r="DK382">
        <v>1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</row>
    <row r="383" spans="1:123" x14ac:dyDescent="0.3">
      <c r="A383" t="str">
        <f>"10/15/2023 11:58:50.209"</f>
        <v>10/15/2023 11:58:50.209</v>
      </c>
      <c r="C383" t="str">
        <f t="shared" si="128"/>
        <v>FFDFD3C0</v>
      </c>
      <c r="D383" t="s">
        <v>141</v>
      </c>
      <c r="E383">
        <v>42</v>
      </c>
      <c r="H383">
        <v>129</v>
      </c>
      <c r="I383" t="s">
        <v>142</v>
      </c>
      <c r="J383" t="s">
        <v>125</v>
      </c>
      <c r="K383">
        <v>0</v>
      </c>
      <c r="L383">
        <v>3</v>
      </c>
      <c r="M383">
        <v>0</v>
      </c>
      <c r="N383">
        <v>2</v>
      </c>
      <c r="O383">
        <v>0</v>
      </c>
      <c r="P383">
        <v>1</v>
      </c>
      <c r="Q383">
        <v>0</v>
      </c>
      <c r="S383" t="str">
        <f t="shared" si="150"/>
        <v>11:58:49.000</v>
      </c>
      <c r="T383" t="str">
        <f t="shared" si="150"/>
        <v>11:58:49.000</v>
      </c>
      <c r="U383" t="str">
        <f t="shared" si="129"/>
        <v>A9A1C3</v>
      </c>
      <c r="V383">
        <v>0</v>
      </c>
      <c r="W383">
        <v>0</v>
      </c>
      <c r="X383">
        <v>2</v>
      </c>
      <c r="Y383">
        <v>0</v>
      </c>
      <c r="AA383">
        <v>1</v>
      </c>
      <c r="AB383">
        <v>8</v>
      </c>
      <c r="AC383">
        <v>3</v>
      </c>
      <c r="AD383">
        <v>0</v>
      </c>
      <c r="AE383">
        <v>9</v>
      </c>
      <c r="AF383" t="s">
        <v>126</v>
      </c>
      <c r="AG383">
        <v>0</v>
      </c>
      <c r="AH383">
        <v>3</v>
      </c>
      <c r="AI383">
        <v>1</v>
      </c>
      <c r="AJ383">
        <v>0</v>
      </c>
      <c r="AK383" t="s">
        <v>270</v>
      </c>
      <c r="AL383">
        <v>33.938397999999999</v>
      </c>
      <c r="AM383" t="s">
        <v>271</v>
      </c>
      <c r="AN383">
        <v>-78.064662999999996</v>
      </c>
      <c r="AO383">
        <v>25</v>
      </c>
      <c r="AP383">
        <v>400</v>
      </c>
      <c r="AQ383" t="s">
        <v>129</v>
      </c>
      <c r="AR383">
        <v>37</v>
      </c>
      <c r="AS383">
        <v>38</v>
      </c>
      <c r="AT383">
        <v>0</v>
      </c>
      <c r="BB383" t="str">
        <f t="shared" si="130"/>
        <v>1200</v>
      </c>
      <c r="BC383">
        <v>1</v>
      </c>
      <c r="BD383" t="str">
        <f t="shared" si="131"/>
        <v xml:space="preserve">N72FU   </v>
      </c>
      <c r="BE383">
        <v>1</v>
      </c>
      <c r="BG383">
        <v>0</v>
      </c>
      <c r="BH383">
        <v>0</v>
      </c>
      <c r="BI383">
        <v>0</v>
      </c>
      <c r="BJ383">
        <v>-50</v>
      </c>
      <c r="BK383">
        <v>-450</v>
      </c>
      <c r="BL383" t="s">
        <v>139</v>
      </c>
      <c r="BM383">
        <v>1</v>
      </c>
      <c r="BN383">
        <v>1</v>
      </c>
      <c r="BO383">
        <v>0</v>
      </c>
      <c r="BP383">
        <v>0</v>
      </c>
      <c r="BS383">
        <v>0.36</v>
      </c>
      <c r="BT383">
        <v>0</v>
      </c>
      <c r="BU383">
        <v>0</v>
      </c>
      <c r="CE383" t="str">
        <f t="shared" si="151"/>
        <v>11:58:49.964</v>
      </c>
      <c r="CF383">
        <v>963756317</v>
      </c>
      <c r="CS383">
        <v>0</v>
      </c>
      <c r="CT383">
        <v>2</v>
      </c>
      <c r="CU383">
        <v>0</v>
      </c>
      <c r="CV383">
        <v>2</v>
      </c>
      <c r="CW383">
        <v>0</v>
      </c>
      <c r="CX383">
        <v>7</v>
      </c>
      <c r="CY383">
        <v>7</v>
      </c>
      <c r="CZ383" t="s">
        <v>131</v>
      </c>
      <c r="DA383">
        <v>65</v>
      </c>
      <c r="DB383">
        <v>0</v>
      </c>
      <c r="DC383" t="s">
        <v>132</v>
      </c>
      <c r="DD383" t="s">
        <v>133</v>
      </c>
      <c r="DG383">
        <v>3574978</v>
      </c>
      <c r="DI383">
        <v>0</v>
      </c>
      <c r="DJ383">
        <v>0</v>
      </c>
      <c r="DK383">
        <v>1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</row>
    <row r="384" spans="1:123" x14ac:dyDescent="0.3">
      <c r="A384" t="str">
        <f>"10/15/2023 11:58:50.209"</f>
        <v>10/15/2023 11:58:50.209</v>
      </c>
      <c r="C384" t="str">
        <f t="shared" si="128"/>
        <v>FFDFD3C0</v>
      </c>
      <c r="D384" t="s">
        <v>143</v>
      </c>
      <c r="E384">
        <v>6</v>
      </c>
      <c r="F384">
        <v>3006</v>
      </c>
      <c r="G384" t="s">
        <v>144</v>
      </c>
      <c r="J384" t="s">
        <v>145</v>
      </c>
      <c r="K384">
        <v>0</v>
      </c>
      <c r="L384">
        <v>3</v>
      </c>
      <c r="M384">
        <v>0</v>
      </c>
      <c r="N384">
        <v>2</v>
      </c>
      <c r="O384">
        <v>0</v>
      </c>
      <c r="P384">
        <v>1</v>
      </c>
      <c r="Q384">
        <v>0</v>
      </c>
      <c r="S384" t="str">
        <f t="shared" si="150"/>
        <v>11:58:49.000</v>
      </c>
      <c r="T384" t="str">
        <f t="shared" si="150"/>
        <v>11:58:49.000</v>
      </c>
      <c r="U384" t="str">
        <f t="shared" si="129"/>
        <v>A9A1C3</v>
      </c>
      <c r="V384">
        <v>0</v>
      </c>
      <c r="W384">
        <v>0</v>
      </c>
      <c r="X384">
        <v>2</v>
      </c>
      <c r="Y384">
        <v>0</v>
      </c>
      <c r="AA384">
        <v>1</v>
      </c>
      <c r="AB384">
        <v>8</v>
      </c>
      <c r="AC384">
        <v>3</v>
      </c>
      <c r="AD384">
        <v>0</v>
      </c>
      <c r="AE384">
        <v>9</v>
      </c>
      <c r="AF384" t="s">
        <v>126</v>
      </c>
      <c r="AG384">
        <v>0</v>
      </c>
      <c r="AH384">
        <v>3</v>
      </c>
      <c r="AI384">
        <v>1</v>
      </c>
      <c r="AJ384">
        <v>0</v>
      </c>
      <c r="AK384" t="s">
        <v>270</v>
      </c>
      <c r="AL384">
        <v>33.938397999999999</v>
      </c>
      <c r="AM384" t="s">
        <v>271</v>
      </c>
      <c r="AN384">
        <v>-78.064662999999996</v>
      </c>
      <c r="AO384">
        <v>25</v>
      </c>
      <c r="AP384">
        <v>400</v>
      </c>
      <c r="AQ384" t="s">
        <v>129</v>
      </c>
      <c r="AR384">
        <v>37</v>
      </c>
      <c r="AS384">
        <v>38</v>
      </c>
      <c r="AT384">
        <v>0</v>
      </c>
      <c r="BB384" t="str">
        <f t="shared" si="130"/>
        <v>1200</v>
      </c>
      <c r="BC384">
        <v>1</v>
      </c>
      <c r="BD384" t="str">
        <f t="shared" si="131"/>
        <v xml:space="preserve">N72FU   </v>
      </c>
      <c r="BE384">
        <v>1</v>
      </c>
      <c r="BG384">
        <v>0</v>
      </c>
      <c r="BH384">
        <v>0</v>
      </c>
      <c r="BI384">
        <v>0</v>
      </c>
      <c r="BJ384">
        <v>-50</v>
      </c>
      <c r="BK384">
        <v>-450</v>
      </c>
      <c r="BL384" t="s">
        <v>139</v>
      </c>
      <c r="BM384">
        <v>1</v>
      </c>
      <c r="BN384">
        <v>1</v>
      </c>
      <c r="BO384">
        <v>0</v>
      </c>
      <c r="BP384">
        <v>0</v>
      </c>
      <c r="BS384">
        <v>0.36</v>
      </c>
      <c r="BT384">
        <v>0</v>
      </c>
      <c r="BU384">
        <v>0</v>
      </c>
      <c r="CE384" t="str">
        <f t="shared" si="151"/>
        <v>11:58:49.964</v>
      </c>
      <c r="CF384">
        <v>963756317</v>
      </c>
      <c r="CS384">
        <v>0</v>
      </c>
      <c r="CT384">
        <v>2</v>
      </c>
      <c r="CU384">
        <v>0</v>
      </c>
      <c r="CV384">
        <v>2</v>
      </c>
      <c r="CW384">
        <v>0</v>
      </c>
      <c r="CX384">
        <v>7</v>
      </c>
      <c r="CY384">
        <v>7</v>
      </c>
      <c r="CZ384" t="s">
        <v>131</v>
      </c>
      <c r="DA384">
        <v>65</v>
      </c>
      <c r="DB384">
        <v>0</v>
      </c>
      <c r="DC384" t="s">
        <v>132</v>
      </c>
      <c r="DD384" t="s">
        <v>133</v>
      </c>
      <c r="DG384">
        <v>3574978</v>
      </c>
      <c r="DI384">
        <v>0</v>
      </c>
      <c r="DJ384">
        <v>0</v>
      </c>
      <c r="DK384">
        <v>1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</row>
    <row r="385" spans="1:123" x14ac:dyDescent="0.3">
      <c r="A385" t="str">
        <f>"10/15/2023 11:58:50.225"</f>
        <v>10/15/2023 11:58:50.225</v>
      </c>
      <c r="C385" t="str">
        <f t="shared" si="128"/>
        <v>FFDFD3C0</v>
      </c>
      <c r="D385" t="s">
        <v>137</v>
      </c>
      <c r="E385">
        <v>6</v>
      </c>
      <c r="F385">
        <v>1006</v>
      </c>
      <c r="G385" t="s">
        <v>135</v>
      </c>
      <c r="J385" t="s">
        <v>138</v>
      </c>
      <c r="K385">
        <v>0</v>
      </c>
      <c r="L385">
        <v>3</v>
      </c>
      <c r="M385">
        <v>0</v>
      </c>
      <c r="N385">
        <v>2</v>
      </c>
      <c r="O385">
        <v>0</v>
      </c>
      <c r="P385">
        <v>1</v>
      </c>
      <c r="Q385">
        <v>0</v>
      </c>
      <c r="S385" t="str">
        <f t="shared" si="150"/>
        <v>11:58:49.000</v>
      </c>
      <c r="T385" t="str">
        <f t="shared" si="150"/>
        <v>11:58:49.000</v>
      </c>
      <c r="U385" t="str">
        <f t="shared" si="129"/>
        <v>A9A1C3</v>
      </c>
      <c r="V385">
        <v>0</v>
      </c>
      <c r="W385">
        <v>0</v>
      </c>
      <c r="X385">
        <v>2</v>
      </c>
      <c r="Y385">
        <v>0</v>
      </c>
      <c r="AA385">
        <v>1</v>
      </c>
      <c r="AB385">
        <v>8</v>
      </c>
      <c r="AC385">
        <v>3</v>
      </c>
      <c r="AD385">
        <v>0</v>
      </c>
      <c r="AE385">
        <v>9</v>
      </c>
      <c r="AF385" t="s">
        <v>126</v>
      </c>
      <c r="AG385">
        <v>0</v>
      </c>
      <c r="AH385">
        <v>3</v>
      </c>
      <c r="AI385">
        <v>1</v>
      </c>
      <c r="AJ385">
        <v>0</v>
      </c>
      <c r="AK385" t="s">
        <v>270</v>
      </c>
      <c r="AL385">
        <v>33.938397999999999</v>
      </c>
      <c r="AM385" t="s">
        <v>271</v>
      </c>
      <c r="AN385">
        <v>-78.064662999999996</v>
      </c>
      <c r="AO385">
        <v>25</v>
      </c>
      <c r="AP385">
        <v>400</v>
      </c>
      <c r="AQ385" t="s">
        <v>129</v>
      </c>
      <c r="AR385">
        <v>37</v>
      </c>
      <c r="AS385">
        <v>38</v>
      </c>
      <c r="AT385">
        <v>0</v>
      </c>
      <c r="BB385" t="str">
        <f t="shared" si="130"/>
        <v>1200</v>
      </c>
      <c r="BC385">
        <v>1</v>
      </c>
      <c r="BD385" t="str">
        <f t="shared" si="131"/>
        <v xml:space="preserve">N72FU   </v>
      </c>
      <c r="BE385">
        <v>1</v>
      </c>
      <c r="BG385">
        <v>0</v>
      </c>
      <c r="BH385">
        <v>0</v>
      </c>
      <c r="BI385">
        <v>0</v>
      </c>
      <c r="BJ385">
        <v>-50</v>
      </c>
      <c r="BK385">
        <v>-450</v>
      </c>
      <c r="BL385" t="s">
        <v>139</v>
      </c>
      <c r="BM385">
        <v>1</v>
      </c>
      <c r="BN385">
        <v>1</v>
      </c>
      <c r="BO385">
        <v>0</v>
      </c>
      <c r="BP385">
        <v>0</v>
      </c>
      <c r="BS385">
        <v>0.36</v>
      </c>
      <c r="BT385">
        <v>0</v>
      </c>
      <c r="BU385">
        <v>0</v>
      </c>
      <c r="CE385" t="str">
        <f t="shared" si="151"/>
        <v>11:58:49.964</v>
      </c>
      <c r="CF385">
        <v>963756317</v>
      </c>
      <c r="CS385">
        <v>0</v>
      </c>
      <c r="CT385">
        <v>2</v>
      </c>
      <c r="CU385">
        <v>0</v>
      </c>
      <c r="CV385">
        <v>2</v>
      </c>
      <c r="CW385">
        <v>0</v>
      </c>
      <c r="CX385">
        <v>7</v>
      </c>
      <c r="CY385">
        <v>7</v>
      </c>
      <c r="CZ385" t="s">
        <v>131</v>
      </c>
      <c r="DA385">
        <v>65</v>
      </c>
      <c r="DB385">
        <v>0</v>
      </c>
      <c r="DC385" t="s">
        <v>132</v>
      </c>
      <c r="DD385" t="s">
        <v>133</v>
      </c>
      <c r="DG385">
        <v>3574978</v>
      </c>
      <c r="DI385">
        <v>0</v>
      </c>
      <c r="DJ385">
        <v>0</v>
      </c>
      <c r="DK385">
        <v>1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</row>
    <row r="386" spans="1:123" x14ac:dyDescent="0.3">
      <c r="A386" t="str">
        <f>"10/15/2023 11:58:50.975"</f>
        <v>10/15/2023 11:58:50.975</v>
      </c>
      <c r="C386" t="str">
        <f t="shared" ref="C386:C449" si="152">"FFDFD3C0"</f>
        <v>FFDFD3C0</v>
      </c>
      <c r="D386" t="s">
        <v>134</v>
      </c>
      <c r="E386">
        <v>2</v>
      </c>
      <c r="H386">
        <v>158</v>
      </c>
      <c r="I386" t="s">
        <v>140</v>
      </c>
      <c r="J386" t="s">
        <v>136</v>
      </c>
      <c r="K386">
        <v>0</v>
      </c>
      <c r="L386">
        <v>3</v>
      </c>
      <c r="M386">
        <v>0</v>
      </c>
      <c r="N386">
        <v>2</v>
      </c>
      <c r="O386">
        <v>0</v>
      </c>
      <c r="P386">
        <v>1</v>
      </c>
      <c r="Q386">
        <v>0</v>
      </c>
      <c r="S386" t="str">
        <f t="shared" ref="S386:T391" si="153">"11:58:50.000"</f>
        <v>11:58:50.000</v>
      </c>
      <c r="T386" t="str">
        <f t="shared" si="153"/>
        <v>11:58:50.000</v>
      </c>
      <c r="U386" t="str">
        <f t="shared" ref="U386:U449" si="154">"A9A1C3"</f>
        <v>A9A1C3</v>
      </c>
      <c r="V386">
        <v>0</v>
      </c>
      <c r="W386">
        <v>0</v>
      </c>
      <c r="X386">
        <v>2</v>
      </c>
      <c r="Y386">
        <v>0</v>
      </c>
      <c r="AA386">
        <v>1</v>
      </c>
      <c r="AB386">
        <v>8</v>
      </c>
      <c r="AC386">
        <v>3</v>
      </c>
      <c r="AD386">
        <v>0</v>
      </c>
      <c r="AE386">
        <v>9</v>
      </c>
      <c r="AF386" t="s">
        <v>126</v>
      </c>
      <c r="AG386">
        <v>0</v>
      </c>
      <c r="AH386">
        <v>3</v>
      </c>
      <c r="AI386">
        <v>1</v>
      </c>
      <c r="AJ386">
        <v>0</v>
      </c>
      <c r="AK386" t="s">
        <v>272</v>
      </c>
      <c r="AL386">
        <v>33.938569999999999</v>
      </c>
      <c r="AM386" t="s">
        <v>273</v>
      </c>
      <c r="AN386">
        <v>-78.064448999999996</v>
      </c>
      <c r="AO386">
        <v>25</v>
      </c>
      <c r="AP386">
        <v>400</v>
      </c>
      <c r="AQ386" t="s">
        <v>129</v>
      </c>
      <c r="AR386">
        <v>37</v>
      </c>
      <c r="AS386">
        <v>39</v>
      </c>
      <c r="AT386">
        <v>-64</v>
      </c>
      <c r="BB386" t="str">
        <f t="shared" ref="BB386:BB449" si="155">"1200"</f>
        <v>1200</v>
      </c>
      <c r="BC386">
        <v>1</v>
      </c>
      <c r="BD386" t="str">
        <f t="shared" ref="BD386:BD449" si="156">"N72FU   "</f>
        <v xml:space="preserve">N72FU   </v>
      </c>
      <c r="BE386">
        <v>1</v>
      </c>
      <c r="BG386">
        <v>0</v>
      </c>
      <c r="BH386">
        <v>0</v>
      </c>
      <c r="BI386">
        <v>0</v>
      </c>
      <c r="BJ386">
        <v>-50</v>
      </c>
      <c r="BK386">
        <v>-450</v>
      </c>
      <c r="BL386" t="s">
        <v>139</v>
      </c>
      <c r="BM386">
        <v>1</v>
      </c>
      <c r="BN386">
        <v>1</v>
      </c>
      <c r="BO386">
        <v>0</v>
      </c>
      <c r="BP386">
        <v>0</v>
      </c>
      <c r="BS386">
        <v>0.36</v>
      </c>
      <c r="BT386">
        <v>0</v>
      </c>
      <c r="BU386">
        <v>0</v>
      </c>
      <c r="CE386" t="str">
        <f t="shared" ref="CE386:CE391" si="157">"11:58:50.783"</f>
        <v>11:58:50.783</v>
      </c>
      <c r="CF386">
        <v>783005575</v>
      </c>
      <c r="CS386">
        <v>0</v>
      </c>
      <c r="CT386">
        <v>2</v>
      </c>
      <c r="CU386">
        <v>0</v>
      </c>
      <c r="CV386">
        <v>2</v>
      </c>
      <c r="CW386">
        <v>0</v>
      </c>
      <c r="CX386">
        <v>7</v>
      </c>
      <c r="CY386">
        <v>7</v>
      </c>
      <c r="CZ386" t="s">
        <v>131</v>
      </c>
      <c r="DA386">
        <v>65</v>
      </c>
      <c r="DB386">
        <v>0</v>
      </c>
      <c r="DC386" t="s">
        <v>132</v>
      </c>
      <c r="DD386" t="s">
        <v>133</v>
      </c>
      <c r="DG386">
        <v>3574987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</row>
    <row r="387" spans="1:123" x14ac:dyDescent="0.3">
      <c r="A387" t="str">
        <f>"10/15/2023 11:58:50.990"</f>
        <v>10/15/2023 11:58:50.990</v>
      </c>
      <c r="C387" t="str">
        <f t="shared" si="152"/>
        <v>FFDFD3C0</v>
      </c>
      <c r="D387" t="s">
        <v>137</v>
      </c>
      <c r="E387">
        <v>4</v>
      </c>
      <c r="F387">
        <v>1004</v>
      </c>
      <c r="G387" t="s">
        <v>140</v>
      </c>
      <c r="J387" t="s">
        <v>138</v>
      </c>
      <c r="K387">
        <v>0</v>
      </c>
      <c r="L387">
        <v>3</v>
      </c>
      <c r="M387">
        <v>0</v>
      </c>
      <c r="N387">
        <v>2</v>
      </c>
      <c r="O387">
        <v>0</v>
      </c>
      <c r="P387">
        <v>1</v>
      </c>
      <c r="Q387">
        <v>0</v>
      </c>
      <c r="S387" t="str">
        <f t="shared" si="153"/>
        <v>11:58:50.000</v>
      </c>
      <c r="T387" t="str">
        <f t="shared" si="153"/>
        <v>11:58:50.000</v>
      </c>
      <c r="U387" t="str">
        <f t="shared" si="154"/>
        <v>A9A1C3</v>
      </c>
      <c r="V387">
        <v>0</v>
      </c>
      <c r="W387">
        <v>0</v>
      </c>
      <c r="X387">
        <v>2</v>
      </c>
      <c r="Y387">
        <v>0</v>
      </c>
      <c r="AA387">
        <v>1</v>
      </c>
      <c r="AB387">
        <v>8</v>
      </c>
      <c r="AC387">
        <v>3</v>
      </c>
      <c r="AD387">
        <v>0</v>
      </c>
      <c r="AE387">
        <v>9</v>
      </c>
      <c r="AF387" t="s">
        <v>126</v>
      </c>
      <c r="AG387">
        <v>0</v>
      </c>
      <c r="AH387">
        <v>3</v>
      </c>
      <c r="AI387">
        <v>1</v>
      </c>
      <c r="AJ387">
        <v>0</v>
      </c>
      <c r="AK387" t="s">
        <v>272</v>
      </c>
      <c r="AL387">
        <v>33.938569999999999</v>
      </c>
      <c r="AM387" t="s">
        <v>273</v>
      </c>
      <c r="AN387">
        <v>-78.064448999999996</v>
      </c>
      <c r="AO387">
        <v>25</v>
      </c>
      <c r="AP387">
        <v>400</v>
      </c>
      <c r="AQ387" t="s">
        <v>129</v>
      </c>
      <c r="AR387">
        <v>37</v>
      </c>
      <c r="AS387">
        <v>39</v>
      </c>
      <c r="AT387">
        <v>-64</v>
      </c>
      <c r="BB387" t="str">
        <f t="shared" si="155"/>
        <v>1200</v>
      </c>
      <c r="BC387">
        <v>1</v>
      </c>
      <c r="BD387" t="str">
        <f t="shared" si="156"/>
        <v xml:space="preserve">N72FU   </v>
      </c>
      <c r="BE387">
        <v>1</v>
      </c>
      <c r="BG387">
        <v>0</v>
      </c>
      <c r="BH387">
        <v>0</v>
      </c>
      <c r="BI387">
        <v>0</v>
      </c>
      <c r="BJ387">
        <v>-50</v>
      </c>
      <c r="BK387">
        <v>-450</v>
      </c>
      <c r="BL387" t="s">
        <v>139</v>
      </c>
      <c r="BM387">
        <v>1</v>
      </c>
      <c r="BN387">
        <v>1</v>
      </c>
      <c r="BO387">
        <v>0</v>
      </c>
      <c r="BP387">
        <v>0</v>
      </c>
      <c r="BS387">
        <v>0.36</v>
      </c>
      <c r="BT387">
        <v>0</v>
      </c>
      <c r="BU387">
        <v>0</v>
      </c>
      <c r="CE387" t="str">
        <f t="shared" si="157"/>
        <v>11:58:50.783</v>
      </c>
      <c r="CF387">
        <v>783005575</v>
      </c>
      <c r="CS387">
        <v>0</v>
      </c>
      <c r="CT387">
        <v>2</v>
      </c>
      <c r="CU387">
        <v>0</v>
      </c>
      <c r="CV387">
        <v>2</v>
      </c>
      <c r="CW387">
        <v>0</v>
      </c>
      <c r="CX387">
        <v>7</v>
      </c>
      <c r="CY387">
        <v>7</v>
      </c>
      <c r="CZ387" t="s">
        <v>131</v>
      </c>
      <c r="DA387">
        <v>65</v>
      </c>
      <c r="DB387">
        <v>0</v>
      </c>
      <c r="DC387" t="s">
        <v>132</v>
      </c>
      <c r="DD387" t="s">
        <v>133</v>
      </c>
      <c r="DG387">
        <v>3574987</v>
      </c>
      <c r="DI387">
        <v>0</v>
      </c>
      <c r="DJ387">
        <v>0</v>
      </c>
      <c r="DK387">
        <v>1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</row>
    <row r="388" spans="1:123" x14ac:dyDescent="0.3">
      <c r="A388" t="str">
        <f>"10/15/2023 11:58:51.006"</f>
        <v>10/15/2023 11:58:51.006</v>
      </c>
      <c r="C388" t="str">
        <f t="shared" si="152"/>
        <v>FFDFD3C0</v>
      </c>
      <c r="D388" t="s">
        <v>123</v>
      </c>
      <c r="E388">
        <v>10</v>
      </c>
      <c r="H388">
        <v>260</v>
      </c>
      <c r="I388" t="s">
        <v>124</v>
      </c>
      <c r="J388" t="s">
        <v>125</v>
      </c>
      <c r="K388">
        <v>0</v>
      </c>
      <c r="L388">
        <v>3</v>
      </c>
      <c r="M388">
        <v>0</v>
      </c>
      <c r="N388">
        <v>2</v>
      </c>
      <c r="O388">
        <v>0</v>
      </c>
      <c r="P388">
        <v>1</v>
      </c>
      <c r="Q388">
        <v>0</v>
      </c>
      <c r="S388" t="str">
        <f t="shared" si="153"/>
        <v>11:58:50.000</v>
      </c>
      <c r="T388" t="str">
        <f t="shared" si="153"/>
        <v>11:58:50.000</v>
      </c>
      <c r="U388" t="str">
        <f t="shared" si="154"/>
        <v>A9A1C3</v>
      </c>
      <c r="V388">
        <v>0</v>
      </c>
      <c r="W388">
        <v>0</v>
      </c>
      <c r="X388">
        <v>2</v>
      </c>
      <c r="Y388">
        <v>0</v>
      </c>
      <c r="AA388">
        <v>1</v>
      </c>
      <c r="AB388">
        <v>8</v>
      </c>
      <c r="AC388">
        <v>3</v>
      </c>
      <c r="AD388">
        <v>0</v>
      </c>
      <c r="AE388">
        <v>9</v>
      </c>
      <c r="AF388" t="s">
        <v>126</v>
      </c>
      <c r="AG388">
        <v>0</v>
      </c>
      <c r="AH388">
        <v>3</v>
      </c>
      <c r="AI388">
        <v>1</v>
      </c>
      <c r="AJ388">
        <v>0</v>
      </c>
      <c r="AK388" t="s">
        <v>272</v>
      </c>
      <c r="AL388">
        <v>33.938569999999999</v>
      </c>
      <c r="AM388" t="s">
        <v>273</v>
      </c>
      <c r="AN388">
        <v>-78.064448999999996</v>
      </c>
      <c r="AO388">
        <v>25</v>
      </c>
      <c r="AP388">
        <v>400</v>
      </c>
      <c r="AQ388" t="s">
        <v>129</v>
      </c>
      <c r="AR388">
        <v>37</v>
      </c>
      <c r="AS388">
        <v>39</v>
      </c>
      <c r="AT388">
        <v>-64</v>
      </c>
      <c r="BB388" t="str">
        <f t="shared" si="155"/>
        <v>1200</v>
      </c>
      <c r="BC388">
        <v>1</v>
      </c>
      <c r="BD388" t="str">
        <f t="shared" si="156"/>
        <v xml:space="preserve">N72FU   </v>
      </c>
      <c r="BE388">
        <v>1</v>
      </c>
      <c r="BG388">
        <v>0</v>
      </c>
      <c r="BH388">
        <v>0</v>
      </c>
      <c r="BI388">
        <v>0</v>
      </c>
      <c r="BJ388">
        <v>-50</v>
      </c>
      <c r="BK388">
        <v>-450</v>
      </c>
      <c r="BL388" t="s">
        <v>139</v>
      </c>
      <c r="BM388">
        <v>1</v>
      </c>
      <c r="BN388">
        <v>1</v>
      </c>
      <c r="BO388">
        <v>0</v>
      </c>
      <c r="BP388">
        <v>0</v>
      </c>
      <c r="BS388">
        <v>0.36</v>
      </c>
      <c r="BT388">
        <v>0</v>
      </c>
      <c r="BU388">
        <v>0</v>
      </c>
      <c r="CE388" t="str">
        <f t="shared" si="157"/>
        <v>11:58:50.783</v>
      </c>
      <c r="CF388">
        <v>783005575</v>
      </c>
      <c r="CS388">
        <v>0</v>
      </c>
      <c r="CT388">
        <v>2</v>
      </c>
      <c r="CU388">
        <v>0</v>
      </c>
      <c r="CV388">
        <v>2</v>
      </c>
      <c r="CW388">
        <v>0</v>
      </c>
      <c r="CX388">
        <v>7</v>
      </c>
      <c r="CY388">
        <v>7</v>
      </c>
      <c r="CZ388" t="s">
        <v>131</v>
      </c>
      <c r="DA388">
        <v>65</v>
      </c>
      <c r="DB388">
        <v>0</v>
      </c>
      <c r="DC388" t="s">
        <v>132</v>
      </c>
      <c r="DD388" t="s">
        <v>133</v>
      </c>
      <c r="DG388">
        <v>3574987</v>
      </c>
      <c r="DI388">
        <v>0</v>
      </c>
      <c r="DJ388">
        <v>0</v>
      </c>
      <c r="DK388">
        <v>1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</row>
    <row r="389" spans="1:123" x14ac:dyDescent="0.3">
      <c r="A389" t="str">
        <f>"10/15/2023 11:58:51.006"</f>
        <v>10/15/2023 11:58:51.006</v>
      </c>
      <c r="C389" t="str">
        <f t="shared" si="152"/>
        <v>FFDFD3C0</v>
      </c>
      <c r="D389" t="s">
        <v>141</v>
      </c>
      <c r="E389">
        <v>42</v>
      </c>
      <c r="H389">
        <v>129</v>
      </c>
      <c r="I389" t="s">
        <v>142</v>
      </c>
      <c r="J389" t="s">
        <v>125</v>
      </c>
      <c r="K389">
        <v>0</v>
      </c>
      <c r="L389">
        <v>3</v>
      </c>
      <c r="M389">
        <v>0</v>
      </c>
      <c r="N389">
        <v>2</v>
      </c>
      <c r="O389">
        <v>0</v>
      </c>
      <c r="P389">
        <v>1</v>
      </c>
      <c r="Q389">
        <v>0</v>
      </c>
      <c r="S389" t="str">
        <f t="shared" si="153"/>
        <v>11:58:50.000</v>
      </c>
      <c r="T389" t="str">
        <f t="shared" si="153"/>
        <v>11:58:50.000</v>
      </c>
      <c r="U389" t="str">
        <f t="shared" si="154"/>
        <v>A9A1C3</v>
      </c>
      <c r="V389">
        <v>0</v>
      </c>
      <c r="W389">
        <v>0</v>
      </c>
      <c r="X389">
        <v>2</v>
      </c>
      <c r="Y389">
        <v>0</v>
      </c>
      <c r="AA389">
        <v>1</v>
      </c>
      <c r="AB389">
        <v>8</v>
      </c>
      <c r="AC389">
        <v>3</v>
      </c>
      <c r="AD389">
        <v>0</v>
      </c>
      <c r="AE389">
        <v>9</v>
      </c>
      <c r="AF389" t="s">
        <v>126</v>
      </c>
      <c r="AG389">
        <v>0</v>
      </c>
      <c r="AH389">
        <v>3</v>
      </c>
      <c r="AI389">
        <v>1</v>
      </c>
      <c r="AJ389">
        <v>0</v>
      </c>
      <c r="AK389" t="s">
        <v>272</v>
      </c>
      <c r="AL389">
        <v>33.938569999999999</v>
      </c>
      <c r="AM389" t="s">
        <v>273</v>
      </c>
      <c r="AN389">
        <v>-78.064448999999996</v>
      </c>
      <c r="AO389">
        <v>25</v>
      </c>
      <c r="AP389">
        <v>400</v>
      </c>
      <c r="AQ389" t="s">
        <v>129</v>
      </c>
      <c r="AR389">
        <v>37</v>
      </c>
      <c r="AS389">
        <v>39</v>
      </c>
      <c r="AT389">
        <v>-64</v>
      </c>
      <c r="BB389" t="str">
        <f t="shared" si="155"/>
        <v>1200</v>
      </c>
      <c r="BC389">
        <v>1</v>
      </c>
      <c r="BD389" t="str">
        <f t="shared" si="156"/>
        <v xml:space="preserve">N72FU   </v>
      </c>
      <c r="BE389">
        <v>1</v>
      </c>
      <c r="BG389">
        <v>0</v>
      </c>
      <c r="BH389">
        <v>0</v>
      </c>
      <c r="BI389">
        <v>0</v>
      </c>
      <c r="BJ389">
        <v>-50</v>
      </c>
      <c r="BK389">
        <v>-450</v>
      </c>
      <c r="BL389" t="s">
        <v>139</v>
      </c>
      <c r="BM389">
        <v>1</v>
      </c>
      <c r="BN389">
        <v>1</v>
      </c>
      <c r="BO389">
        <v>0</v>
      </c>
      <c r="BP389">
        <v>0</v>
      </c>
      <c r="BS389">
        <v>0.36</v>
      </c>
      <c r="BT389">
        <v>0</v>
      </c>
      <c r="BU389">
        <v>0</v>
      </c>
      <c r="CE389" t="str">
        <f t="shared" si="157"/>
        <v>11:58:50.783</v>
      </c>
      <c r="CF389">
        <v>783005575</v>
      </c>
      <c r="CS389">
        <v>0</v>
      </c>
      <c r="CT389">
        <v>2</v>
      </c>
      <c r="CU389">
        <v>0</v>
      </c>
      <c r="CV389">
        <v>2</v>
      </c>
      <c r="CW389">
        <v>0</v>
      </c>
      <c r="CX389">
        <v>7</v>
      </c>
      <c r="CY389">
        <v>7</v>
      </c>
      <c r="CZ389" t="s">
        <v>131</v>
      </c>
      <c r="DA389">
        <v>65</v>
      </c>
      <c r="DB389">
        <v>0</v>
      </c>
      <c r="DC389" t="s">
        <v>132</v>
      </c>
      <c r="DD389" t="s">
        <v>133</v>
      </c>
      <c r="DG389">
        <v>3574987</v>
      </c>
      <c r="DI389">
        <v>0</v>
      </c>
      <c r="DJ389">
        <v>0</v>
      </c>
      <c r="DK389">
        <v>1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</row>
    <row r="390" spans="1:123" x14ac:dyDescent="0.3">
      <c r="A390" t="str">
        <f>"10/15/2023 11:58:51.022"</f>
        <v>10/15/2023 11:58:51.022</v>
      </c>
      <c r="C390" t="str">
        <f t="shared" si="152"/>
        <v>FFDFD3C0</v>
      </c>
      <c r="D390" t="s">
        <v>143</v>
      </c>
      <c r="E390">
        <v>6</v>
      </c>
      <c r="F390">
        <v>3006</v>
      </c>
      <c r="G390" t="s">
        <v>144</v>
      </c>
      <c r="J390" t="s">
        <v>145</v>
      </c>
      <c r="K390">
        <v>0</v>
      </c>
      <c r="L390">
        <v>3</v>
      </c>
      <c r="M390">
        <v>0</v>
      </c>
      <c r="N390">
        <v>2</v>
      </c>
      <c r="O390">
        <v>0</v>
      </c>
      <c r="P390">
        <v>1</v>
      </c>
      <c r="Q390">
        <v>0</v>
      </c>
      <c r="S390" t="str">
        <f t="shared" si="153"/>
        <v>11:58:50.000</v>
      </c>
      <c r="T390" t="str">
        <f t="shared" si="153"/>
        <v>11:58:50.000</v>
      </c>
      <c r="U390" t="str">
        <f t="shared" si="154"/>
        <v>A9A1C3</v>
      </c>
      <c r="V390">
        <v>0</v>
      </c>
      <c r="W390">
        <v>0</v>
      </c>
      <c r="X390">
        <v>2</v>
      </c>
      <c r="Y390">
        <v>0</v>
      </c>
      <c r="AA390">
        <v>1</v>
      </c>
      <c r="AB390">
        <v>8</v>
      </c>
      <c r="AC390">
        <v>3</v>
      </c>
      <c r="AD390">
        <v>0</v>
      </c>
      <c r="AE390">
        <v>9</v>
      </c>
      <c r="AF390" t="s">
        <v>126</v>
      </c>
      <c r="AG390">
        <v>0</v>
      </c>
      <c r="AH390">
        <v>3</v>
      </c>
      <c r="AI390">
        <v>1</v>
      </c>
      <c r="AJ390">
        <v>0</v>
      </c>
      <c r="AK390" t="s">
        <v>272</v>
      </c>
      <c r="AL390">
        <v>33.938569999999999</v>
      </c>
      <c r="AM390" t="s">
        <v>273</v>
      </c>
      <c r="AN390">
        <v>-78.064448999999996</v>
      </c>
      <c r="AO390">
        <v>25</v>
      </c>
      <c r="AP390">
        <v>400</v>
      </c>
      <c r="AQ390" t="s">
        <v>129</v>
      </c>
      <c r="AR390">
        <v>37</v>
      </c>
      <c r="AS390">
        <v>39</v>
      </c>
      <c r="AT390">
        <v>-64</v>
      </c>
      <c r="BB390" t="str">
        <f t="shared" si="155"/>
        <v>1200</v>
      </c>
      <c r="BC390">
        <v>1</v>
      </c>
      <c r="BD390" t="str">
        <f t="shared" si="156"/>
        <v xml:space="preserve">N72FU   </v>
      </c>
      <c r="BE390">
        <v>1</v>
      </c>
      <c r="BG390">
        <v>0</v>
      </c>
      <c r="BH390">
        <v>0</v>
      </c>
      <c r="BI390">
        <v>0</v>
      </c>
      <c r="BJ390">
        <v>-50</v>
      </c>
      <c r="BK390">
        <v>-450</v>
      </c>
      <c r="BL390" t="s">
        <v>139</v>
      </c>
      <c r="BM390">
        <v>1</v>
      </c>
      <c r="BN390">
        <v>1</v>
      </c>
      <c r="BO390">
        <v>0</v>
      </c>
      <c r="BP390">
        <v>0</v>
      </c>
      <c r="BS390">
        <v>0.36</v>
      </c>
      <c r="BT390">
        <v>0</v>
      </c>
      <c r="BU390">
        <v>0</v>
      </c>
      <c r="CE390" t="str">
        <f t="shared" si="157"/>
        <v>11:58:50.783</v>
      </c>
      <c r="CF390">
        <v>783005575</v>
      </c>
      <c r="CS390">
        <v>0</v>
      </c>
      <c r="CT390">
        <v>2</v>
      </c>
      <c r="CU390">
        <v>0</v>
      </c>
      <c r="CV390">
        <v>2</v>
      </c>
      <c r="CW390">
        <v>0</v>
      </c>
      <c r="CX390">
        <v>7</v>
      </c>
      <c r="CY390">
        <v>7</v>
      </c>
      <c r="CZ390" t="s">
        <v>131</v>
      </c>
      <c r="DA390">
        <v>65</v>
      </c>
      <c r="DB390">
        <v>0</v>
      </c>
      <c r="DC390" t="s">
        <v>132</v>
      </c>
      <c r="DD390" t="s">
        <v>133</v>
      </c>
      <c r="DG390">
        <v>3574987</v>
      </c>
      <c r="DI390">
        <v>0</v>
      </c>
      <c r="DJ390">
        <v>0</v>
      </c>
      <c r="DK390">
        <v>1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</row>
    <row r="391" spans="1:123" x14ac:dyDescent="0.3">
      <c r="A391" t="str">
        <f>"10/15/2023 11:58:51.037"</f>
        <v>10/15/2023 11:58:51.037</v>
      </c>
      <c r="C391" t="str">
        <f t="shared" si="152"/>
        <v>FFDFD3C0</v>
      </c>
      <c r="D391" t="s">
        <v>137</v>
      </c>
      <c r="E391">
        <v>6</v>
      </c>
      <c r="F391">
        <v>1006</v>
      </c>
      <c r="G391" t="s">
        <v>135</v>
      </c>
      <c r="J391" t="s">
        <v>138</v>
      </c>
      <c r="K391">
        <v>0</v>
      </c>
      <c r="L391">
        <v>3</v>
      </c>
      <c r="M391">
        <v>0</v>
      </c>
      <c r="N391">
        <v>2</v>
      </c>
      <c r="O391">
        <v>0</v>
      </c>
      <c r="P391">
        <v>1</v>
      </c>
      <c r="Q391">
        <v>0</v>
      </c>
      <c r="S391" t="str">
        <f t="shared" si="153"/>
        <v>11:58:50.000</v>
      </c>
      <c r="T391" t="str">
        <f t="shared" si="153"/>
        <v>11:58:50.000</v>
      </c>
      <c r="U391" t="str">
        <f t="shared" si="154"/>
        <v>A9A1C3</v>
      </c>
      <c r="V391">
        <v>0</v>
      </c>
      <c r="W391">
        <v>0</v>
      </c>
      <c r="X391">
        <v>2</v>
      </c>
      <c r="Y391">
        <v>0</v>
      </c>
      <c r="AA391">
        <v>1</v>
      </c>
      <c r="AB391">
        <v>8</v>
      </c>
      <c r="AC391">
        <v>3</v>
      </c>
      <c r="AD391">
        <v>0</v>
      </c>
      <c r="AE391">
        <v>9</v>
      </c>
      <c r="AF391" t="s">
        <v>126</v>
      </c>
      <c r="AG391">
        <v>0</v>
      </c>
      <c r="AH391">
        <v>3</v>
      </c>
      <c r="AI391">
        <v>1</v>
      </c>
      <c r="AJ391">
        <v>0</v>
      </c>
      <c r="AK391" t="s">
        <v>272</v>
      </c>
      <c r="AL391">
        <v>33.938569999999999</v>
      </c>
      <c r="AM391" t="s">
        <v>273</v>
      </c>
      <c r="AN391">
        <v>-78.064448999999996</v>
      </c>
      <c r="AO391">
        <v>25</v>
      </c>
      <c r="AP391">
        <v>400</v>
      </c>
      <c r="AQ391" t="s">
        <v>129</v>
      </c>
      <c r="AR391">
        <v>37</v>
      </c>
      <c r="AS391">
        <v>39</v>
      </c>
      <c r="AT391">
        <v>-64</v>
      </c>
      <c r="BB391" t="str">
        <f t="shared" si="155"/>
        <v>1200</v>
      </c>
      <c r="BC391">
        <v>1</v>
      </c>
      <c r="BD391" t="str">
        <f t="shared" si="156"/>
        <v xml:space="preserve">N72FU   </v>
      </c>
      <c r="BE391">
        <v>1</v>
      </c>
      <c r="BG391">
        <v>0</v>
      </c>
      <c r="BH391">
        <v>0</v>
      </c>
      <c r="BI391">
        <v>0</v>
      </c>
      <c r="BJ391">
        <v>-50</v>
      </c>
      <c r="BK391">
        <v>-450</v>
      </c>
      <c r="BL391" t="s">
        <v>139</v>
      </c>
      <c r="BM391">
        <v>1</v>
      </c>
      <c r="BN391">
        <v>1</v>
      </c>
      <c r="BO391">
        <v>0</v>
      </c>
      <c r="BP391">
        <v>0</v>
      </c>
      <c r="BS391">
        <v>0.36</v>
      </c>
      <c r="BT391">
        <v>0</v>
      </c>
      <c r="BU391">
        <v>0</v>
      </c>
      <c r="CE391" t="str">
        <f t="shared" si="157"/>
        <v>11:58:50.783</v>
      </c>
      <c r="CF391">
        <v>783005575</v>
      </c>
      <c r="CS391">
        <v>0</v>
      </c>
      <c r="CT391">
        <v>2</v>
      </c>
      <c r="CU391">
        <v>0</v>
      </c>
      <c r="CV391">
        <v>2</v>
      </c>
      <c r="CW391">
        <v>0</v>
      </c>
      <c r="CX391">
        <v>7</v>
      </c>
      <c r="CY391">
        <v>7</v>
      </c>
      <c r="CZ391" t="s">
        <v>131</v>
      </c>
      <c r="DA391">
        <v>65</v>
      </c>
      <c r="DB391">
        <v>0</v>
      </c>
      <c r="DC391" t="s">
        <v>132</v>
      </c>
      <c r="DD391" t="s">
        <v>133</v>
      </c>
      <c r="DG391">
        <v>3574987</v>
      </c>
      <c r="DI391">
        <v>0</v>
      </c>
      <c r="DJ391">
        <v>0</v>
      </c>
      <c r="DK391">
        <v>1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</row>
    <row r="392" spans="1:123" x14ac:dyDescent="0.3">
      <c r="A392" t="str">
        <f>"10/15/2023 11:58:52.178"</f>
        <v>10/15/2023 11:58:52.178</v>
      </c>
      <c r="C392" t="str">
        <f t="shared" si="152"/>
        <v>FFDFD3C0</v>
      </c>
      <c r="D392" t="s">
        <v>123</v>
      </c>
      <c r="E392">
        <v>10</v>
      </c>
      <c r="H392">
        <v>260</v>
      </c>
      <c r="I392" t="s">
        <v>124</v>
      </c>
      <c r="J392" t="s">
        <v>125</v>
      </c>
      <c r="K392">
        <v>0</v>
      </c>
      <c r="L392">
        <v>3</v>
      </c>
      <c r="M392">
        <v>0</v>
      </c>
      <c r="N392">
        <v>2</v>
      </c>
      <c r="O392">
        <v>0</v>
      </c>
      <c r="P392">
        <v>1</v>
      </c>
      <c r="Q392">
        <v>0</v>
      </c>
      <c r="S392" t="str">
        <f t="shared" ref="S392:T397" si="158">"11:58:51.000"</f>
        <v>11:58:51.000</v>
      </c>
      <c r="T392" t="str">
        <f t="shared" si="158"/>
        <v>11:58:51.000</v>
      </c>
      <c r="U392" t="str">
        <f t="shared" si="154"/>
        <v>A9A1C3</v>
      </c>
      <c r="V392">
        <v>0</v>
      </c>
      <c r="W392">
        <v>0</v>
      </c>
      <c r="X392">
        <v>2</v>
      </c>
      <c r="Y392">
        <v>0</v>
      </c>
      <c r="AA392">
        <v>1</v>
      </c>
      <c r="AB392">
        <v>8</v>
      </c>
      <c r="AC392">
        <v>3</v>
      </c>
      <c r="AD392">
        <v>0</v>
      </c>
      <c r="AE392">
        <v>9</v>
      </c>
      <c r="AF392" t="s">
        <v>126</v>
      </c>
      <c r="AG392">
        <v>0</v>
      </c>
      <c r="AH392">
        <v>3</v>
      </c>
      <c r="AI392">
        <v>1</v>
      </c>
      <c r="AJ392">
        <v>0</v>
      </c>
      <c r="AK392" t="s">
        <v>274</v>
      </c>
      <c r="AL392">
        <v>33.938763000000002</v>
      </c>
      <c r="AM392" t="s">
        <v>275</v>
      </c>
      <c r="AN392">
        <v>-78.064256</v>
      </c>
      <c r="AO392">
        <v>25</v>
      </c>
      <c r="AP392">
        <v>400</v>
      </c>
      <c r="AQ392" t="s">
        <v>129</v>
      </c>
      <c r="AR392">
        <v>37</v>
      </c>
      <c r="AS392">
        <v>39</v>
      </c>
      <c r="AT392">
        <v>-64</v>
      </c>
      <c r="BB392" t="str">
        <f t="shared" si="155"/>
        <v>1200</v>
      </c>
      <c r="BC392">
        <v>1</v>
      </c>
      <c r="BD392" t="str">
        <f t="shared" si="156"/>
        <v xml:space="preserve">N72FU   </v>
      </c>
      <c r="BE392">
        <v>1</v>
      </c>
      <c r="BG392">
        <v>0</v>
      </c>
      <c r="BH392">
        <v>0</v>
      </c>
      <c r="BI392">
        <v>0</v>
      </c>
      <c r="BJ392">
        <v>-50</v>
      </c>
      <c r="BK392">
        <v>-450</v>
      </c>
      <c r="BL392" t="s">
        <v>139</v>
      </c>
      <c r="BM392">
        <v>1</v>
      </c>
      <c r="BN392">
        <v>1</v>
      </c>
      <c r="BO392">
        <v>0</v>
      </c>
      <c r="BP392">
        <v>0</v>
      </c>
      <c r="BS392">
        <v>0.32</v>
      </c>
      <c r="BT392">
        <v>0</v>
      </c>
      <c r="BU392">
        <v>0</v>
      </c>
      <c r="CE392" t="str">
        <f t="shared" ref="CE392:CE397" si="159">"11:58:51.934"</f>
        <v>11:58:51.934</v>
      </c>
      <c r="CF392">
        <v>934256348</v>
      </c>
      <c r="CS392">
        <v>0</v>
      </c>
      <c r="CT392">
        <v>2</v>
      </c>
      <c r="CU392">
        <v>0</v>
      </c>
      <c r="CV392">
        <v>2</v>
      </c>
      <c r="CW392">
        <v>0</v>
      </c>
      <c r="CX392">
        <v>7</v>
      </c>
      <c r="CY392">
        <v>7</v>
      </c>
      <c r="CZ392" t="s">
        <v>131</v>
      </c>
      <c r="DA392">
        <v>65</v>
      </c>
      <c r="DB392">
        <v>0</v>
      </c>
      <c r="DC392" t="s">
        <v>132</v>
      </c>
      <c r="DD392" t="s">
        <v>133</v>
      </c>
      <c r="DG392">
        <v>3574994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</row>
    <row r="393" spans="1:123" x14ac:dyDescent="0.3">
      <c r="A393" t="str">
        <f>"10/15/2023 11:58:52.178"</f>
        <v>10/15/2023 11:58:52.178</v>
      </c>
      <c r="C393" t="str">
        <f t="shared" si="152"/>
        <v>FFDFD3C0</v>
      </c>
      <c r="D393" t="s">
        <v>143</v>
      </c>
      <c r="E393">
        <v>6</v>
      </c>
      <c r="F393">
        <v>3006</v>
      </c>
      <c r="G393" t="s">
        <v>144</v>
      </c>
      <c r="J393" t="s">
        <v>145</v>
      </c>
      <c r="K393">
        <v>0</v>
      </c>
      <c r="L393">
        <v>3</v>
      </c>
      <c r="M393">
        <v>0</v>
      </c>
      <c r="N393">
        <v>2</v>
      </c>
      <c r="O393">
        <v>0</v>
      </c>
      <c r="P393">
        <v>1</v>
      </c>
      <c r="Q393">
        <v>0</v>
      </c>
      <c r="S393" t="str">
        <f t="shared" si="158"/>
        <v>11:58:51.000</v>
      </c>
      <c r="T393" t="str">
        <f t="shared" si="158"/>
        <v>11:58:51.000</v>
      </c>
      <c r="U393" t="str">
        <f t="shared" si="154"/>
        <v>A9A1C3</v>
      </c>
      <c r="V393">
        <v>0</v>
      </c>
      <c r="W393">
        <v>0</v>
      </c>
      <c r="X393">
        <v>2</v>
      </c>
      <c r="Y393">
        <v>0</v>
      </c>
      <c r="AA393">
        <v>1</v>
      </c>
      <c r="AB393">
        <v>8</v>
      </c>
      <c r="AC393">
        <v>3</v>
      </c>
      <c r="AD393">
        <v>0</v>
      </c>
      <c r="AE393">
        <v>9</v>
      </c>
      <c r="AF393" t="s">
        <v>126</v>
      </c>
      <c r="AG393">
        <v>0</v>
      </c>
      <c r="AH393">
        <v>3</v>
      </c>
      <c r="AI393">
        <v>1</v>
      </c>
      <c r="AJ393">
        <v>0</v>
      </c>
      <c r="AK393" t="s">
        <v>274</v>
      </c>
      <c r="AL393">
        <v>33.938763000000002</v>
      </c>
      <c r="AM393" t="s">
        <v>275</v>
      </c>
      <c r="AN393">
        <v>-78.064256</v>
      </c>
      <c r="AO393">
        <v>25</v>
      </c>
      <c r="AP393">
        <v>400</v>
      </c>
      <c r="AQ393" t="s">
        <v>129</v>
      </c>
      <c r="AR393">
        <v>37</v>
      </c>
      <c r="AS393">
        <v>39</v>
      </c>
      <c r="AT393">
        <v>-64</v>
      </c>
      <c r="BB393" t="str">
        <f t="shared" si="155"/>
        <v>1200</v>
      </c>
      <c r="BC393">
        <v>1</v>
      </c>
      <c r="BD393" t="str">
        <f t="shared" si="156"/>
        <v xml:space="preserve">N72FU   </v>
      </c>
      <c r="BE393">
        <v>1</v>
      </c>
      <c r="BG393">
        <v>0</v>
      </c>
      <c r="BH393">
        <v>0</v>
      </c>
      <c r="BI393">
        <v>0</v>
      </c>
      <c r="BJ393">
        <v>-50</v>
      </c>
      <c r="BK393">
        <v>-450</v>
      </c>
      <c r="BL393" t="s">
        <v>139</v>
      </c>
      <c r="BM393">
        <v>1</v>
      </c>
      <c r="BN393">
        <v>1</v>
      </c>
      <c r="BO393">
        <v>0</v>
      </c>
      <c r="BP393">
        <v>0</v>
      </c>
      <c r="BS393">
        <v>0.32</v>
      </c>
      <c r="BT393">
        <v>0</v>
      </c>
      <c r="BU393">
        <v>0</v>
      </c>
      <c r="CE393" t="str">
        <f t="shared" si="159"/>
        <v>11:58:51.934</v>
      </c>
      <c r="CF393">
        <v>934256348</v>
      </c>
      <c r="CS393">
        <v>0</v>
      </c>
      <c r="CT393">
        <v>2</v>
      </c>
      <c r="CU393">
        <v>0</v>
      </c>
      <c r="CV393">
        <v>2</v>
      </c>
      <c r="CW393">
        <v>0</v>
      </c>
      <c r="CX393">
        <v>7</v>
      </c>
      <c r="CY393">
        <v>7</v>
      </c>
      <c r="CZ393" t="s">
        <v>131</v>
      </c>
      <c r="DA393">
        <v>65</v>
      </c>
      <c r="DB393">
        <v>0</v>
      </c>
      <c r="DC393" t="s">
        <v>132</v>
      </c>
      <c r="DD393" t="s">
        <v>133</v>
      </c>
      <c r="DG393">
        <v>3574994</v>
      </c>
      <c r="DI393">
        <v>0</v>
      </c>
      <c r="DJ393">
        <v>0</v>
      </c>
      <c r="DK393">
        <v>1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</row>
    <row r="394" spans="1:123" x14ac:dyDescent="0.3">
      <c r="A394" t="str">
        <f>"10/15/2023 11:58:52.178"</f>
        <v>10/15/2023 11:58:52.178</v>
      </c>
      <c r="C394" t="str">
        <f t="shared" si="152"/>
        <v>FFDFD3C0</v>
      </c>
      <c r="D394" t="s">
        <v>134</v>
      </c>
      <c r="E394">
        <v>2</v>
      </c>
      <c r="H394">
        <v>158</v>
      </c>
      <c r="I394" t="s">
        <v>140</v>
      </c>
      <c r="J394" t="s">
        <v>136</v>
      </c>
      <c r="K394">
        <v>0</v>
      </c>
      <c r="L394">
        <v>3</v>
      </c>
      <c r="M394">
        <v>0</v>
      </c>
      <c r="N394">
        <v>2</v>
      </c>
      <c r="O394">
        <v>0</v>
      </c>
      <c r="P394">
        <v>1</v>
      </c>
      <c r="Q394">
        <v>0</v>
      </c>
      <c r="S394" t="str">
        <f t="shared" si="158"/>
        <v>11:58:51.000</v>
      </c>
      <c r="T394" t="str">
        <f t="shared" si="158"/>
        <v>11:58:51.000</v>
      </c>
      <c r="U394" t="str">
        <f t="shared" si="154"/>
        <v>A9A1C3</v>
      </c>
      <c r="V394">
        <v>0</v>
      </c>
      <c r="W394">
        <v>0</v>
      </c>
      <c r="X394">
        <v>2</v>
      </c>
      <c r="Y394">
        <v>0</v>
      </c>
      <c r="AA394">
        <v>1</v>
      </c>
      <c r="AB394">
        <v>8</v>
      </c>
      <c r="AC394">
        <v>3</v>
      </c>
      <c r="AD394">
        <v>0</v>
      </c>
      <c r="AE394">
        <v>9</v>
      </c>
      <c r="AF394" t="s">
        <v>126</v>
      </c>
      <c r="AG394">
        <v>0</v>
      </c>
      <c r="AH394">
        <v>3</v>
      </c>
      <c r="AI394">
        <v>1</v>
      </c>
      <c r="AJ394">
        <v>0</v>
      </c>
      <c r="AK394" t="s">
        <v>274</v>
      </c>
      <c r="AL394">
        <v>33.938763000000002</v>
      </c>
      <c r="AM394" t="s">
        <v>275</v>
      </c>
      <c r="AN394">
        <v>-78.064256</v>
      </c>
      <c r="AO394">
        <v>25</v>
      </c>
      <c r="AP394">
        <v>400</v>
      </c>
      <c r="AQ394" t="s">
        <v>129</v>
      </c>
      <c r="AR394">
        <v>37</v>
      </c>
      <c r="AS394">
        <v>39</v>
      </c>
      <c r="AT394">
        <v>-64</v>
      </c>
      <c r="BB394" t="str">
        <f t="shared" si="155"/>
        <v>1200</v>
      </c>
      <c r="BC394">
        <v>1</v>
      </c>
      <c r="BD394" t="str">
        <f t="shared" si="156"/>
        <v xml:space="preserve">N72FU   </v>
      </c>
      <c r="BE394">
        <v>1</v>
      </c>
      <c r="BG394">
        <v>0</v>
      </c>
      <c r="BH394">
        <v>0</v>
      </c>
      <c r="BI394">
        <v>0</v>
      </c>
      <c r="BJ394">
        <v>-50</v>
      </c>
      <c r="BK394">
        <v>-450</v>
      </c>
      <c r="BL394" t="s">
        <v>139</v>
      </c>
      <c r="BM394">
        <v>1</v>
      </c>
      <c r="BN394">
        <v>1</v>
      </c>
      <c r="BO394">
        <v>0</v>
      </c>
      <c r="BP394">
        <v>0</v>
      </c>
      <c r="BS394">
        <v>0.32</v>
      </c>
      <c r="BT394">
        <v>0</v>
      </c>
      <c r="BU394">
        <v>0</v>
      </c>
      <c r="CE394" t="str">
        <f t="shared" si="159"/>
        <v>11:58:51.934</v>
      </c>
      <c r="CF394">
        <v>934256348</v>
      </c>
      <c r="CS394">
        <v>0</v>
      </c>
      <c r="CT394">
        <v>2</v>
      </c>
      <c r="CU394">
        <v>0</v>
      </c>
      <c r="CV394">
        <v>2</v>
      </c>
      <c r="CW394">
        <v>0</v>
      </c>
      <c r="CX394">
        <v>7</v>
      </c>
      <c r="CY394">
        <v>7</v>
      </c>
      <c r="CZ394" t="s">
        <v>131</v>
      </c>
      <c r="DA394">
        <v>65</v>
      </c>
      <c r="DB394">
        <v>0</v>
      </c>
      <c r="DC394" t="s">
        <v>132</v>
      </c>
      <c r="DD394" t="s">
        <v>133</v>
      </c>
      <c r="DG394">
        <v>3574994</v>
      </c>
      <c r="DI394">
        <v>0</v>
      </c>
      <c r="DJ394">
        <v>0</v>
      </c>
      <c r="DK394">
        <v>1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</row>
    <row r="395" spans="1:123" x14ac:dyDescent="0.3">
      <c r="A395" t="str">
        <f>"10/15/2023 11:58:52.178"</f>
        <v>10/15/2023 11:58:52.178</v>
      </c>
      <c r="C395" t="str">
        <f t="shared" si="152"/>
        <v>FFDFD3C0</v>
      </c>
      <c r="D395" t="s">
        <v>137</v>
      </c>
      <c r="E395">
        <v>6</v>
      </c>
      <c r="F395">
        <v>1006</v>
      </c>
      <c r="G395" t="s">
        <v>135</v>
      </c>
      <c r="J395" t="s">
        <v>138</v>
      </c>
      <c r="K395">
        <v>0</v>
      </c>
      <c r="L395">
        <v>3</v>
      </c>
      <c r="M395">
        <v>0</v>
      </c>
      <c r="N395">
        <v>2</v>
      </c>
      <c r="O395">
        <v>0</v>
      </c>
      <c r="P395">
        <v>1</v>
      </c>
      <c r="Q395">
        <v>0</v>
      </c>
      <c r="S395" t="str">
        <f t="shared" si="158"/>
        <v>11:58:51.000</v>
      </c>
      <c r="T395" t="str">
        <f t="shared" si="158"/>
        <v>11:58:51.000</v>
      </c>
      <c r="U395" t="str">
        <f t="shared" si="154"/>
        <v>A9A1C3</v>
      </c>
      <c r="V395">
        <v>0</v>
      </c>
      <c r="W395">
        <v>0</v>
      </c>
      <c r="X395">
        <v>2</v>
      </c>
      <c r="Y395">
        <v>0</v>
      </c>
      <c r="AA395">
        <v>1</v>
      </c>
      <c r="AB395">
        <v>8</v>
      </c>
      <c r="AC395">
        <v>3</v>
      </c>
      <c r="AD395">
        <v>0</v>
      </c>
      <c r="AE395">
        <v>9</v>
      </c>
      <c r="AF395" t="s">
        <v>126</v>
      </c>
      <c r="AG395">
        <v>0</v>
      </c>
      <c r="AH395">
        <v>3</v>
      </c>
      <c r="AI395">
        <v>1</v>
      </c>
      <c r="AJ395">
        <v>0</v>
      </c>
      <c r="AK395" t="s">
        <v>274</v>
      </c>
      <c r="AL395">
        <v>33.938763000000002</v>
      </c>
      <c r="AM395" t="s">
        <v>275</v>
      </c>
      <c r="AN395">
        <v>-78.064256</v>
      </c>
      <c r="AO395">
        <v>25</v>
      </c>
      <c r="AP395">
        <v>400</v>
      </c>
      <c r="AQ395" t="s">
        <v>129</v>
      </c>
      <c r="AR395">
        <v>37</v>
      </c>
      <c r="AS395">
        <v>39</v>
      </c>
      <c r="AT395">
        <v>-64</v>
      </c>
      <c r="BB395" t="str">
        <f t="shared" si="155"/>
        <v>1200</v>
      </c>
      <c r="BC395">
        <v>1</v>
      </c>
      <c r="BD395" t="str">
        <f t="shared" si="156"/>
        <v xml:space="preserve">N72FU   </v>
      </c>
      <c r="BE395">
        <v>1</v>
      </c>
      <c r="BG395">
        <v>0</v>
      </c>
      <c r="BH395">
        <v>0</v>
      </c>
      <c r="BI395">
        <v>0</v>
      </c>
      <c r="BJ395">
        <v>-50</v>
      </c>
      <c r="BK395">
        <v>-450</v>
      </c>
      <c r="BL395" t="s">
        <v>139</v>
      </c>
      <c r="BM395">
        <v>1</v>
      </c>
      <c r="BN395">
        <v>1</v>
      </c>
      <c r="BO395">
        <v>0</v>
      </c>
      <c r="BP395">
        <v>0</v>
      </c>
      <c r="BS395">
        <v>0.32</v>
      </c>
      <c r="BT395">
        <v>0</v>
      </c>
      <c r="BU395">
        <v>0</v>
      </c>
      <c r="CE395" t="str">
        <f t="shared" si="159"/>
        <v>11:58:51.934</v>
      </c>
      <c r="CF395">
        <v>934256348</v>
      </c>
      <c r="CS395">
        <v>0</v>
      </c>
      <c r="CT395">
        <v>2</v>
      </c>
      <c r="CU395">
        <v>0</v>
      </c>
      <c r="CV395">
        <v>2</v>
      </c>
      <c r="CW395">
        <v>0</v>
      </c>
      <c r="CX395">
        <v>7</v>
      </c>
      <c r="CY395">
        <v>7</v>
      </c>
      <c r="CZ395" t="s">
        <v>131</v>
      </c>
      <c r="DA395">
        <v>65</v>
      </c>
      <c r="DB395">
        <v>0</v>
      </c>
      <c r="DC395" t="s">
        <v>132</v>
      </c>
      <c r="DD395" t="s">
        <v>133</v>
      </c>
      <c r="DG395">
        <v>3574994</v>
      </c>
      <c r="DI395">
        <v>0</v>
      </c>
      <c r="DJ395">
        <v>0</v>
      </c>
      <c r="DK395">
        <v>1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</row>
    <row r="396" spans="1:123" x14ac:dyDescent="0.3">
      <c r="A396" t="str">
        <f>"10/15/2023 11:58:52.209"</f>
        <v>10/15/2023 11:58:52.209</v>
      </c>
      <c r="C396" t="str">
        <f t="shared" si="152"/>
        <v>FFDFD3C0</v>
      </c>
      <c r="D396" t="s">
        <v>137</v>
      </c>
      <c r="E396">
        <v>4</v>
      </c>
      <c r="F396">
        <v>1004</v>
      </c>
      <c r="G396" t="s">
        <v>140</v>
      </c>
      <c r="J396" t="s">
        <v>138</v>
      </c>
      <c r="K396">
        <v>0</v>
      </c>
      <c r="L396">
        <v>3</v>
      </c>
      <c r="M396">
        <v>0</v>
      </c>
      <c r="N396">
        <v>2</v>
      </c>
      <c r="O396">
        <v>0</v>
      </c>
      <c r="P396">
        <v>1</v>
      </c>
      <c r="Q396">
        <v>0</v>
      </c>
      <c r="S396" t="str">
        <f t="shared" si="158"/>
        <v>11:58:51.000</v>
      </c>
      <c r="T396" t="str">
        <f t="shared" si="158"/>
        <v>11:58:51.000</v>
      </c>
      <c r="U396" t="str">
        <f t="shared" si="154"/>
        <v>A9A1C3</v>
      </c>
      <c r="V396">
        <v>0</v>
      </c>
      <c r="W396">
        <v>0</v>
      </c>
      <c r="X396">
        <v>2</v>
      </c>
      <c r="Y396">
        <v>0</v>
      </c>
      <c r="AA396">
        <v>1</v>
      </c>
      <c r="AB396">
        <v>8</v>
      </c>
      <c r="AC396">
        <v>3</v>
      </c>
      <c r="AD396">
        <v>0</v>
      </c>
      <c r="AE396">
        <v>9</v>
      </c>
      <c r="AF396" t="s">
        <v>126</v>
      </c>
      <c r="AG396">
        <v>0</v>
      </c>
      <c r="AH396">
        <v>3</v>
      </c>
      <c r="AI396">
        <v>1</v>
      </c>
      <c r="AJ396">
        <v>0</v>
      </c>
      <c r="AK396" t="s">
        <v>274</v>
      </c>
      <c r="AL396">
        <v>33.938763000000002</v>
      </c>
      <c r="AM396" t="s">
        <v>275</v>
      </c>
      <c r="AN396">
        <v>-78.064256</v>
      </c>
      <c r="AO396">
        <v>25</v>
      </c>
      <c r="AP396">
        <v>400</v>
      </c>
      <c r="AQ396" t="s">
        <v>129</v>
      </c>
      <c r="AR396">
        <v>37</v>
      </c>
      <c r="AS396">
        <v>39</v>
      </c>
      <c r="AT396">
        <v>-64</v>
      </c>
      <c r="BB396" t="str">
        <f t="shared" si="155"/>
        <v>1200</v>
      </c>
      <c r="BC396">
        <v>1</v>
      </c>
      <c r="BD396" t="str">
        <f t="shared" si="156"/>
        <v xml:space="preserve">N72FU   </v>
      </c>
      <c r="BE396">
        <v>1</v>
      </c>
      <c r="BG396">
        <v>0</v>
      </c>
      <c r="BH396">
        <v>0</v>
      </c>
      <c r="BI396">
        <v>0</v>
      </c>
      <c r="BJ396">
        <v>-50</v>
      </c>
      <c r="BK396">
        <v>-450</v>
      </c>
      <c r="BL396" t="s">
        <v>139</v>
      </c>
      <c r="BM396">
        <v>1</v>
      </c>
      <c r="BN396">
        <v>1</v>
      </c>
      <c r="BO396">
        <v>0</v>
      </c>
      <c r="BP396">
        <v>0</v>
      </c>
      <c r="BS396">
        <v>0.32</v>
      </c>
      <c r="BT396">
        <v>0</v>
      </c>
      <c r="BU396">
        <v>0</v>
      </c>
      <c r="CE396" t="str">
        <f t="shared" si="159"/>
        <v>11:58:51.934</v>
      </c>
      <c r="CF396">
        <v>934256348</v>
      </c>
      <c r="CS396">
        <v>0</v>
      </c>
      <c r="CT396">
        <v>2</v>
      </c>
      <c r="CU396">
        <v>0</v>
      </c>
      <c r="CV396">
        <v>2</v>
      </c>
      <c r="CW396">
        <v>0</v>
      </c>
      <c r="CX396">
        <v>7</v>
      </c>
      <c r="CY396">
        <v>7</v>
      </c>
      <c r="CZ396" t="s">
        <v>131</v>
      </c>
      <c r="DA396">
        <v>65</v>
      </c>
      <c r="DB396">
        <v>0</v>
      </c>
      <c r="DC396" t="s">
        <v>132</v>
      </c>
      <c r="DD396" t="s">
        <v>133</v>
      </c>
      <c r="DG396">
        <v>3574994</v>
      </c>
      <c r="DI396">
        <v>0</v>
      </c>
      <c r="DJ396">
        <v>0</v>
      </c>
      <c r="DK396">
        <v>1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</row>
    <row r="397" spans="1:123" x14ac:dyDescent="0.3">
      <c r="A397" t="str">
        <f>"10/15/2023 11:58:52.209"</f>
        <v>10/15/2023 11:58:52.209</v>
      </c>
      <c r="C397" t="str">
        <f t="shared" si="152"/>
        <v>FFDFD3C0</v>
      </c>
      <c r="D397" t="s">
        <v>141</v>
      </c>
      <c r="E397">
        <v>42</v>
      </c>
      <c r="H397">
        <v>129</v>
      </c>
      <c r="I397" t="s">
        <v>142</v>
      </c>
      <c r="J397" t="s">
        <v>125</v>
      </c>
      <c r="K397">
        <v>0</v>
      </c>
      <c r="L397">
        <v>3</v>
      </c>
      <c r="M397">
        <v>0</v>
      </c>
      <c r="N397">
        <v>2</v>
      </c>
      <c r="O397">
        <v>0</v>
      </c>
      <c r="P397">
        <v>1</v>
      </c>
      <c r="Q397">
        <v>0</v>
      </c>
      <c r="S397" t="str">
        <f t="shared" si="158"/>
        <v>11:58:51.000</v>
      </c>
      <c r="T397" t="str">
        <f t="shared" si="158"/>
        <v>11:58:51.000</v>
      </c>
      <c r="U397" t="str">
        <f t="shared" si="154"/>
        <v>A9A1C3</v>
      </c>
      <c r="V397">
        <v>0</v>
      </c>
      <c r="W397">
        <v>0</v>
      </c>
      <c r="X397">
        <v>2</v>
      </c>
      <c r="Y397">
        <v>0</v>
      </c>
      <c r="AA397">
        <v>1</v>
      </c>
      <c r="AB397">
        <v>8</v>
      </c>
      <c r="AC397">
        <v>3</v>
      </c>
      <c r="AD397">
        <v>0</v>
      </c>
      <c r="AE397">
        <v>9</v>
      </c>
      <c r="AF397" t="s">
        <v>126</v>
      </c>
      <c r="AG397">
        <v>0</v>
      </c>
      <c r="AH397">
        <v>3</v>
      </c>
      <c r="AI397">
        <v>1</v>
      </c>
      <c r="AJ397">
        <v>0</v>
      </c>
      <c r="AK397" t="s">
        <v>274</v>
      </c>
      <c r="AL397">
        <v>33.938763000000002</v>
      </c>
      <c r="AM397" t="s">
        <v>275</v>
      </c>
      <c r="AN397">
        <v>-78.064256</v>
      </c>
      <c r="AO397">
        <v>25</v>
      </c>
      <c r="AP397">
        <v>400</v>
      </c>
      <c r="AQ397" t="s">
        <v>129</v>
      </c>
      <c r="AR397">
        <v>37</v>
      </c>
      <c r="AS397">
        <v>39</v>
      </c>
      <c r="AT397">
        <v>-64</v>
      </c>
      <c r="BB397" t="str">
        <f t="shared" si="155"/>
        <v>1200</v>
      </c>
      <c r="BC397">
        <v>1</v>
      </c>
      <c r="BD397" t="str">
        <f t="shared" si="156"/>
        <v xml:space="preserve">N72FU   </v>
      </c>
      <c r="BE397">
        <v>1</v>
      </c>
      <c r="BG397">
        <v>0</v>
      </c>
      <c r="BH397">
        <v>0</v>
      </c>
      <c r="BI397">
        <v>0</v>
      </c>
      <c r="BJ397">
        <v>-50</v>
      </c>
      <c r="BK397">
        <v>-450</v>
      </c>
      <c r="BL397" t="s">
        <v>139</v>
      </c>
      <c r="BM397">
        <v>1</v>
      </c>
      <c r="BN397">
        <v>1</v>
      </c>
      <c r="BO397">
        <v>0</v>
      </c>
      <c r="BP397">
        <v>0</v>
      </c>
      <c r="BS397">
        <v>0.32</v>
      </c>
      <c r="BT397">
        <v>0</v>
      </c>
      <c r="BU397">
        <v>0</v>
      </c>
      <c r="CE397" t="str">
        <f t="shared" si="159"/>
        <v>11:58:51.934</v>
      </c>
      <c r="CF397">
        <v>934256348</v>
      </c>
      <c r="CS397">
        <v>0</v>
      </c>
      <c r="CT397">
        <v>2</v>
      </c>
      <c r="CU397">
        <v>0</v>
      </c>
      <c r="CV397">
        <v>2</v>
      </c>
      <c r="CW397">
        <v>0</v>
      </c>
      <c r="CX397">
        <v>7</v>
      </c>
      <c r="CY397">
        <v>7</v>
      </c>
      <c r="CZ397" t="s">
        <v>131</v>
      </c>
      <c r="DA397">
        <v>65</v>
      </c>
      <c r="DB397">
        <v>0</v>
      </c>
      <c r="DC397" t="s">
        <v>132</v>
      </c>
      <c r="DD397" t="s">
        <v>133</v>
      </c>
      <c r="DG397">
        <v>3574994</v>
      </c>
      <c r="DI397">
        <v>0</v>
      </c>
      <c r="DJ397">
        <v>0</v>
      </c>
      <c r="DK397">
        <v>1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</row>
    <row r="398" spans="1:123" x14ac:dyDescent="0.3">
      <c r="A398" t="str">
        <f>"10/15/2023 11:58:52.600"</f>
        <v>10/15/2023 11:58:52.600</v>
      </c>
      <c r="C398" t="str">
        <f t="shared" si="152"/>
        <v>FFDFD3C0</v>
      </c>
      <c r="D398" t="s">
        <v>137</v>
      </c>
      <c r="E398">
        <v>4</v>
      </c>
      <c r="F398">
        <v>1004</v>
      </c>
      <c r="G398" t="s">
        <v>140</v>
      </c>
      <c r="J398" t="s">
        <v>138</v>
      </c>
      <c r="K398">
        <v>0</v>
      </c>
      <c r="L398">
        <v>3</v>
      </c>
      <c r="M398">
        <v>0</v>
      </c>
      <c r="N398">
        <v>2</v>
      </c>
      <c r="O398">
        <v>0</v>
      </c>
      <c r="P398">
        <v>1</v>
      </c>
      <c r="Q398">
        <v>0</v>
      </c>
      <c r="S398" t="str">
        <f t="shared" ref="S398:T403" si="160">"11:58:52.000"</f>
        <v>11:58:52.000</v>
      </c>
      <c r="T398" t="str">
        <f t="shared" si="160"/>
        <v>11:58:52.000</v>
      </c>
      <c r="U398" t="str">
        <f t="shared" si="154"/>
        <v>A9A1C3</v>
      </c>
      <c r="V398">
        <v>0</v>
      </c>
      <c r="W398">
        <v>0</v>
      </c>
      <c r="X398">
        <v>2</v>
      </c>
      <c r="Y398">
        <v>0</v>
      </c>
      <c r="AA398">
        <v>1</v>
      </c>
      <c r="AB398">
        <v>8</v>
      </c>
      <c r="AC398">
        <v>3</v>
      </c>
      <c r="AD398">
        <v>0</v>
      </c>
      <c r="AE398">
        <v>9</v>
      </c>
      <c r="AF398" t="s">
        <v>126</v>
      </c>
      <c r="AG398">
        <v>0</v>
      </c>
      <c r="AH398">
        <v>3</v>
      </c>
      <c r="AI398">
        <v>1</v>
      </c>
      <c r="AJ398">
        <v>0</v>
      </c>
      <c r="AK398" t="s">
        <v>276</v>
      </c>
      <c r="AL398">
        <v>33.938935000000001</v>
      </c>
      <c r="AM398" t="s">
        <v>277</v>
      </c>
      <c r="AN398">
        <v>-78.064019999999999</v>
      </c>
      <c r="AO398">
        <v>25</v>
      </c>
      <c r="AP398">
        <v>400</v>
      </c>
      <c r="AQ398" t="s">
        <v>129</v>
      </c>
      <c r="AR398">
        <v>39</v>
      </c>
      <c r="AS398">
        <v>38</v>
      </c>
      <c r="AT398">
        <v>-64</v>
      </c>
      <c r="BB398" t="str">
        <f t="shared" si="155"/>
        <v>1200</v>
      </c>
      <c r="BC398">
        <v>1</v>
      </c>
      <c r="BD398" t="str">
        <f t="shared" si="156"/>
        <v xml:space="preserve">N72FU   </v>
      </c>
      <c r="BE398">
        <v>1</v>
      </c>
      <c r="BG398">
        <v>0</v>
      </c>
      <c r="BH398">
        <v>0</v>
      </c>
      <c r="BI398">
        <v>0</v>
      </c>
      <c r="BJ398">
        <v>-50</v>
      </c>
      <c r="BK398">
        <v>-450</v>
      </c>
      <c r="BL398" t="s">
        <v>139</v>
      </c>
      <c r="BM398">
        <v>1</v>
      </c>
      <c r="BN398">
        <v>1</v>
      </c>
      <c r="BO398">
        <v>0</v>
      </c>
      <c r="BP398">
        <v>0</v>
      </c>
      <c r="BS398">
        <v>0.32</v>
      </c>
      <c r="BT398">
        <v>0</v>
      </c>
      <c r="BU398">
        <v>0</v>
      </c>
      <c r="CE398" t="str">
        <f t="shared" ref="CE398:CE403" si="161">"11:58:52.358"</f>
        <v>11:58:52.358</v>
      </c>
      <c r="CF398">
        <v>358254473</v>
      </c>
      <c r="CS398">
        <v>0</v>
      </c>
      <c r="CT398">
        <v>2</v>
      </c>
      <c r="CU398">
        <v>0</v>
      </c>
      <c r="CV398">
        <v>2</v>
      </c>
      <c r="CW398">
        <v>0</v>
      </c>
      <c r="CX398">
        <v>7</v>
      </c>
      <c r="CY398">
        <v>7</v>
      </c>
      <c r="CZ398" t="s">
        <v>131</v>
      </c>
      <c r="DA398">
        <v>65</v>
      </c>
      <c r="DB398">
        <v>0</v>
      </c>
      <c r="DC398" t="s">
        <v>132</v>
      </c>
      <c r="DD398" t="s">
        <v>133</v>
      </c>
      <c r="DG398">
        <v>3575000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</row>
    <row r="399" spans="1:123" x14ac:dyDescent="0.3">
      <c r="A399" t="str">
        <f>"10/15/2023 11:58:52.600"</f>
        <v>10/15/2023 11:58:52.600</v>
      </c>
      <c r="C399" t="str">
        <f t="shared" si="152"/>
        <v>FFDFD3C0</v>
      </c>
      <c r="D399" t="s">
        <v>123</v>
      </c>
      <c r="E399">
        <v>10</v>
      </c>
      <c r="H399">
        <v>260</v>
      </c>
      <c r="I399" t="s">
        <v>124</v>
      </c>
      <c r="J399" t="s">
        <v>125</v>
      </c>
      <c r="K399">
        <v>0</v>
      </c>
      <c r="L399">
        <v>3</v>
      </c>
      <c r="M399">
        <v>0</v>
      </c>
      <c r="N399">
        <v>2</v>
      </c>
      <c r="O399">
        <v>0</v>
      </c>
      <c r="P399">
        <v>1</v>
      </c>
      <c r="Q399">
        <v>0</v>
      </c>
      <c r="S399" t="str">
        <f t="shared" si="160"/>
        <v>11:58:52.000</v>
      </c>
      <c r="T399" t="str">
        <f t="shared" si="160"/>
        <v>11:58:52.000</v>
      </c>
      <c r="U399" t="str">
        <f t="shared" si="154"/>
        <v>A9A1C3</v>
      </c>
      <c r="V399">
        <v>0</v>
      </c>
      <c r="W399">
        <v>0</v>
      </c>
      <c r="X399">
        <v>2</v>
      </c>
      <c r="Y399">
        <v>0</v>
      </c>
      <c r="AA399">
        <v>1</v>
      </c>
      <c r="AB399">
        <v>8</v>
      </c>
      <c r="AC399">
        <v>3</v>
      </c>
      <c r="AD399">
        <v>0</v>
      </c>
      <c r="AE399">
        <v>9</v>
      </c>
      <c r="AF399" t="s">
        <v>126</v>
      </c>
      <c r="AG399">
        <v>0</v>
      </c>
      <c r="AH399">
        <v>3</v>
      </c>
      <c r="AI399">
        <v>1</v>
      </c>
      <c r="AJ399">
        <v>0</v>
      </c>
      <c r="AK399" t="s">
        <v>276</v>
      </c>
      <c r="AL399">
        <v>33.938935000000001</v>
      </c>
      <c r="AM399" t="s">
        <v>277</v>
      </c>
      <c r="AN399">
        <v>-78.064019999999999</v>
      </c>
      <c r="AO399">
        <v>25</v>
      </c>
      <c r="AP399">
        <v>400</v>
      </c>
      <c r="AQ399" t="s">
        <v>129</v>
      </c>
      <c r="AR399">
        <v>39</v>
      </c>
      <c r="AS399">
        <v>38</v>
      </c>
      <c r="AT399">
        <v>-64</v>
      </c>
      <c r="BB399" t="str">
        <f t="shared" si="155"/>
        <v>1200</v>
      </c>
      <c r="BC399">
        <v>1</v>
      </c>
      <c r="BD399" t="str">
        <f t="shared" si="156"/>
        <v xml:space="preserve">N72FU   </v>
      </c>
      <c r="BE399">
        <v>1</v>
      </c>
      <c r="BG399">
        <v>0</v>
      </c>
      <c r="BH399">
        <v>0</v>
      </c>
      <c r="BI399">
        <v>0</v>
      </c>
      <c r="BJ399">
        <v>-50</v>
      </c>
      <c r="BK399">
        <v>-450</v>
      </c>
      <c r="BL399" t="s">
        <v>139</v>
      </c>
      <c r="BM399">
        <v>1</v>
      </c>
      <c r="BN399">
        <v>1</v>
      </c>
      <c r="BO399">
        <v>0</v>
      </c>
      <c r="BP399">
        <v>0</v>
      </c>
      <c r="BS399">
        <v>0.32</v>
      </c>
      <c r="BT399">
        <v>0</v>
      </c>
      <c r="BU399">
        <v>0</v>
      </c>
      <c r="CE399" t="str">
        <f t="shared" si="161"/>
        <v>11:58:52.358</v>
      </c>
      <c r="CF399">
        <v>358254473</v>
      </c>
      <c r="CS399">
        <v>0</v>
      </c>
      <c r="CT399">
        <v>2</v>
      </c>
      <c r="CU399">
        <v>0</v>
      </c>
      <c r="CV399">
        <v>2</v>
      </c>
      <c r="CW399">
        <v>0</v>
      </c>
      <c r="CX399">
        <v>7</v>
      </c>
      <c r="CY399">
        <v>7</v>
      </c>
      <c r="CZ399" t="s">
        <v>131</v>
      </c>
      <c r="DA399">
        <v>65</v>
      </c>
      <c r="DB399">
        <v>0</v>
      </c>
      <c r="DC399" t="s">
        <v>132</v>
      </c>
      <c r="DD399" t="s">
        <v>133</v>
      </c>
      <c r="DG399">
        <v>3575000</v>
      </c>
      <c r="DI399">
        <v>0</v>
      </c>
      <c r="DJ399">
        <v>0</v>
      </c>
      <c r="DK399">
        <v>1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</row>
    <row r="400" spans="1:123" x14ac:dyDescent="0.3">
      <c r="A400" t="str">
        <f>"10/15/2023 11:58:52.615"</f>
        <v>10/15/2023 11:58:52.615</v>
      </c>
      <c r="C400" t="str">
        <f t="shared" si="152"/>
        <v>FFDFD3C0</v>
      </c>
      <c r="D400" t="s">
        <v>141</v>
      </c>
      <c r="E400">
        <v>42</v>
      </c>
      <c r="H400">
        <v>129</v>
      </c>
      <c r="I400" t="s">
        <v>142</v>
      </c>
      <c r="J400" t="s">
        <v>125</v>
      </c>
      <c r="K400">
        <v>0</v>
      </c>
      <c r="L400">
        <v>3</v>
      </c>
      <c r="M400">
        <v>0</v>
      </c>
      <c r="N400">
        <v>2</v>
      </c>
      <c r="O400">
        <v>0</v>
      </c>
      <c r="P400">
        <v>1</v>
      </c>
      <c r="Q400">
        <v>0</v>
      </c>
      <c r="S400" t="str">
        <f t="shared" si="160"/>
        <v>11:58:52.000</v>
      </c>
      <c r="T400" t="str">
        <f t="shared" si="160"/>
        <v>11:58:52.000</v>
      </c>
      <c r="U400" t="str">
        <f t="shared" si="154"/>
        <v>A9A1C3</v>
      </c>
      <c r="V400">
        <v>0</v>
      </c>
      <c r="W400">
        <v>0</v>
      </c>
      <c r="X400">
        <v>2</v>
      </c>
      <c r="Y400">
        <v>0</v>
      </c>
      <c r="AA400">
        <v>1</v>
      </c>
      <c r="AB400">
        <v>8</v>
      </c>
      <c r="AC400">
        <v>3</v>
      </c>
      <c r="AD400">
        <v>0</v>
      </c>
      <c r="AE400">
        <v>9</v>
      </c>
      <c r="AF400" t="s">
        <v>126</v>
      </c>
      <c r="AG400">
        <v>0</v>
      </c>
      <c r="AH400">
        <v>3</v>
      </c>
      <c r="AI400">
        <v>1</v>
      </c>
      <c r="AJ400">
        <v>0</v>
      </c>
      <c r="AK400" t="s">
        <v>276</v>
      </c>
      <c r="AL400">
        <v>33.938935000000001</v>
      </c>
      <c r="AM400" t="s">
        <v>277</v>
      </c>
      <c r="AN400">
        <v>-78.064019999999999</v>
      </c>
      <c r="AO400">
        <v>25</v>
      </c>
      <c r="AP400">
        <v>400</v>
      </c>
      <c r="AQ400" t="s">
        <v>129</v>
      </c>
      <c r="AR400">
        <v>39</v>
      </c>
      <c r="AS400">
        <v>38</v>
      </c>
      <c r="AT400">
        <v>-64</v>
      </c>
      <c r="BB400" t="str">
        <f t="shared" si="155"/>
        <v>1200</v>
      </c>
      <c r="BC400">
        <v>1</v>
      </c>
      <c r="BD400" t="str">
        <f t="shared" si="156"/>
        <v xml:space="preserve">N72FU   </v>
      </c>
      <c r="BE400">
        <v>1</v>
      </c>
      <c r="BG400">
        <v>0</v>
      </c>
      <c r="BH400">
        <v>0</v>
      </c>
      <c r="BI400">
        <v>0</v>
      </c>
      <c r="BJ400">
        <v>-50</v>
      </c>
      <c r="BK400">
        <v>-450</v>
      </c>
      <c r="BL400" t="s">
        <v>139</v>
      </c>
      <c r="BM400">
        <v>1</v>
      </c>
      <c r="BN400">
        <v>1</v>
      </c>
      <c r="BO400">
        <v>0</v>
      </c>
      <c r="BP400">
        <v>0</v>
      </c>
      <c r="BS400">
        <v>0.32</v>
      </c>
      <c r="BT400">
        <v>0</v>
      </c>
      <c r="BU400">
        <v>0</v>
      </c>
      <c r="CE400" t="str">
        <f t="shared" si="161"/>
        <v>11:58:52.358</v>
      </c>
      <c r="CF400">
        <v>358254473</v>
      </c>
      <c r="CS400">
        <v>0</v>
      </c>
      <c r="CT400">
        <v>2</v>
      </c>
      <c r="CU400">
        <v>0</v>
      </c>
      <c r="CV400">
        <v>2</v>
      </c>
      <c r="CW400">
        <v>0</v>
      </c>
      <c r="CX400">
        <v>7</v>
      </c>
      <c r="CY400">
        <v>7</v>
      </c>
      <c r="CZ400" t="s">
        <v>131</v>
      </c>
      <c r="DA400">
        <v>65</v>
      </c>
      <c r="DB400">
        <v>0</v>
      </c>
      <c r="DC400" t="s">
        <v>132</v>
      </c>
      <c r="DD400" t="s">
        <v>133</v>
      </c>
      <c r="DG400">
        <v>3575000</v>
      </c>
      <c r="DI400">
        <v>0</v>
      </c>
      <c r="DJ400">
        <v>0</v>
      </c>
      <c r="DK400">
        <v>1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</row>
    <row r="401" spans="1:123" x14ac:dyDescent="0.3">
      <c r="A401" t="str">
        <f>"10/15/2023 11:58:52.615"</f>
        <v>10/15/2023 11:58:52.615</v>
      </c>
      <c r="C401" t="str">
        <f t="shared" si="152"/>
        <v>FFDFD3C0</v>
      </c>
      <c r="D401" t="s">
        <v>143</v>
      </c>
      <c r="E401">
        <v>6</v>
      </c>
      <c r="F401">
        <v>3006</v>
      </c>
      <c r="G401" t="s">
        <v>144</v>
      </c>
      <c r="J401" t="s">
        <v>145</v>
      </c>
      <c r="K401">
        <v>0</v>
      </c>
      <c r="L401">
        <v>3</v>
      </c>
      <c r="M401">
        <v>0</v>
      </c>
      <c r="N401">
        <v>2</v>
      </c>
      <c r="O401">
        <v>0</v>
      </c>
      <c r="P401">
        <v>1</v>
      </c>
      <c r="Q401">
        <v>0</v>
      </c>
      <c r="S401" t="str">
        <f t="shared" si="160"/>
        <v>11:58:52.000</v>
      </c>
      <c r="T401" t="str">
        <f t="shared" si="160"/>
        <v>11:58:52.000</v>
      </c>
      <c r="U401" t="str">
        <f t="shared" si="154"/>
        <v>A9A1C3</v>
      </c>
      <c r="V401">
        <v>0</v>
      </c>
      <c r="W401">
        <v>0</v>
      </c>
      <c r="X401">
        <v>2</v>
      </c>
      <c r="Y401">
        <v>0</v>
      </c>
      <c r="AA401">
        <v>1</v>
      </c>
      <c r="AB401">
        <v>8</v>
      </c>
      <c r="AC401">
        <v>3</v>
      </c>
      <c r="AD401">
        <v>0</v>
      </c>
      <c r="AE401">
        <v>9</v>
      </c>
      <c r="AF401" t="s">
        <v>126</v>
      </c>
      <c r="AG401">
        <v>0</v>
      </c>
      <c r="AH401">
        <v>3</v>
      </c>
      <c r="AI401">
        <v>1</v>
      </c>
      <c r="AJ401">
        <v>0</v>
      </c>
      <c r="AK401" t="s">
        <v>276</v>
      </c>
      <c r="AL401">
        <v>33.938935000000001</v>
      </c>
      <c r="AM401" t="s">
        <v>277</v>
      </c>
      <c r="AN401">
        <v>-78.064019999999999</v>
      </c>
      <c r="AO401">
        <v>25</v>
      </c>
      <c r="AP401">
        <v>400</v>
      </c>
      <c r="AQ401" t="s">
        <v>129</v>
      </c>
      <c r="AR401">
        <v>39</v>
      </c>
      <c r="AS401">
        <v>38</v>
      </c>
      <c r="AT401">
        <v>-64</v>
      </c>
      <c r="BB401" t="str">
        <f t="shared" si="155"/>
        <v>1200</v>
      </c>
      <c r="BC401">
        <v>1</v>
      </c>
      <c r="BD401" t="str">
        <f t="shared" si="156"/>
        <v xml:space="preserve">N72FU   </v>
      </c>
      <c r="BE401">
        <v>1</v>
      </c>
      <c r="BG401">
        <v>0</v>
      </c>
      <c r="BH401">
        <v>0</v>
      </c>
      <c r="BI401">
        <v>0</v>
      </c>
      <c r="BJ401">
        <v>-50</v>
      </c>
      <c r="BK401">
        <v>-450</v>
      </c>
      <c r="BL401" t="s">
        <v>139</v>
      </c>
      <c r="BM401">
        <v>1</v>
      </c>
      <c r="BN401">
        <v>1</v>
      </c>
      <c r="BO401">
        <v>0</v>
      </c>
      <c r="BP401">
        <v>0</v>
      </c>
      <c r="BS401">
        <v>0.32</v>
      </c>
      <c r="BT401">
        <v>0</v>
      </c>
      <c r="BU401">
        <v>0</v>
      </c>
      <c r="CE401" t="str">
        <f t="shared" si="161"/>
        <v>11:58:52.358</v>
      </c>
      <c r="CF401">
        <v>358254473</v>
      </c>
      <c r="CS401">
        <v>0</v>
      </c>
      <c r="CT401">
        <v>2</v>
      </c>
      <c r="CU401">
        <v>0</v>
      </c>
      <c r="CV401">
        <v>2</v>
      </c>
      <c r="CW401">
        <v>0</v>
      </c>
      <c r="CX401">
        <v>7</v>
      </c>
      <c r="CY401">
        <v>7</v>
      </c>
      <c r="CZ401" t="s">
        <v>131</v>
      </c>
      <c r="DA401">
        <v>65</v>
      </c>
      <c r="DB401">
        <v>0</v>
      </c>
      <c r="DC401" t="s">
        <v>132</v>
      </c>
      <c r="DD401" t="s">
        <v>133</v>
      </c>
      <c r="DG401">
        <v>3575000</v>
      </c>
      <c r="DI401">
        <v>0</v>
      </c>
      <c r="DJ401">
        <v>0</v>
      </c>
      <c r="DK401">
        <v>1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</row>
    <row r="402" spans="1:123" x14ac:dyDescent="0.3">
      <c r="A402" t="str">
        <f>"10/15/2023 11:58:52.631"</f>
        <v>10/15/2023 11:58:52.631</v>
      </c>
      <c r="C402" t="str">
        <f t="shared" si="152"/>
        <v>FFDFD3C0</v>
      </c>
      <c r="D402" t="s">
        <v>134</v>
      </c>
      <c r="E402">
        <v>2</v>
      </c>
      <c r="H402">
        <v>158</v>
      </c>
      <c r="I402" t="s">
        <v>140</v>
      </c>
      <c r="J402" t="s">
        <v>136</v>
      </c>
      <c r="K402">
        <v>0</v>
      </c>
      <c r="L402">
        <v>3</v>
      </c>
      <c r="M402">
        <v>0</v>
      </c>
      <c r="N402">
        <v>2</v>
      </c>
      <c r="O402">
        <v>0</v>
      </c>
      <c r="P402">
        <v>1</v>
      </c>
      <c r="Q402">
        <v>0</v>
      </c>
      <c r="S402" t="str">
        <f t="shared" si="160"/>
        <v>11:58:52.000</v>
      </c>
      <c r="T402" t="str">
        <f t="shared" si="160"/>
        <v>11:58:52.000</v>
      </c>
      <c r="U402" t="str">
        <f t="shared" si="154"/>
        <v>A9A1C3</v>
      </c>
      <c r="V402">
        <v>0</v>
      </c>
      <c r="W402">
        <v>0</v>
      </c>
      <c r="X402">
        <v>2</v>
      </c>
      <c r="Y402">
        <v>0</v>
      </c>
      <c r="AA402">
        <v>1</v>
      </c>
      <c r="AB402">
        <v>8</v>
      </c>
      <c r="AC402">
        <v>3</v>
      </c>
      <c r="AD402">
        <v>0</v>
      </c>
      <c r="AE402">
        <v>9</v>
      </c>
      <c r="AF402" t="s">
        <v>126</v>
      </c>
      <c r="AG402">
        <v>0</v>
      </c>
      <c r="AH402">
        <v>3</v>
      </c>
      <c r="AI402">
        <v>1</v>
      </c>
      <c r="AJ402">
        <v>0</v>
      </c>
      <c r="AK402" t="s">
        <v>276</v>
      </c>
      <c r="AL402">
        <v>33.938935000000001</v>
      </c>
      <c r="AM402" t="s">
        <v>277</v>
      </c>
      <c r="AN402">
        <v>-78.064019999999999</v>
      </c>
      <c r="AO402">
        <v>25</v>
      </c>
      <c r="AP402">
        <v>400</v>
      </c>
      <c r="AQ402" t="s">
        <v>129</v>
      </c>
      <c r="AR402">
        <v>39</v>
      </c>
      <c r="AS402">
        <v>38</v>
      </c>
      <c r="AT402">
        <v>-64</v>
      </c>
      <c r="BB402" t="str">
        <f t="shared" si="155"/>
        <v>1200</v>
      </c>
      <c r="BC402">
        <v>1</v>
      </c>
      <c r="BD402" t="str">
        <f t="shared" si="156"/>
        <v xml:space="preserve">N72FU   </v>
      </c>
      <c r="BE402">
        <v>1</v>
      </c>
      <c r="BG402">
        <v>0</v>
      </c>
      <c r="BH402">
        <v>0</v>
      </c>
      <c r="BI402">
        <v>0</v>
      </c>
      <c r="BJ402">
        <v>-50</v>
      </c>
      <c r="BK402">
        <v>-450</v>
      </c>
      <c r="BL402" t="s">
        <v>139</v>
      </c>
      <c r="BM402">
        <v>1</v>
      </c>
      <c r="BN402">
        <v>1</v>
      </c>
      <c r="BO402">
        <v>0</v>
      </c>
      <c r="BP402">
        <v>0</v>
      </c>
      <c r="BS402">
        <v>0.32</v>
      </c>
      <c r="BT402">
        <v>0</v>
      </c>
      <c r="BU402">
        <v>0</v>
      </c>
      <c r="CE402" t="str">
        <f t="shared" si="161"/>
        <v>11:58:52.358</v>
      </c>
      <c r="CF402">
        <v>358254473</v>
      </c>
      <c r="CS402">
        <v>0</v>
      </c>
      <c r="CT402">
        <v>2</v>
      </c>
      <c r="CU402">
        <v>0</v>
      </c>
      <c r="CV402">
        <v>2</v>
      </c>
      <c r="CW402">
        <v>0</v>
      </c>
      <c r="CX402">
        <v>7</v>
      </c>
      <c r="CY402">
        <v>7</v>
      </c>
      <c r="CZ402" t="s">
        <v>131</v>
      </c>
      <c r="DA402">
        <v>65</v>
      </c>
      <c r="DB402">
        <v>0</v>
      </c>
      <c r="DC402" t="s">
        <v>132</v>
      </c>
      <c r="DD402" t="s">
        <v>133</v>
      </c>
      <c r="DG402">
        <v>3575000</v>
      </c>
      <c r="DI402">
        <v>0</v>
      </c>
      <c r="DJ402">
        <v>0</v>
      </c>
      <c r="DK402">
        <v>1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</row>
    <row r="403" spans="1:123" x14ac:dyDescent="0.3">
      <c r="A403" t="str">
        <f>"10/15/2023 11:58:52.631"</f>
        <v>10/15/2023 11:58:52.631</v>
      </c>
      <c r="C403" t="str">
        <f t="shared" si="152"/>
        <v>FFDFD3C0</v>
      </c>
      <c r="D403" t="s">
        <v>137</v>
      </c>
      <c r="E403">
        <v>6</v>
      </c>
      <c r="F403">
        <v>1006</v>
      </c>
      <c r="G403" t="s">
        <v>135</v>
      </c>
      <c r="J403" t="s">
        <v>138</v>
      </c>
      <c r="K403">
        <v>0</v>
      </c>
      <c r="L403">
        <v>3</v>
      </c>
      <c r="M403">
        <v>0</v>
      </c>
      <c r="N403">
        <v>2</v>
      </c>
      <c r="O403">
        <v>0</v>
      </c>
      <c r="P403">
        <v>1</v>
      </c>
      <c r="Q403">
        <v>0</v>
      </c>
      <c r="S403" t="str">
        <f t="shared" si="160"/>
        <v>11:58:52.000</v>
      </c>
      <c r="T403" t="str">
        <f t="shared" si="160"/>
        <v>11:58:52.000</v>
      </c>
      <c r="U403" t="str">
        <f t="shared" si="154"/>
        <v>A9A1C3</v>
      </c>
      <c r="V403">
        <v>0</v>
      </c>
      <c r="W403">
        <v>0</v>
      </c>
      <c r="X403">
        <v>2</v>
      </c>
      <c r="Y403">
        <v>0</v>
      </c>
      <c r="AA403">
        <v>1</v>
      </c>
      <c r="AB403">
        <v>8</v>
      </c>
      <c r="AC403">
        <v>3</v>
      </c>
      <c r="AD403">
        <v>0</v>
      </c>
      <c r="AE403">
        <v>9</v>
      </c>
      <c r="AF403" t="s">
        <v>126</v>
      </c>
      <c r="AG403">
        <v>0</v>
      </c>
      <c r="AH403">
        <v>3</v>
      </c>
      <c r="AI403">
        <v>1</v>
      </c>
      <c r="AJ403">
        <v>0</v>
      </c>
      <c r="AK403" t="s">
        <v>276</v>
      </c>
      <c r="AL403">
        <v>33.938935000000001</v>
      </c>
      <c r="AM403" t="s">
        <v>277</v>
      </c>
      <c r="AN403">
        <v>-78.064019999999999</v>
      </c>
      <c r="AO403">
        <v>25</v>
      </c>
      <c r="AP403">
        <v>400</v>
      </c>
      <c r="AQ403" t="s">
        <v>129</v>
      </c>
      <c r="AR403">
        <v>39</v>
      </c>
      <c r="AS403">
        <v>38</v>
      </c>
      <c r="AT403">
        <v>-64</v>
      </c>
      <c r="BB403" t="str">
        <f t="shared" si="155"/>
        <v>1200</v>
      </c>
      <c r="BC403">
        <v>1</v>
      </c>
      <c r="BD403" t="str">
        <f t="shared" si="156"/>
        <v xml:space="preserve">N72FU   </v>
      </c>
      <c r="BE403">
        <v>1</v>
      </c>
      <c r="BG403">
        <v>0</v>
      </c>
      <c r="BH403">
        <v>0</v>
      </c>
      <c r="BI403">
        <v>0</v>
      </c>
      <c r="BJ403">
        <v>-50</v>
      </c>
      <c r="BK403">
        <v>-450</v>
      </c>
      <c r="BL403" t="s">
        <v>139</v>
      </c>
      <c r="BM403">
        <v>1</v>
      </c>
      <c r="BN403">
        <v>1</v>
      </c>
      <c r="BO403">
        <v>0</v>
      </c>
      <c r="BP403">
        <v>0</v>
      </c>
      <c r="BS403">
        <v>0.32</v>
      </c>
      <c r="BT403">
        <v>0</v>
      </c>
      <c r="BU403">
        <v>0</v>
      </c>
      <c r="CE403" t="str">
        <f t="shared" si="161"/>
        <v>11:58:52.358</v>
      </c>
      <c r="CF403">
        <v>358254473</v>
      </c>
      <c r="CS403">
        <v>0</v>
      </c>
      <c r="CT403">
        <v>2</v>
      </c>
      <c r="CU403">
        <v>0</v>
      </c>
      <c r="CV403">
        <v>2</v>
      </c>
      <c r="CW403">
        <v>0</v>
      </c>
      <c r="CX403">
        <v>7</v>
      </c>
      <c r="CY403">
        <v>7</v>
      </c>
      <c r="CZ403" t="s">
        <v>131</v>
      </c>
      <c r="DA403">
        <v>65</v>
      </c>
      <c r="DB403">
        <v>0</v>
      </c>
      <c r="DC403" t="s">
        <v>132</v>
      </c>
      <c r="DD403" t="s">
        <v>133</v>
      </c>
      <c r="DG403">
        <v>3575000</v>
      </c>
      <c r="DI403">
        <v>0</v>
      </c>
      <c r="DJ403">
        <v>0</v>
      </c>
      <c r="DK403">
        <v>1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</row>
    <row r="404" spans="1:123" x14ac:dyDescent="0.3">
      <c r="A404" t="str">
        <f>"10/15/2023 11:58:53.928"</f>
        <v>10/15/2023 11:58:53.928</v>
      </c>
      <c r="C404" t="str">
        <f t="shared" si="152"/>
        <v>FFDFD3C0</v>
      </c>
      <c r="D404" t="s">
        <v>134</v>
      </c>
      <c r="E404">
        <v>2</v>
      </c>
      <c r="H404">
        <v>158</v>
      </c>
      <c r="I404" t="s">
        <v>140</v>
      </c>
      <c r="J404" t="s">
        <v>136</v>
      </c>
      <c r="K404">
        <v>0</v>
      </c>
      <c r="L404">
        <v>3</v>
      </c>
      <c r="M404">
        <v>0</v>
      </c>
      <c r="N404">
        <v>2</v>
      </c>
      <c r="O404">
        <v>0</v>
      </c>
      <c r="P404">
        <v>1</v>
      </c>
      <c r="Q404">
        <v>0</v>
      </c>
      <c r="S404" t="str">
        <f t="shared" ref="S404:T409" si="162">"11:58:53.000"</f>
        <v>11:58:53.000</v>
      </c>
      <c r="T404" t="str">
        <f t="shared" si="162"/>
        <v>11:58:53.000</v>
      </c>
      <c r="U404" t="str">
        <f t="shared" si="154"/>
        <v>A9A1C3</v>
      </c>
      <c r="V404">
        <v>0</v>
      </c>
      <c r="W404">
        <v>0</v>
      </c>
      <c r="X404">
        <v>2</v>
      </c>
      <c r="Y404">
        <v>0</v>
      </c>
      <c r="AA404">
        <v>1</v>
      </c>
      <c r="AB404">
        <v>8</v>
      </c>
      <c r="AC404">
        <v>3</v>
      </c>
      <c r="AD404">
        <v>0</v>
      </c>
      <c r="AE404">
        <v>9</v>
      </c>
      <c r="AF404" t="s">
        <v>126</v>
      </c>
      <c r="AG404">
        <v>0</v>
      </c>
      <c r="AH404">
        <v>3</v>
      </c>
      <c r="AI404">
        <v>1</v>
      </c>
      <c r="AJ404">
        <v>0</v>
      </c>
      <c r="AK404" t="s">
        <v>278</v>
      </c>
      <c r="AL404">
        <v>33.939084999999999</v>
      </c>
      <c r="AM404" t="s">
        <v>279</v>
      </c>
      <c r="AN404">
        <v>-78.063783999999998</v>
      </c>
      <c r="AO404">
        <v>25</v>
      </c>
      <c r="AP404">
        <v>400</v>
      </c>
      <c r="AQ404" t="s">
        <v>129</v>
      </c>
      <c r="AR404">
        <v>39</v>
      </c>
      <c r="AS404">
        <v>33</v>
      </c>
      <c r="AT404">
        <v>64</v>
      </c>
      <c r="BB404" t="str">
        <f t="shared" si="155"/>
        <v>1200</v>
      </c>
      <c r="BC404">
        <v>1</v>
      </c>
      <c r="BD404" t="str">
        <f t="shared" si="156"/>
        <v xml:space="preserve">N72FU   </v>
      </c>
      <c r="BE404">
        <v>1</v>
      </c>
      <c r="BG404">
        <v>0</v>
      </c>
      <c r="BH404">
        <v>0</v>
      </c>
      <c r="BI404">
        <v>0</v>
      </c>
      <c r="BJ404">
        <v>-50</v>
      </c>
      <c r="BK404">
        <v>-450</v>
      </c>
      <c r="BL404" t="s">
        <v>139</v>
      </c>
      <c r="BM404">
        <v>1</v>
      </c>
      <c r="BN404">
        <v>1</v>
      </c>
      <c r="BO404">
        <v>0</v>
      </c>
      <c r="BP404">
        <v>0</v>
      </c>
      <c r="BS404">
        <v>0.32</v>
      </c>
      <c r="BT404">
        <v>0</v>
      </c>
      <c r="BU404">
        <v>0</v>
      </c>
      <c r="CE404" t="str">
        <f t="shared" ref="CE404:CE409" si="163">"11:58:53.713"</f>
        <v>11:58:53.713</v>
      </c>
      <c r="CF404">
        <v>713255736</v>
      </c>
      <c r="CS404">
        <v>0</v>
      </c>
      <c r="CT404">
        <v>2</v>
      </c>
      <c r="CU404">
        <v>0</v>
      </c>
      <c r="CV404">
        <v>2</v>
      </c>
      <c r="CW404">
        <v>0</v>
      </c>
      <c r="CX404">
        <v>7</v>
      </c>
      <c r="CY404">
        <v>7</v>
      </c>
      <c r="CZ404" t="s">
        <v>131</v>
      </c>
      <c r="DA404">
        <v>65</v>
      </c>
      <c r="DB404">
        <v>0</v>
      </c>
      <c r="DC404" t="s">
        <v>132</v>
      </c>
      <c r="DD404" t="s">
        <v>133</v>
      </c>
      <c r="DG404">
        <v>3575010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</row>
    <row r="405" spans="1:123" x14ac:dyDescent="0.3">
      <c r="A405" t="str">
        <f>"10/15/2023 11:58:53.944"</f>
        <v>10/15/2023 11:58:53.944</v>
      </c>
      <c r="C405" t="str">
        <f t="shared" si="152"/>
        <v>FFDFD3C0</v>
      </c>
      <c r="D405" t="s">
        <v>137</v>
      </c>
      <c r="E405">
        <v>4</v>
      </c>
      <c r="F405">
        <v>1004</v>
      </c>
      <c r="G405" t="s">
        <v>140</v>
      </c>
      <c r="J405" t="s">
        <v>138</v>
      </c>
      <c r="K405">
        <v>0</v>
      </c>
      <c r="L405">
        <v>3</v>
      </c>
      <c r="M405">
        <v>0</v>
      </c>
      <c r="N405">
        <v>2</v>
      </c>
      <c r="O405">
        <v>0</v>
      </c>
      <c r="P405">
        <v>1</v>
      </c>
      <c r="Q405">
        <v>0</v>
      </c>
      <c r="S405" t="str">
        <f t="shared" si="162"/>
        <v>11:58:53.000</v>
      </c>
      <c r="T405" t="str">
        <f t="shared" si="162"/>
        <v>11:58:53.000</v>
      </c>
      <c r="U405" t="str">
        <f t="shared" si="154"/>
        <v>A9A1C3</v>
      </c>
      <c r="V405">
        <v>0</v>
      </c>
      <c r="W405">
        <v>0</v>
      </c>
      <c r="X405">
        <v>2</v>
      </c>
      <c r="Y405">
        <v>0</v>
      </c>
      <c r="AA405">
        <v>1</v>
      </c>
      <c r="AB405">
        <v>8</v>
      </c>
      <c r="AC405">
        <v>3</v>
      </c>
      <c r="AD405">
        <v>0</v>
      </c>
      <c r="AE405">
        <v>9</v>
      </c>
      <c r="AF405" t="s">
        <v>126</v>
      </c>
      <c r="AG405">
        <v>0</v>
      </c>
      <c r="AH405">
        <v>3</v>
      </c>
      <c r="AI405">
        <v>1</v>
      </c>
      <c r="AJ405">
        <v>0</v>
      </c>
      <c r="AK405" t="s">
        <v>278</v>
      </c>
      <c r="AL405">
        <v>33.939084999999999</v>
      </c>
      <c r="AM405" t="s">
        <v>279</v>
      </c>
      <c r="AN405">
        <v>-78.063783999999998</v>
      </c>
      <c r="AO405">
        <v>25</v>
      </c>
      <c r="AP405">
        <v>400</v>
      </c>
      <c r="AQ405" t="s">
        <v>129</v>
      </c>
      <c r="AR405">
        <v>39</v>
      </c>
      <c r="AS405">
        <v>33</v>
      </c>
      <c r="AT405">
        <v>64</v>
      </c>
      <c r="BB405" t="str">
        <f t="shared" si="155"/>
        <v>1200</v>
      </c>
      <c r="BC405">
        <v>1</v>
      </c>
      <c r="BD405" t="str">
        <f t="shared" si="156"/>
        <v xml:space="preserve">N72FU   </v>
      </c>
      <c r="BE405">
        <v>1</v>
      </c>
      <c r="BG405">
        <v>0</v>
      </c>
      <c r="BH405">
        <v>0</v>
      </c>
      <c r="BI405">
        <v>0</v>
      </c>
      <c r="BJ405">
        <v>-50</v>
      </c>
      <c r="BK405">
        <v>-450</v>
      </c>
      <c r="BL405" t="s">
        <v>139</v>
      </c>
      <c r="BM405">
        <v>1</v>
      </c>
      <c r="BN405">
        <v>1</v>
      </c>
      <c r="BO405">
        <v>0</v>
      </c>
      <c r="BP405">
        <v>0</v>
      </c>
      <c r="BS405">
        <v>0.32</v>
      </c>
      <c r="BT405">
        <v>0</v>
      </c>
      <c r="BU405">
        <v>0</v>
      </c>
      <c r="CE405" t="str">
        <f t="shared" si="163"/>
        <v>11:58:53.713</v>
      </c>
      <c r="CF405">
        <v>713255736</v>
      </c>
      <c r="CS405">
        <v>0</v>
      </c>
      <c r="CT405">
        <v>2</v>
      </c>
      <c r="CU405">
        <v>0</v>
      </c>
      <c r="CV405">
        <v>2</v>
      </c>
      <c r="CW405">
        <v>0</v>
      </c>
      <c r="CX405">
        <v>7</v>
      </c>
      <c r="CY405">
        <v>7</v>
      </c>
      <c r="CZ405" t="s">
        <v>131</v>
      </c>
      <c r="DA405">
        <v>65</v>
      </c>
      <c r="DB405">
        <v>0</v>
      </c>
      <c r="DC405" t="s">
        <v>132</v>
      </c>
      <c r="DD405" t="s">
        <v>133</v>
      </c>
      <c r="DG405">
        <v>3575010</v>
      </c>
      <c r="DI405">
        <v>0</v>
      </c>
      <c r="DJ405">
        <v>0</v>
      </c>
      <c r="DK405">
        <v>1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</row>
    <row r="406" spans="1:123" x14ac:dyDescent="0.3">
      <c r="A406" t="str">
        <f>"10/15/2023 11:58:53.959"</f>
        <v>10/15/2023 11:58:53.959</v>
      </c>
      <c r="C406" t="str">
        <f t="shared" si="152"/>
        <v>FFDFD3C0</v>
      </c>
      <c r="D406" t="s">
        <v>123</v>
      </c>
      <c r="E406">
        <v>10</v>
      </c>
      <c r="H406">
        <v>260</v>
      </c>
      <c r="I406" t="s">
        <v>124</v>
      </c>
      <c r="J406" t="s">
        <v>125</v>
      </c>
      <c r="K406">
        <v>0</v>
      </c>
      <c r="L406">
        <v>3</v>
      </c>
      <c r="M406">
        <v>0</v>
      </c>
      <c r="N406">
        <v>2</v>
      </c>
      <c r="O406">
        <v>0</v>
      </c>
      <c r="P406">
        <v>1</v>
      </c>
      <c r="Q406">
        <v>0</v>
      </c>
      <c r="S406" t="str">
        <f t="shared" si="162"/>
        <v>11:58:53.000</v>
      </c>
      <c r="T406" t="str">
        <f t="shared" si="162"/>
        <v>11:58:53.000</v>
      </c>
      <c r="U406" t="str">
        <f t="shared" si="154"/>
        <v>A9A1C3</v>
      </c>
      <c r="V406">
        <v>0</v>
      </c>
      <c r="W406">
        <v>0</v>
      </c>
      <c r="X406">
        <v>2</v>
      </c>
      <c r="Y406">
        <v>0</v>
      </c>
      <c r="AA406">
        <v>1</v>
      </c>
      <c r="AB406">
        <v>8</v>
      </c>
      <c r="AC406">
        <v>3</v>
      </c>
      <c r="AD406">
        <v>0</v>
      </c>
      <c r="AE406">
        <v>9</v>
      </c>
      <c r="AF406" t="s">
        <v>126</v>
      </c>
      <c r="AG406">
        <v>0</v>
      </c>
      <c r="AH406">
        <v>3</v>
      </c>
      <c r="AI406">
        <v>1</v>
      </c>
      <c r="AJ406">
        <v>0</v>
      </c>
      <c r="AK406" t="s">
        <v>278</v>
      </c>
      <c r="AL406">
        <v>33.939084999999999</v>
      </c>
      <c r="AM406" t="s">
        <v>279</v>
      </c>
      <c r="AN406">
        <v>-78.063783999999998</v>
      </c>
      <c r="AO406">
        <v>25</v>
      </c>
      <c r="AP406">
        <v>400</v>
      </c>
      <c r="AQ406" t="s">
        <v>129</v>
      </c>
      <c r="AR406">
        <v>39</v>
      </c>
      <c r="AS406">
        <v>33</v>
      </c>
      <c r="AT406">
        <v>64</v>
      </c>
      <c r="BB406" t="str">
        <f t="shared" si="155"/>
        <v>1200</v>
      </c>
      <c r="BC406">
        <v>1</v>
      </c>
      <c r="BD406" t="str">
        <f t="shared" si="156"/>
        <v xml:space="preserve">N72FU   </v>
      </c>
      <c r="BE406">
        <v>1</v>
      </c>
      <c r="BG406">
        <v>0</v>
      </c>
      <c r="BH406">
        <v>0</v>
      </c>
      <c r="BI406">
        <v>0</v>
      </c>
      <c r="BJ406">
        <v>-50</v>
      </c>
      <c r="BK406">
        <v>-450</v>
      </c>
      <c r="BL406" t="s">
        <v>139</v>
      </c>
      <c r="BM406">
        <v>1</v>
      </c>
      <c r="BN406">
        <v>1</v>
      </c>
      <c r="BO406">
        <v>0</v>
      </c>
      <c r="BP406">
        <v>0</v>
      </c>
      <c r="BS406">
        <v>0.32</v>
      </c>
      <c r="BT406">
        <v>0</v>
      </c>
      <c r="BU406">
        <v>0</v>
      </c>
      <c r="CE406" t="str">
        <f t="shared" si="163"/>
        <v>11:58:53.713</v>
      </c>
      <c r="CF406">
        <v>713255736</v>
      </c>
      <c r="CS406">
        <v>0</v>
      </c>
      <c r="CT406">
        <v>2</v>
      </c>
      <c r="CU406">
        <v>0</v>
      </c>
      <c r="CV406">
        <v>2</v>
      </c>
      <c r="CW406">
        <v>0</v>
      </c>
      <c r="CX406">
        <v>7</v>
      </c>
      <c r="CY406">
        <v>7</v>
      </c>
      <c r="CZ406" t="s">
        <v>131</v>
      </c>
      <c r="DA406">
        <v>65</v>
      </c>
      <c r="DB406">
        <v>0</v>
      </c>
      <c r="DC406" t="s">
        <v>132</v>
      </c>
      <c r="DD406" t="s">
        <v>133</v>
      </c>
      <c r="DG406">
        <v>3575010</v>
      </c>
      <c r="DI406">
        <v>0</v>
      </c>
      <c r="DJ406">
        <v>0</v>
      </c>
      <c r="DK406">
        <v>1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</row>
    <row r="407" spans="1:123" x14ac:dyDescent="0.3">
      <c r="A407" t="str">
        <f>"10/15/2023 11:58:53.975"</f>
        <v>10/15/2023 11:58:53.975</v>
      </c>
      <c r="C407" t="str">
        <f t="shared" si="152"/>
        <v>FFDFD3C0</v>
      </c>
      <c r="D407" t="s">
        <v>141</v>
      </c>
      <c r="E407">
        <v>42</v>
      </c>
      <c r="H407">
        <v>129</v>
      </c>
      <c r="I407" t="s">
        <v>142</v>
      </c>
      <c r="J407" t="s">
        <v>125</v>
      </c>
      <c r="K407">
        <v>0</v>
      </c>
      <c r="L407">
        <v>3</v>
      </c>
      <c r="M407">
        <v>0</v>
      </c>
      <c r="N407">
        <v>2</v>
      </c>
      <c r="O407">
        <v>0</v>
      </c>
      <c r="P407">
        <v>1</v>
      </c>
      <c r="Q407">
        <v>0</v>
      </c>
      <c r="S407" t="str">
        <f t="shared" si="162"/>
        <v>11:58:53.000</v>
      </c>
      <c r="T407" t="str">
        <f t="shared" si="162"/>
        <v>11:58:53.000</v>
      </c>
      <c r="U407" t="str">
        <f t="shared" si="154"/>
        <v>A9A1C3</v>
      </c>
      <c r="V407">
        <v>0</v>
      </c>
      <c r="W407">
        <v>0</v>
      </c>
      <c r="X407">
        <v>2</v>
      </c>
      <c r="Y407">
        <v>0</v>
      </c>
      <c r="AA407">
        <v>1</v>
      </c>
      <c r="AB407">
        <v>8</v>
      </c>
      <c r="AC407">
        <v>3</v>
      </c>
      <c r="AD407">
        <v>0</v>
      </c>
      <c r="AE407">
        <v>9</v>
      </c>
      <c r="AF407" t="s">
        <v>126</v>
      </c>
      <c r="AG407">
        <v>0</v>
      </c>
      <c r="AH407">
        <v>3</v>
      </c>
      <c r="AI407">
        <v>1</v>
      </c>
      <c r="AJ407">
        <v>0</v>
      </c>
      <c r="AK407" t="s">
        <v>278</v>
      </c>
      <c r="AL407">
        <v>33.939084999999999</v>
      </c>
      <c r="AM407" t="s">
        <v>279</v>
      </c>
      <c r="AN407">
        <v>-78.063783999999998</v>
      </c>
      <c r="AO407">
        <v>25</v>
      </c>
      <c r="AP407">
        <v>400</v>
      </c>
      <c r="AQ407" t="s">
        <v>129</v>
      </c>
      <c r="AR407">
        <v>39</v>
      </c>
      <c r="AS407">
        <v>33</v>
      </c>
      <c r="AT407">
        <v>64</v>
      </c>
      <c r="BB407" t="str">
        <f t="shared" si="155"/>
        <v>1200</v>
      </c>
      <c r="BC407">
        <v>1</v>
      </c>
      <c r="BD407" t="str">
        <f t="shared" si="156"/>
        <v xml:space="preserve">N72FU   </v>
      </c>
      <c r="BE407">
        <v>1</v>
      </c>
      <c r="BG407">
        <v>0</v>
      </c>
      <c r="BH407">
        <v>0</v>
      </c>
      <c r="BI407">
        <v>0</v>
      </c>
      <c r="BJ407">
        <v>-50</v>
      </c>
      <c r="BK407">
        <v>-450</v>
      </c>
      <c r="BL407" t="s">
        <v>139</v>
      </c>
      <c r="BM407">
        <v>1</v>
      </c>
      <c r="BN407">
        <v>1</v>
      </c>
      <c r="BO407">
        <v>0</v>
      </c>
      <c r="BP407">
        <v>0</v>
      </c>
      <c r="BS407">
        <v>0.32</v>
      </c>
      <c r="BT407">
        <v>0</v>
      </c>
      <c r="BU407">
        <v>0</v>
      </c>
      <c r="CE407" t="str">
        <f t="shared" si="163"/>
        <v>11:58:53.713</v>
      </c>
      <c r="CF407">
        <v>713255736</v>
      </c>
      <c r="CS407">
        <v>0</v>
      </c>
      <c r="CT407">
        <v>2</v>
      </c>
      <c r="CU407">
        <v>0</v>
      </c>
      <c r="CV407">
        <v>2</v>
      </c>
      <c r="CW407">
        <v>0</v>
      </c>
      <c r="CX407">
        <v>7</v>
      </c>
      <c r="CY407">
        <v>7</v>
      </c>
      <c r="CZ407" t="s">
        <v>131</v>
      </c>
      <c r="DA407">
        <v>65</v>
      </c>
      <c r="DB407">
        <v>0</v>
      </c>
      <c r="DC407" t="s">
        <v>132</v>
      </c>
      <c r="DD407" t="s">
        <v>133</v>
      </c>
      <c r="DG407">
        <v>3575010</v>
      </c>
      <c r="DI407">
        <v>0</v>
      </c>
      <c r="DJ407">
        <v>0</v>
      </c>
      <c r="DK407">
        <v>1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</row>
    <row r="408" spans="1:123" x14ac:dyDescent="0.3">
      <c r="A408" t="str">
        <f>"10/15/2023 11:58:53.975"</f>
        <v>10/15/2023 11:58:53.975</v>
      </c>
      <c r="C408" t="str">
        <f t="shared" si="152"/>
        <v>FFDFD3C0</v>
      </c>
      <c r="D408" t="s">
        <v>143</v>
      </c>
      <c r="E408">
        <v>6</v>
      </c>
      <c r="F408">
        <v>3006</v>
      </c>
      <c r="G408" t="s">
        <v>144</v>
      </c>
      <c r="J408" t="s">
        <v>145</v>
      </c>
      <c r="K408">
        <v>0</v>
      </c>
      <c r="L408">
        <v>3</v>
      </c>
      <c r="M408">
        <v>0</v>
      </c>
      <c r="N408">
        <v>2</v>
      </c>
      <c r="O408">
        <v>0</v>
      </c>
      <c r="P408">
        <v>1</v>
      </c>
      <c r="Q408">
        <v>0</v>
      </c>
      <c r="S408" t="str">
        <f t="shared" si="162"/>
        <v>11:58:53.000</v>
      </c>
      <c r="T408" t="str">
        <f t="shared" si="162"/>
        <v>11:58:53.000</v>
      </c>
      <c r="U408" t="str">
        <f t="shared" si="154"/>
        <v>A9A1C3</v>
      </c>
      <c r="V408">
        <v>0</v>
      </c>
      <c r="W408">
        <v>0</v>
      </c>
      <c r="X408">
        <v>2</v>
      </c>
      <c r="Y408">
        <v>0</v>
      </c>
      <c r="AA408">
        <v>1</v>
      </c>
      <c r="AB408">
        <v>8</v>
      </c>
      <c r="AC408">
        <v>3</v>
      </c>
      <c r="AD408">
        <v>0</v>
      </c>
      <c r="AE408">
        <v>9</v>
      </c>
      <c r="AF408" t="s">
        <v>126</v>
      </c>
      <c r="AG408">
        <v>0</v>
      </c>
      <c r="AH408">
        <v>3</v>
      </c>
      <c r="AI408">
        <v>1</v>
      </c>
      <c r="AJ408">
        <v>0</v>
      </c>
      <c r="AK408" t="s">
        <v>278</v>
      </c>
      <c r="AL408">
        <v>33.939084999999999</v>
      </c>
      <c r="AM408" t="s">
        <v>279</v>
      </c>
      <c r="AN408">
        <v>-78.063783999999998</v>
      </c>
      <c r="AO408">
        <v>25</v>
      </c>
      <c r="AP408">
        <v>400</v>
      </c>
      <c r="AQ408" t="s">
        <v>129</v>
      </c>
      <c r="AR408">
        <v>39</v>
      </c>
      <c r="AS408">
        <v>33</v>
      </c>
      <c r="AT408">
        <v>64</v>
      </c>
      <c r="BB408" t="str">
        <f t="shared" si="155"/>
        <v>1200</v>
      </c>
      <c r="BC408">
        <v>1</v>
      </c>
      <c r="BD408" t="str">
        <f t="shared" si="156"/>
        <v xml:space="preserve">N72FU   </v>
      </c>
      <c r="BE408">
        <v>1</v>
      </c>
      <c r="BG408">
        <v>0</v>
      </c>
      <c r="BH408">
        <v>0</v>
      </c>
      <c r="BI408">
        <v>0</v>
      </c>
      <c r="BJ408">
        <v>-50</v>
      </c>
      <c r="BK408">
        <v>-450</v>
      </c>
      <c r="BL408" t="s">
        <v>139</v>
      </c>
      <c r="BM408">
        <v>1</v>
      </c>
      <c r="BN408">
        <v>1</v>
      </c>
      <c r="BO408">
        <v>0</v>
      </c>
      <c r="BP408">
        <v>0</v>
      </c>
      <c r="BS408">
        <v>0.32</v>
      </c>
      <c r="BT408">
        <v>0</v>
      </c>
      <c r="BU408">
        <v>0</v>
      </c>
      <c r="CE408" t="str">
        <f t="shared" si="163"/>
        <v>11:58:53.713</v>
      </c>
      <c r="CF408">
        <v>713255736</v>
      </c>
      <c r="CS408">
        <v>0</v>
      </c>
      <c r="CT408">
        <v>2</v>
      </c>
      <c r="CU408">
        <v>0</v>
      </c>
      <c r="CV408">
        <v>2</v>
      </c>
      <c r="CW408">
        <v>0</v>
      </c>
      <c r="CX408">
        <v>7</v>
      </c>
      <c r="CY408">
        <v>7</v>
      </c>
      <c r="CZ408" t="s">
        <v>131</v>
      </c>
      <c r="DA408">
        <v>65</v>
      </c>
      <c r="DB408">
        <v>0</v>
      </c>
      <c r="DC408" t="s">
        <v>132</v>
      </c>
      <c r="DD408" t="s">
        <v>133</v>
      </c>
      <c r="DG408">
        <v>3575010</v>
      </c>
      <c r="DI408">
        <v>0</v>
      </c>
      <c r="DJ408">
        <v>0</v>
      </c>
      <c r="DK408">
        <v>1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</row>
    <row r="409" spans="1:123" x14ac:dyDescent="0.3">
      <c r="A409" t="str">
        <f>"10/15/2023 11:58:53.990"</f>
        <v>10/15/2023 11:58:53.990</v>
      </c>
      <c r="C409" t="str">
        <f t="shared" si="152"/>
        <v>FFDFD3C0</v>
      </c>
      <c r="D409" t="s">
        <v>137</v>
      </c>
      <c r="E409">
        <v>6</v>
      </c>
      <c r="F409">
        <v>1006</v>
      </c>
      <c r="G409" t="s">
        <v>135</v>
      </c>
      <c r="J409" t="s">
        <v>138</v>
      </c>
      <c r="K409">
        <v>0</v>
      </c>
      <c r="L409">
        <v>3</v>
      </c>
      <c r="M409">
        <v>0</v>
      </c>
      <c r="N409">
        <v>2</v>
      </c>
      <c r="O409">
        <v>0</v>
      </c>
      <c r="P409">
        <v>1</v>
      </c>
      <c r="Q409">
        <v>0</v>
      </c>
      <c r="S409" t="str">
        <f t="shared" si="162"/>
        <v>11:58:53.000</v>
      </c>
      <c r="T409" t="str">
        <f t="shared" si="162"/>
        <v>11:58:53.000</v>
      </c>
      <c r="U409" t="str">
        <f t="shared" si="154"/>
        <v>A9A1C3</v>
      </c>
      <c r="V409">
        <v>0</v>
      </c>
      <c r="W409">
        <v>0</v>
      </c>
      <c r="X409">
        <v>2</v>
      </c>
      <c r="Y409">
        <v>0</v>
      </c>
      <c r="AA409">
        <v>1</v>
      </c>
      <c r="AB409">
        <v>8</v>
      </c>
      <c r="AC409">
        <v>3</v>
      </c>
      <c r="AD409">
        <v>0</v>
      </c>
      <c r="AE409">
        <v>9</v>
      </c>
      <c r="AF409" t="s">
        <v>126</v>
      </c>
      <c r="AG409">
        <v>0</v>
      </c>
      <c r="AH409">
        <v>3</v>
      </c>
      <c r="AI409">
        <v>1</v>
      </c>
      <c r="AJ409">
        <v>0</v>
      </c>
      <c r="AK409" t="s">
        <v>278</v>
      </c>
      <c r="AL409">
        <v>33.939084999999999</v>
      </c>
      <c r="AM409" t="s">
        <v>279</v>
      </c>
      <c r="AN409">
        <v>-78.063783999999998</v>
      </c>
      <c r="AO409">
        <v>25</v>
      </c>
      <c r="AP409">
        <v>400</v>
      </c>
      <c r="AQ409" t="s">
        <v>129</v>
      </c>
      <c r="AR409">
        <v>39</v>
      </c>
      <c r="AS409">
        <v>33</v>
      </c>
      <c r="AT409">
        <v>64</v>
      </c>
      <c r="BB409" t="str">
        <f t="shared" si="155"/>
        <v>1200</v>
      </c>
      <c r="BC409">
        <v>1</v>
      </c>
      <c r="BD409" t="str">
        <f t="shared" si="156"/>
        <v xml:space="preserve">N72FU   </v>
      </c>
      <c r="BE409">
        <v>1</v>
      </c>
      <c r="BG409">
        <v>0</v>
      </c>
      <c r="BH409">
        <v>0</v>
      </c>
      <c r="BI409">
        <v>0</v>
      </c>
      <c r="BJ409">
        <v>-50</v>
      </c>
      <c r="BK409">
        <v>-450</v>
      </c>
      <c r="BL409" t="s">
        <v>139</v>
      </c>
      <c r="BM409">
        <v>1</v>
      </c>
      <c r="BN409">
        <v>1</v>
      </c>
      <c r="BO409">
        <v>0</v>
      </c>
      <c r="BP409">
        <v>0</v>
      </c>
      <c r="BS409">
        <v>0.32</v>
      </c>
      <c r="BT409">
        <v>0</v>
      </c>
      <c r="BU409">
        <v>0</v>
      </c>
      <c r="CE409" t="str">
        <f t="shared" si="163"/>
        <v>11:58:53.713</v>
      </c>
      <c r="CF409">
        <v>713255736</v>
      </c>
      <c r="CS409">
        <v>0</v>
      </c>
      <c r="CT409">
        <v>2</v>
      </c>
      <c r="CU409">
        <v>0</v>
      </c>
      <c r="CV409">
        <v>2</v>
      </c>
      <c r="CW409">
        <v>0</v>
      </c>
      <c r="CX409">
        <v>7</v>
      </c>
      <c r="CY409">
        <v>7</v>
      </c>
      <c r="CZ409" t="s">
        <v>131</v>
      </c>
      <c r="DA409">
        <v>65</v>
      </c>
      <c r="DB409">
        <v>0</v>
      </c>
      <c r="DC409" t="s">
        <v>132</v>
      </c>
      <c r="DD409" t="s">
        <v>133</v>
      </c>
      <c r="DG409">
        <v>3575010</v>
      </c>
      <c r="DI409">
        <v>0</v>
      </c>
      <c r="DJ409">
        <v>0</v>
      </c>
      <c r="DK409">
        <v>1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</row>
    <row r="410" spans="1:123" x14ac:dyDescent="0.3">
      <c r="A410" t="str">
        <f t="shared" ref="A410:A415" si="164">"10/15/2023 11:58:55.194"</f>
        <v>10/15/2023 11:58:55.194</v>
      </c>
      <c r="C410" t="str">
        <f t="shared" si="152"/>
        <v>FFDFD3C0</v>
      </c>
      <c r="D410" t="s">
        <v>134</v>
      </c>
      <c r="E410">
        <v>2</v>
      </c>
      <c r="H410">
        <v>158</v>
      </c>
      <c r="I410" t="s">
        <v>140</v>
      </c>
      <c r="J410" t="s">
        <v>136</v>
      </c>
      <c r="K410">
        <v>0</v>
      </c>
      <c r="L410">
        <v>3</v>
      </c>
      <c r="M410">
        <v>0</v>
      </c>
      <c r="N410">
        <v>2</v>
      </c>
      <c r="O410">
        <v>0</v>
      </c>
      <c r="P410">
        <v>1</v>
      </c>
      <c r="Q410">
        <v>0</v>
      </c>
      <c r="S410" t="str">
        <f t="shared" ref="S410:T415" si="165">"11:58:54.000"</f>
        <v>11:58:54.000</v>
      </c>
      <c r="T410" t="str">
        <f t="shared" si="165"/>
        <v>11:58:54.000</v>
      </c>
      <c r="U410" t="str">
        <f t="shared" si="154"/>
        <v>A9A1C3</v>
      </c>
      <c r="V410">
        <v>0</v>
      </c>
      <c r="W410">
        <v>0</v>
      </c>
      <c r="X410">
        <v>2</v>
      </c>
      <c r="Y410">
        <v>0</v>
      </c>
      <c r="AA410">
        <v>1</v>
      </c>
      <c r="AB410">
        <v>8</v>
      </c>
      <c r="AC410">
        <v>3</v>
      </c>
      <c r="AD410">
        <v>0</v>
      </c>
      <c r="AE410">
        <v>9</v>
      </c>
      <c r="AF410" t="s">
        <v>126</v>
      </c>
      <c r="AG410">
        <v>0</v>
      </c>
      <c r="AH410">
        <v>3</v>
      </c>
      <c r="AI410">
        <v>1</v>
      </c>
      <c r="AJ410">
        <v>0</v>
      </c>
      <c r="AK410" t="s">
        <v>280</v>
      </c>
      <c r="AL410">
        <v>33.939234999999996</v>
      </c>
      <c r="AM410" t="s">
        <v>281</v>
      </c>
      <c r="AN410">
        <v>-78.063569000000001</v>
      </c>
      <c r="AO410">
        <v>25</v>
      </c>
      <c r="AP410">
        <v>400</v>
      </c>
      <c r="AQ410" t="s">
        <v>129</v>
      </c>
      <c r="AR410">
        <v>39</v>
      </c>
      <c r="AS410">
        <v>31</v>
      </c>
      <c r="AT410">
        <v>64</v>
      </c>
      <c r="BB410" t="str">
        <f t="shared" si="155"/>
        <v>1200</v>
      </c>
      <c r="BC410">
        <v>1</v>
      </c>
      <c r="BD410" t="str">
        <f t="shared" si="156"/>
        <v xml:space="preserve">N72FU   </v>
      </c>
      <c r="BE410">
        <v>1</v>
      </c>
      <c r="BG410">
        <v>0</v>
      </c>
      <c r="BH410">
        <v>0</v>
      </c>
      <c r="BI410">
        <v>0</v>
      </c>
      <c r="BJ410">
        <v>-25</v>
      </c>
      <c r="BK410">
        <v>-425</v>
      </c>
      <c r="BL410" t="s">
        <v>139</v>
      </c>
      <c r="BM410">
        <v>1</v>
      </c>
      <c r="BN410">
        <v>1</v>
      </c>
      <c r="BO410">
        <v>0</v>
      </c>
      <c r="BP410">
        <v>0</v>
      </c>
      <c r="BS410">
        <v>0.32</v>
      </c>
      <c r="BT410">
        <v>0</v>
      </c>
      <c r="BU410">
        <v>0</v>
      </c>
      <c r="CE410" t="str">
        <f t="shared" ref="CE410:CE415" si="166">"11:58:54.943"</f>
        <v>11:58:54.943</v>
      </c>
      <c r="CF410">
        <v>942756414</v>
      </c>
      <c r="CS410">
        <v>0</v>
      </c>
      <c r="CT410">
        <v>2</v>
      </c>
      <c r="CU410">
        <v>0</v>
      </c>
      <c r="CV410">
        <v>2</v>
      </c>
      <c r="CW410">
        <v>0</v>
      </c>
      <c r="CX410">
        <v>7</v>
      </c>
      <c r="CY410">
        <v>7</v>
      </c>
      <c r="CZ410" t="s">
        <v>131</v>
      </c>
      <c r="DA410">
        <v>65</v>
      </c>
      <c r="DB410">
        <v>0</v>
      </c>
      <c r="DC410" t="s">
        <v>132</v>
      </c>
      <c r="DD410" t="s">
        <v>133</v>
      </c>
      <c r="DG410">
        <v>3575020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</row>
    <row r="411" spans="1:123" x14ac:dyDescent="0.3">
      <c r="A411" t="str">
        <f t="shared" si="164"/>
        <v>10/15/2023 11:58:55.194</v>
      </c>
      <c r="C411" t="str">
        <f t="shared" si="152"/>
        <v>FFDFD3C0</v>
      </c>
      <c r="D411" t="s">
        <v>137</v>
      </c>
      <c r="E411">
        <v>4</v>
      </c>
      <c r="F411">
        <v>1004</v>
      </c>
      <c r="G411" t="s">
        <v>140</v>
      </c>
      <c r="J411" t="s">
        <v>138</v>
      </c>
      <c r="K411">
        <v>0</v>
      </c>
      <c r="L411">
        <v>3</v>
      </c>
      <c r="M411">
        <v>0</v>
      </c>
      <c r="N411">
        <v>2</v>
      </c>
      <c r="O411">
        <v>0</v>
      </c>
      <c r="P411">
        <v>1</v>
      </c>
      <c r="Q411">
        <v>0</v>
      </c>
      <c r="S411" t="str">
        <f t="shared" si="165"/>
        <v>11:58:54.000</v>
      </c>
      <c r="T411" t="str">
        <f t="shared" si="165"/>
        <v>11:58:54.000</v>
      </c>
      <c r="U411" t="str">
        <f t="shared" si="154"/>
        <v>A9A1C3</v>
      </c>
      <c r="V411">
        <v>0</v>
      </c>
      <c r="W411">
        <v>0</v>
      </c>
      <c r="X411">
        <v>2</v>
      </c>
      <c r="Y411">
        <v>0</v>
      </c>
      <c r="AA411">
        <v>1</v>
      </c>
      <c r="AB411">
        <v>8</v>
      </c>
      <c r="AC411">
        <v>3</v>
      </c>
      <c r="AD411">
        <v>0</v>
      </c>
      <c r="AE411">
        <v>9</v>
      </c>
      <c r="AF411" t="s">
        <v>126</v>
      </c>
      <c r="AG411">
        <v>0</v>
      </c>
      <c r="AH411">
        <v>3</v>
      </c>
      <c r="AI411">
        <v>1</v>
      </c>
      <c r="AJ411">
        <v>0</v>
      </c>
      <c r="AK411" t="s">
        <v>280</v>
      </c>
      <c r="AL411">
        <v>33.939234999999996</v>
      </c>
      <c r="AM411" t="s">
        <v>281</v>
      </c>
      <c r="AN411">
        <v>-78.063569000000001</v>
      </c>
      <c r="AO411">
        <v>25</v>
      </c>
      <c r="AP411">
        <v>400</v>
      </c>
      <c r="AQ411" t="s">
        <v>129</v>
      </c>
      <c r="AR411">
        <v>39</v>
      </c>
      <c r="AS411">
        <v>31</v>
      </c>
      <c r="AT411">
        <v>64</v>
      </c>
      <c r="BB411" t="str">
        <f t="shared" si="155"/>
        <v>1200</v>
      </c>
      <c r="BC411">
        <v>1</v>
      </c>
      <c r="BD411" t="str">
        <f t="shared" si="156"/>
        <v xml:space="preserve">N72FU   </v>
      </c>
      <c r="BE411">
        <v>1</v>
      </c>
      <c r="BG411">
        <v>0</v>
      </c>
      <c r="BH411">
        <v>0</v>
      </c>
      <c r="BI411">
        <v>0</v>
      </c>
      <c r="BJ411">
        <v>-25</v>
      </c>
      <c r="BK411">
        <v>-425</v>
      </c>
      <c r="BL411" t="s">
        <v>139</v>
      </c>
      <c r="BM411">
        <v>1</v>
      </c>
      <c r="BN411">
        <v>1</v>
      </c>
      <c r="BO411">
        <v>0</v>
      </c>
      <c r="BP411">
        <v>0</v>
      </c>
      <c r="BS411">
        <v>0.32</v>
      </c>
      <c r="BT411">
        <v>0</v>
      </c>
      <c r="BU411">
        <v>0</v>
      </c>
      <c r="CE411" t="str">
        <f t="shared" si="166"/>
        <v>11:58:54.943</v>
      </c>
      <c r="CF411">
        <v>942756414</v>
      </c>
      <c r="CS411">
        <v>0</v>
      </c>
      <c r="CT411">
        <v>2</v>
      </c>
      <c r="CU411">
        <v>0</v>
      </c>
      <c r="CV411">
        <v>2</v>
      </c>
      <c r="CW411">
        <v>0</v>
      </c>
      <c r="CX411">
        <v>7</v>
      </c>
      <c r="CY411">
        <v>7</v>
      </c>
      <c r="CZ411" t="s">
        <v>131</v>
      </c>
      <c r="DA411">
        <v>65</v>
      </c>
      <c r="DB411">
        <v>0</v>
      </c>
      <c r="DC411" t="s">
        <v>132</v>
      </c>
      <c r="DD411" t="s">
        <v>133</v>
      </c>
      <c r="DG411">
        <v>3575020</v>
      </c>
      <c r="DI411">
        <v>0</v>
      </c>
      <c r="DJ411">
        <v>0</v>
      </c>
      <c r="DK411">
        <v>1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</row>
    <row r="412" spans="1:123" x14ac:dyDescent="0.3">
      <c r="A412" t="str">
        <f t="shared" si="164"/>
        <v>10/15/2023 11:58:55.194</v>
      </c>
      <c r="C412" t="str">
        <f t="shared" si="152"/>
        <v>FFDFD3C0</v>
      </c>
      <c r="D412" t="s">
        <v>123</v>
      </c>
      <c r="E412">
        <v>10</v>
      </c>
      <c r="H412">
        <v>260</v>
      </c>
      <c r="I412" t="s">
        <v>124</v>
      </c>
      <c r="J412" t="s">
        <v>125</v>
      </c>
      <c r="K412">
        <v>0</v>
      </c>
      <c r="L412">
        <v>3</v>
      </c>
      <c r="M412">
        <v>0</v>
      </c>
      <c r="N412">
        <v>2</v>
      </c>
      <c r="O412">
        <v>0</v>
      </c>
      <c r="P412">
        <v>1</v>
      </c>
      <c r="Q412">
        <v>0</v>
      </c>
      <c r="S412" t="str">
        <f t="shared" si="165"/>
        <v>11:58:54.000</v>
      </c>
      <c r="T412" t="str">
        <f t="shared" si="165"/>
        <v>11:58:54.000</v>
      </c>
      <c r="U412" t="str">
        <f t="shared" si="154"/>
        <v>A9A1C3</v>
      </c>
      <c r="V412">
        <v>0</v>
      </c>
      <c r="W412">
        <v>0</v>
      </c>
      <c r="X412">
        <v>2</v>
      </c>
      <c r="Y412">
        <v>0</v>
      </c>
      <c r="AA412">
        <v>1</v>
      </c>
      <c r="AB412">
        <v>8</v>
      </c>
      <c r="AC412">
        <v>3</v>
      </c>
      <c r="AD412">
        <v>0</v>
      </c>
      <c r="AE412">
        <v>9</v>
      </c>
      <c r="AF412" t="s">
        <v>126</v>
      </c>
      <c r="AG412">
        <v>0</v>
      </c>
      <c r="AH412">
        <v>3</v>
      </c>
      <c r="AI412">
        <v>1</v>
      </c>
      <c r="AJ412">
        <v>0</v>
      </c>
      <c r="AK412" t="s">
        <v>280</v>
      </c>
      <c r="AL412">
        <v>33.939234999999996</v>
      </c>
      <c r="AM412" t="s">
        <v>281</v>
      </c>
      <c r="AN412">
        <v>-78.063569000000001</v>
      </c>
      <c r="AO412">
        <v>25</v>
      </c>
      <c r="AP412">
        <v>400</v>
      </c>
      <c r="AQ412" t="s">
        <v>129</v>
      </c>
      <c r="AR412">
        <v>39</v>
      </c>
      <c r="AS412">
        <v>31</v>
      </c>
      <c r="AT412">
        <v>64</v>
      </c>
      <c r="BB412" t="str">
        <f t="shared" si="155"/>
        <v>1200</v>
      </c>
      <c r="BC412">
        <v>1</v>
      </c>
      <c r="BD412" t="str">
        <f t="shared" si="156"/>
        <v xml:space="preserve">N72FU   </v>
      </c>
      <c r="BE412">
        <v>1</v>
      </c>
      <c r="BG412">
        <v>0</v>
      </c>
      <c r="BH412">
        <v>0</v>
      </c>
      <c r="BI412">
        <v>0</v>
      </c>
      <c r="BJ412">
        <v>-25</v>
      </c>
      <c r="BK412">
        <v>-425</v>
      </c>
      <c r="BL412" t="s">
        <v>139</v>
      </c>
      <c r="BM412">
        <v>1</v>
      </c>
      <c r="BN412">
        <v>1</v>
      </c>
      <c r="BO412">
        <v>0</v>
      </c>
      <c r="BP412">
        <v>0</v>
      </c>
      <c r="BS412">
        <v>0.32</v>
      </c>
      <c r="BT412">
        <v>0</v>
      </c>
      <c r="BU412">
        <v>0</v>
      </c>
      <c r="CE412" t="str">
        <f t="shared" si="166"/>
        <v>11:58:54.943</v>
      </c>
      <c r="CF412">
        <v>942756414</v>
      </c>
      <c r="CS412">
        <v>0</v>
      </c>
      <c r="CT412">
        <v>2</v>
      </c>
      <c r="CU412">
        <v>0</v>
      </c>
      <c r="CV412">
        <v>2</v>
      </c>
      <c r="CW412">
        <v>0</v>
      </c>
      <c r="CX412">
        <v>7</v>
      </c>
      <c r="CY412">
        <v>7</v>
      </c>
      <c r="CZ412" t="s">
        <v>131</v>
      </c>
      <c r="DA412">
        <v>65</v>
      </c>
      <c r="DB412">
        <v>0</v>
      </c>
      <c r="DC412" t="s">
        <v>132</v>
      </c>
      <c r="DD412" t="s">
        <v>133</v>
      </c>
      <c r="DG412">
        <v>3575020</v>
      </c>
      <c r="DI412">
        <v>0</v>
      </c>
      <c r="DJ412">
        <v>0</v>
      </c>
      <c r="DK412">
        <v>1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</row>
    <row r="413" spans="1:123" x14ac:dyDescent="0.3">
      <c r="A413" t="str">
        <f t="shared" si="164"/>
        <v>10/15/2023 11:58:55.194</v>
      </c>
      <c r="C413" t="str">
        <f t="shared" si="152"/>
        <v>FFDFD3C0</v>
      </c>
      <c r="D413" t="s">
        <v>141</v>
      </c>
      <c r="E413">
        <v>42</v>
      </c>
      <c r="H413">
        <v>129</v>
      </c>
      <c r="I413" t="s">
        <v>142</v>
      </c>
      <c r="J413" t="s">
        <v>125</v>
      </c>
      <c r="K413">
        <v>0</v>
      </c>
      <c r="L413">
        <v>3</v>
      </c>
      <c r="M413">
        <v>0</v>
      </c>
      <c r="N413">
        <v>2</v>
      </c>
      <c r="O413">
        <v>0</v>
      </c>
      <c r="P413">
        <v>1</v>
      </c>
      <c r="Q413">
        <v>0</v>
      </c>
      <c r="S413" t="str">
        <f t="shared" si="165"/>
        <v>11:58:54.000</v>
      </c>
      <c r="T413" t="str">
        <f t="shared" si="165"/>
        <v>11:58:54.000</v>
      </c>
      <c r="U413" t="str">
        <f t="shared" si="154"/>
        <v>A9A1C3</v>
      </c>
      <c r="V413">
        <v>0</v>
      </c>
      <c r="W413">
        <v>0</v>
      </c>
      <c r="X413">
        <v>2</v>
      </c>
      <c r="Y413">
        <v>0</v>
      </c>
      <c r="AA413">
        <v>1</v>
      </c>
      <c r="AB413">
        <v>8</v>
      </c>
      <c r="AC413">
        <v>3</v>
      </c>
      <c r="AD413">
        <v>0</v>
      </c>
      <c r="AE413">
        <v>9</v>
      </c>
      <c r="AF413" t="s">
        <v>126</v>
      </c>
      <c r="AG413">
        <v>0</v>
      </c>
      <c r="AH413">
        <v>3</v>
      </c>
      <c r="AI413">
        <v>1</v>
      </c>
      <c r="AJ413">
        <v>0</v>
      </c>
      <c r="AK413" t="s">
        <v>280</v>
      </c>
      <c r="AL413">
        <v>33.939234999999996</v>
      </c>
      <c r="AM413" t="s">
        <v>281</v>
      </c>
      <c r="AN413">
        <v>-78.063569000000001</v>
      </c>
      <c r="AO413">
        <v>25</v>
      </c>
      <c r="AP413">
        <v>400</v>
      </c>
      <c r="AQ413" t="s">
        <v>129</v>
      </c>
      <c r="AR413">
        <v>39</v>
      </c>
      <c r="AS413">
        <v>31</v>
      </c>
      <c r="AT413">
        <v>64</v>
      </c>
      <c r="BB413" t="str">
        <f t="shared" si="155"/>
        <v>1200</v>
      </c>
      <c r="BC413">
        <v>1</v>
      </c>
      <c r="BD413" t="str">
        <f t="shared" si="156"/>
        <v xml:space="preserve">N72FU   </v>
      </c>
      <c r="BE413">
        <v>1</v>
      </c>
      <c r="BG413">
        <v>0</v>
      </c>
      <c r="BH413">
        <v>0</v>
      </c>
      <c r="BI413">
        <v>0</v>
      </c>
      <c r="BJ413">
        <v>-25</v>
      </c>
      <c r="BK413">
        <v>-425</v>
      </c>
      <c r="BL413" t="s">
        <v>139</v>
      </c>
      <c r="BM413">
        <v>1</v>
      </c>
      <c r="BN413">
        <v>1</v>
      </c>
      <c r="BO413">
        <v>0</v>
      </c>
      <c r="BP413">
        <v>0</v>
      </c>
      <c r="BS413">
        <v>0.32</v>
      </c>
      <c r="BT413">
        <v>0</v>
      </c>
      <c r="BU413">
        <v>0</v>
      </c>
      <c r="CE413" t="str">
        <f t="shared" si="166"/>
        <v>11:58:54.943</v>
      </c>
      <c r="CF413">
        <v>942756414</v>
      </c>
      <c r="CS413">
        <v>0</v>
      </c>
      <c r="CT413">
        <v>2</v>
      </c>
      <c r="CU413">
        <v>0</v>
      </c>
      <c r="CV413">
        <v>2</v>
      </c>
      <c r="CW413">
        <v>0</v>
      </c>
      <c r="CX413">
        <v>7</v>
      </c>
      <c r="CY413">
        <v>7</v>
      </c>
      <c r="CZ413" t="s">
        <v>131</v>
      </c>
      <c r="DA413">
        <v>65</v>
      </c>
      <c r="DB413">
        <v>0</v>
      </c>
      <c r="DC413" t="s">
        <v>132</v>
      </c>
      <c r="DD413" t="s">
        <v>133</v>
      </c>
      <c r="DG413">
        <v>3575020</v>
      </c>
      <c r="DI413">
        <v>0</v>
      </c>
      <c r="DJ413">
        <v>0</v>
      </c>
      <c r="DK413">
        <v>1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</row>
    <row r="414" spans="1:123" x14ac:dyDescent="0.3">
      <c r="A414" t="str">
        <f t="shared" si="164"/>
        <v>10/15/2023 11:58:55.194</v>
      </c>
      <c r="C414" t="str">
        <f t="shared" si="152"/>
        <v>FFDFD3C0</v>
      </c>
      <c r="D414" t="s">
        <v>143</v>
      </c>
      <c r="E414">
        <v>6</v>
      </c>
      <c r="F414">
        <v>3006</v>
      </c>
      <c r="G414" t="s">
        <v>144</v>
      </c>
      <c r="J414" t="s">
        <v>145</v>
      </c>
      <c r="K414">
        <v>0</v>
      </c>
      <c r="L414">
        <v>3</v>
      </c>
      <c r="M414">
        <v>0</v>
      </c>
      <c r="N414">
        <v>2</v>
      </c>
      <c r="O414">
        <v>0</v>
      </c>
      <c r="P414">
        <v>1</v>
      </c>
      <c r="Q414">
        <v>0</v>
      </c>
      <c r="S414" t="str">
        <f t="shared" si="165"/>
        <v>11:58:54.000</v>
      </c>
      <c r="T414" t="str">
        <f t="shared" si="165"/>
        <v>11:58:54.000</v>
      </c>
      <c r="U414" t="str">
        <f t="shared" si="154"/>
        <v>A9A1C3</v>
      </c>
      <c r="V414">
        <v>0</v>
      </c>
      <c r="W414">
        <v>0</v>
      </c>
      <c r="X414">
        <v>2</v>
      </c>
      <c r="Y414">
        <v>0</v>
      </c>
      <c r="AA414">
        <v>1</v>
      </c>
      <c r="AB414">
        <v>8</v>
      </c>
      <c r="AC414">
        <v>3</v>
      </c>
      <c r="AD414">
        <v>0</v>
      </c>
      <c r="AE414">
        <v>9</v>
      </c>
      <c r="AF414" t="s">
        <v>126</v>
      </c>
      <c r="AG414">
        <v>0</v>
      </c>
      <c r="AH414">
        <v>3</v>
      </c>
      <c r="AI414">
        <v>1</v>
      </c>
      <c r="AJ414">
        <v>0</v>
      </c>
      <c r="AK414" t="s">
        <v>280</v>
      </c>
      <c r="AL414">
        <v>33.939234999999996</v>
      </c>
      <c r="AM414" t="s">
        <v>281</v>
      </c>
      <c r="AN414">
        <v>-78.063569000000001</v>
      </c>
      <c r="AO414">
        <v>25</v>
      </c>
      <c r="AP414">
        <v>400</v>
      </c>
      <c r="AQ414" t="s">
        <v>129</v>
      </c>
      <c r="AR414">
        <v>39</v>
      </c>
      <c r="AS414">
        <v>31</v>
      </c>
      <c r="AT414">
        <v>64</v>
      </c>
      <c r="BB414" t="str">
        <f t="shared" si="155"/>
        <v>1200</v>
      </c>
      <c r="BC414">
        <v>1</v>
      </c>
      <c r="BD414" t="str">
        <f t="shared" si="156"/>
        <v xml:space="preserve">N72FU   </v>
      </c>
      <c r="BE414">
        <v>1</v>
      </c>
      <c r="BG414">
        <v>0</v>
      </c>
      <c r="BH414">
        <v>0</v>
      </c>
      <c r="BI414">
        <v>0</v>
      </c>
      <c r="BJ414">
        <v>-25</v>
      </c>
      <c r="BK414">
        <v>-425</v>
      </c>
      <c r="BL414" t="s">
        <v>139</v>
      </c>
      <c r="BM414">
        <v>1</v>
      </c>
      <c r="BN414">
        <v>1</v>
      </c>
      <c r="BO414">
        <v>0</v>
      </c>
      <c r="BP414">
        <v>0</v>
      </c>
      <c r="BS414">
        <v>0.32</v>
      </c>
      <c r="BT414">
        <v>0</v>
      </c>
      <c r="BU414">
        <v>0</v>
      </c>
      <c r="CE414" t="str">
        <f t="shared" si="166"/>
        <v>11:58:54.943</v>
      </c>
      <c r="CF414">
        <v>942756414</v>
      </c>
      <c r="CS414">
        <v>0</v>
      </c>
      <c r="CT414">
        <v>2</v>
      </c>
      <c r="CU414">
        <v>0</v>
      </c>
      <c r="CV414">
        <v>2</v>
      </c>
      <c r="CW414">
        <v>0</v>
      </c>
      <c r="CX414">
        <v>7</v>
      </c>
      <c r="CY414">
        <v>7</v>
      </c>
      <c r="CZ414" t="s">
        <v>131</v>
      </c>
      <c r="DA414">
        <v>65</v>
      </c>
      <c r="DB414">
        <v>0</v>
      </c>
      <c r="DC414" t="s">
        <v>132</v>
      </c>
      <c r="DD414" t="s">
        <v>133</v>
      </c>
      <c r="DG414">
        <v>3575020</v>
      </c>
      <c r="DI414">
        <v>0</v>
      </c>
      <c r="DJ414">
        <v>0</v>
      </c>
      <c r="DK414">
        <v>1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</row>
    <row r="415" spans="1:123" x14ac:dyDescent="0.3">
      <c r="A415" t="str">
        <f t="shared" si="164"/>
        <v>10/15/2023 11:58:55.194</v>
      </c>
      <c r="C415" t="str">
        <f t="shared" si="152"/>
        <v>FFDFD3C0</v>
      </c>
      <c r="D415" t="s">
        <v>137</v>
      </c>
      <c r="E415">
        <v>6</v>
      </c>
      <c r="F415">
        <v>1006</v>
      </c>
      <c r="G415" t="s">
        <v>135</v>
      </c>
      <c r="J415" t="s">
        <v>138</v>
      </c>
      <c r="K415">
        <v>0</v>
      </c>
      <c r="L415">
        <v>3</v>
      </c>
      <c r="M415">
        <v>0</v>
      </c>
      <c r="N415">
        <v>2</v>
      </c>
      <c r="O415">
        <v>0</v>
      </c>
      <c r="P415">
        <v>1</v>
      </c>
      <c r="Q415">
        <v>0</v>
      </c>
      <c r="S415" t="str">
        <f t="shared" si="165"/>
        <v>11:58:54.000</v>
      </c>
      <c r="T415" t="str">
        <f t="shared" si="165"/>
        <v>11:58:54.000</v>
      </c>
      <c r="U415" t="str">
        <f t="shared" si="154"/>
        <v>A9A1C3</v>
      </c>
      <c r="V415">
        <v>0</v>
      </c>
      <c r="W415">
        <v>0</v>
      </c>
      <c r="X415">
        <v>2</v>
      </c>
      <c r="Y415">
        <v>0</v>
      </c>
      <c r="AA415">
        <v>1</v>
      </c>
      <c r="AB415">
        <v>8</v>
      </c>
      <c r="AC415">
        <v>3</v>
      </c>
      <c r="AD415">
        <v>0</v>
      </c>
      <c r="AE415">
        <v>9</v>
      </c>
      <c r="AF415" t="s">
        <v>126</v>
      </c>
      <c r="AG415">
        <v>0</v>
      </c>
      <c r="AH415">
        <v>3</v>
      </c>
      <c r="AI415">
        <v>1</v>
      </c>
      <c r="AJ415">
        <v>0</v>
      </c>
      <c r="AK415" t="s">
        <v>280</v>
      </c>
      <c r="AL415">
        <v>33.939234999999996</v>
      </c>
      <c r="AM415" t="s">
        <v>281</v>
      </c>
      <c r="AN415">
        <v>-78.063569000000001</v>
      </c>
      <c r="AO415">
        <v>25</v>
      </c>
      <c r="AP415">
        <v>400</v>
      </c>
      <c r="AQ415" t="s">
        <v>129</v>
      </c>
      <c r="AR415">
        <v>39</v>
      </c>
      <c r="AS415">
        <v>31</v>
      </c>
      <c r="AT415">
        <v>64</v>
      </c>
      <c r="BB415" t="str">
        <f t="shared" si="155"/>
        <v>1200</v>
      </c>
      <c r="BC415">
        <v>1</v>
      </c>
      <c r="BD415" t="str">
        <f t="shared" si="156"/>
        <v xml:space="preserve">N72FU   </v>
      </c>
      <c r="BE415">
        <v>1</v>
      </c>
      <c r="BG415">
        <v>0</v>
      </c>
      <c r="BH415">
        <v>0</v>
      </c>
      <c r="BI415">
        <v>0</v>
      </c>
      <c r="BJ415">
        <v>-25</v>
      </c>
      <c r="BK415">
        <v>-425</v>
      </c>
      <c r="BL415" t="s">
        <v>139</v>
      </c>
      <c r="BM415">
        <v>1</v>
      </c>
      <c r="BN415">
        <v>1</v>
      </c>
      <c r="BO415">
        <v>0</v>
      </c>
      <c r="BP415">
        <v>0</v>
      </c>
      <c r="BS415">
        <v>0.32</v>
      </c>
      <c r="BT415">
        <v>0</v>
      </c>
      <c r="BU415">
        <v>0</v>
      </c>
      <c r="CE415" t="str">
        <f t="shared" si="166"/>
        <v>11:58:54.943</v>
      </c>
      <c r="CF415">
        <v>942756414</v>
      </c>
      <c r="CS415">
        <v>0</v>
      </c>
      <c r="CT415">
        <v>2</v>
      </c>
      <c r="CU415">
        <v>0</v>
      </c>
      <c r="CV415">
        <v>2</v>
      </c>
      <c r="CW415">
        <v>0</v>
      </c>
      <c r="CX415">
        <v>7</v>
      </c>
      <c r="CY415">
        <v>7</v>
      </c>
      <c r="CZ415" t="s">
        <v>131</v>
      </c>
      <c r="DA415">
        <v>65</v>
      </c>
      <c r="DB415">
        <v>0</v>
      </c>
      <c r="DC415" t="s">
        <v>132</v>
      </c>
      <c r="DD415" t="s">
        <v>133</v>
      </c>
      <c r="DG415">
        <v>3575020</v>
      </c>
      <c r="DI415">
        <v>0</v>
      </c>
      <c r="DJ415">
        <v>0</v>
      </c>
      <c r="DK415">
        <v>1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</row>
    <row r="416" spans="1:123" x14ac:dyDescent="0.3">
      <c r="A416" t="str">
        <f>"10/15/2023 11:58:56.100"</f>
        <v>10/15/2023 11:58:56.100</v>
      </c>
      <c r="C416" t="str">
        <f t="shared" si="152"/>
        <v>FFDFD3C0</v>
      </c>
      <c r="D416" t="s">
        <v>137</v>
      </c>
      <c r="E416">
        <v>4</v>
      </c>
      <c r="F416">
        <v>1004</v>
      </c>
      <c r="G416" t="s">
        <v>140</v>
      </c>
      <c r="J416" t="s">
        <v>138</v>
      </c>
      <c r="K416">
        <v>0</v>
      </c>
      <c r="L416">
        <v>3</v>
      </c>
      <c r="M416">
        <v>0</v>
      </c>
      <c r="N416">
        <v>2</v>
      </c>
      <c r="O416">
        <v>0</v>
      </c>
      <c r="P416">
        <v>1</v>
      </c>
      <c r="Q416">
        <v>0</v>
      </c>
      <c r="S416" t="str">
        <f t="shared" ref="S416:T421" si="167">"11:58:55.000"</f>
        <v>11:58:55.000</v>
      </c>
      <c r="T416" t="str">
        <f t="shared" si="167"/>
        <v>11:58:55.000</v>
      </c>
      <c r="U416" t="str">
        <f t="shared" si="154"/>
        <v>A9A1C3</v>
      </c>
      <c r="V416">
        <v>0</v>
      </c>
      <c r="W416">
        <v>0</v>
      </c>
      <c r="X416">
        <v>2</v>
      </c>
      <c r="Y416">
        <v>0</v>
      </c>
      <c r="AA416">
        <v>1</v>
      </c>
      <c r="AB416">
        <v>8</v>
      </c>
      <c r="AC416">
        <v>3</v>
      </c>
      <c r="AD416">
        <v>0</v>
      </c>
      <c r="AE416">
        <v>9</v>
      </c>
      <c r="AF416" t="s">
        <v>126</v>
      </c>
      <c r="AG416">
        <v>0</v>
      </c>
      <c r="AH416">
        <v>3</v>
      </c>
      <c r="AI416">
        <v>1</v>
      </c>
      <c r="AJ416">
        <v>0</v>
      </c>
      <c r="AK416" t="s">
        <v>282</v>
      </c>
      <c r="AL416">
        <v>33.939385000000001</v>
      </c>
      <c r="AM416" t="s">
        <v>283</v>
      </c>
      <c r="AN416">
        <v>-78.063333</v>
      </c>
      <c r="AO416">
        <v>25</v>
      </c>
      <c r="AP416">
        <v>400</v>
      </c>
      <c r="AQ416" t="s">
        <v>129</v>
      </c>
      <c r="AR416">
        <v>41</v>
      </c>
      <c r="AS416">
        <v>31</v>
      </c>
      <c r="AT416">
        <v>0</v>
      </c>
      <c r="BB416" t="str">
        <f t="shared" si="155"/>
        <v>1200</v>
      </c>
      <c r="BC416">
        <v>1</v>
      </c>
      <c r="BD416" t="str">
        <f t="shared" si="156"/>
        <v xml:space="preserve">N72FU   </v>
      </c>
      <c r="BE416">
        <v>1</v>
      </c>
      <c r="BG416">
        <v>0</v>
      </c>
      <c r="BH416">
        <v>0</v>
      </c>
      <c r="BI416">
        <v>0</v>
      </c>
      <c r="BJ416">
        <v>-25</v>
      </c>
      <c r="BK416">
        <v>-425</v>
      </c>
      <c r="BL416" t="s">
        <v>139</v>
      </c>
      <c r="BM416">
        <v>1</v>
      </c>
      <c r="BN416">
        <v>1</v>
      </c>
      <c r="BO416">
        <v>0</v>
      </c>
      <c r="BP416">
        <v>0</v>
      </c>
      <c r="BS416">
        <v>0.32</v>
      </c>
      <c r="BT416">
        <v>0</v>
      </c>
      <c r="BU416">
        <v>0</v>
      </c>
      <c r="CE416" t="str">
        <f t="shared" ref="CE416:CE421" si="168">"11:58:55.901"</f>
        <v>11:58:55.901</v>
      </c>
      <c r="CF416">
        <v>901256513</v>
      </c>
      <c r="CS416">
        <v>0</v>
      </c>
      <c r="CT416">
        <v>2</v>
      </c>
      <c r="CU416">
        <v>0</v>
      </c>
      <c r="CV416">
        <v>2</v>
      </c>
      <c r="CW416">
        <v>0</v>
      </c>
      <c r="CX416">
        <v>7</v>
      </c>
      <c r="CY416">
        <v>7</v>
      </c>
      <c r="CZ416" t="s">
        <v>131</v>
      </c>
      <c r="DA416">
        <v>65</v>
      </c>
      <c r="DB416">
        <v>0</v>
      </c>
      <c r="DC416" t="s">
        <v>132</v>
      </c>
      <c r="DD416" t="s">
        <v>133</v>
      </c>
      <c r="DG416">
        <v>3575028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</row>
    <row r="417" spans="1:123" x14ac:dyDescent="0.3">
      <c r="A417" t="str">
        <f>"10/15/2023 11:58:56.115"</f>
        <v>10/15/2023 11:58:56.115</v>
      </c>
      <c r="C417" t="str">
        <f t="shared" si="152"/>
        <v>FFDFD3C0</v>
      </c>
      <c r="D417" t="s">
        <v>123</v>
      </c>
      <c r="E417">
        <v>10</v>
      </c>
      <c r="H417">
        <v>260</v>
      </c>
      <c r="I417" t="s">
        <v>124</v>
      </c>
      <c r="J417" t="s">
        <v>125</v>
      </c>
      <c r="K417">
        <v>0</v>
      </c>
      <c r="L417">
        <v>3</v>
      </c>
      <c r="M417">
        <v>0</v>
      </c>
      <c r="N417">
        <v>2</v>
      </c>
      <c r="O417">
        <v>0</v>
      </c>
      <c r="P417">
        <v>1</v>
      </c>
      <c r="Q417">
        <v>0</v>
      </c>
      <c r="S417" t="str">
        <f t="shared" si="167"/>
        <v>11:58:55.000</v>
      </c>
      <c r="T417" t="str">
        <f t="shared" si="167"/>
        <v>11:58:55.000</v>
      </c>
      <c r="U417" t="str">
        <f t="shared" si="154"/>
        <v>A9A1C3</v>
      </c>
      <c r="V417">
        <v>0</v>
      </c>
      <c r="W417">
        <v>0</v>
      </c>
      <c r="X417">
        <v>2</v>
      </c>
      <c r="Y417">
        <v>0</v>
      </c>
      <c r="AA417">
        <v>1</v>
      </c>
      <c r="AB417">
        <v>8</v>
      </c>
      <c r="AC417">
        <v>3</v>
      </c>
      <c r="AD417">
        <v>0</v>
      </c>
      <c r="AE417">
        <v>9</v>
      </c>
      <c r="AF417" t="s">
        <v>126</v>
      </c>
      <c r="AG417">
        <v>0</v>
      </c>
      <c r="AH417">
        <v>3</v>
      </c>
      <c r="AI417">
        <v>1</v>
      </c>
      <c r="AJ417">
        <v>0</v>
      </c>
      <c r="AK417" t="s">
        <v>282</v>
      </c>
      <c r="AL417">
        <v>33.939385000000001</v>
      </c>
      <c r="AM417" t="s">
        <v>283</v>
      </c>
      <c r="AN417">
        <v>-78.063333</v>
      </c>
      <c r="AO417">
        <v>25</v>
      </c>
      <c r="AP417">
        <v>400</v>
      </c>
      <c r="AQ417" t="s">
        <v>129</v>
      </c>
      <c r="AR417">
        <v>41</v>
      </c>
      <c r="AS417">
        <v>31</v>
      </c>
      <c r="AT417">
        <v>0</v>
      </c>
      <c r="BB417" t="str">
        <f t="shared" si="155"/>
        <v>1200</v>
      </c>
      <c r="BC417">
        <v>1</v>
      </c>
      <c r="BD417" t="str">
        <f t="shared" si="156"/>
        <v xml:space="preserve">N72FU   </v>
      </c>
      <c r="BE417">
        <v>1</v>
      </c>
      <c r="BG417">
        <v>0</v>
      </c>
      <c r="BH417">
        <v>0</v>
      </c>
      <c r="BI417">
        <v>0</v>
      </c>
      <c r="BJ417">
        <v>-25</v>
      </c>
      <c r="BK417">
        <v>-425</v>
      </c>
      <c r="BL417" t="s">
        <v>139</v>
      </c>
      <c r="BM417">
        <v>1</v>
      </c>
      <c r="BN417">
        <v>1</v>
      </c>
      <c r="BO417">
        <v>0</v>
      </c>
      <c r="BP417">
        <v>0</v>
      </c>
      <c r="BS417">
        <v>0.32</v>
      </c>
      <c r="BT417">
        <v>0</v>
      </c>
      <c r="BU417">
        <v>0</v>
      </c>
      <c r="CE417" t="str">
        <f t="shared" si="168"/>
        <v>11:58:55.901</v>
      </c>
      <c r="CF417">
        <v>901256513</v>
      </c>
      <c r="CS417">
        <v>0</v>
      </c>
      <c r="CT417">
        <v>2</v>
      </c>
      <c r="CU417">
        <v>0</v>
      </c>
      <c r="CV417">
        <v>2</v>
      </c>
      <c r="CW417">
        <v>0</v>
      </c>
      <c r="CX417">
        <v>7</v>
      </c>
      <c r="CY417">
        <v>7</v>
      </c>
      <c r="CZ417" t="s">
        <v>131</v>
      </c>
      <c r="DA417">
        <v>65</v>
      </c>
      <c r="DB417">
        <v>0</v>
      </c>
      <c r="DC417" t="s">
        <v>132</v>
      </c>
      <c r="DD417" t="s">
        <v>133</v>
      </c>
      <c r="DG417">
        <v>3575028</v>
      </c>
      <c r="DI417">
        <v>0</v>
      </c>
      <c r="DJ417">
        <v>0</v>
      </c>
      <c r="DK417">
        <v>1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</row>
    <row r="418" spans="1:123" x14ac:dyDescent="0.3">
      <c r="A418" t="str">
        <f>"10/15/2023 11:58:56.115"</f>
        <v>10/15/2023 11:58:56.115</v>
      </c>
      <c r="C418" t="str">
        <f t="shared" si="152"/>
        <v>FFDFD3C0</v>
      </c>
      <c r="D418" t="s">
        <v>141</v>
      </c>
      <c r="E418">
        <v>42</v>
      </c>
      <c r="H418">
        <v>129</v>
      </c>
      <c r="I418" t="s">
        <v>142</v>
      </c>
      <c r="J418" t="s">
        <v>125</v>
      </c>
      <c r="K418">
        <v>0</v>
      </c>
      <c r="L418">
        <v>3</v>
      </c>
      <c r="M418">
        <v>0</v>
      </c>
      <c r="N418">
        <v>2</v>
      </c>
      <c r="O418">
        <v>0</v>
      </c>
      <c r="P418">
        <v>1</v>
      </c>
      <c r="Q418">
        <v>0</v>
      </c>
      <c r="S418" t="str">
        <f t="shared" si="167"/>
        <v>11:58:55.000</v>
      </c>
      <c r="T418" t="str">
        <f t="shared" si="167"/>
        <v>11:58:55.000</v>
      </c>
      <c r="U418" t="str">
        <f t="shared" si="154"/>
        <v>A9A1C3</v>
      </c>
      <c r="V418">
        <v>0</v>
      </c>
      <c r="W418">
        <v>0</v>
      </c>
      <c r="X418">
        <v>2</v>
      </c>
      <c r="Y418">
        <v>0</v>
      </c>
      <c r="AA418">
        <v>1</v>
      </c>
      <c r="AB418">
        <v>8</v>
      </c>
      <c r="AC418">
        <v>3</v>
      </c>
      <c r="AD418">
        <v>0</v>
      </c>
      <c r="AE418">
        <v>9</v>
      </c>
      <c r="AF418" t="s">
        <v>126</v>
      </c>
      <c r="AG418">
        <v>0</v>
      </c>
      <c r="AH418">
        <v>3</v>
      </c>
      <c r="AI418">
        <v>1</v>
      </c>
      <c r="AJ418">
        <v>0</v>
      </c>
      <c r="AK418" t="s">
        <v>282</v>
      </c>
      <c r="AL418">
        <v>33.939385000000001</v>
      </c>
      <c r="AM418" t="s">
        <v>283</v>
      </c>
      <c r="AN418">
        <v>-78.063333</v>
      </c>
      <c r="AO418">
        <v>25</v>
      </c>
      <c r="AP418">
        <v>400</v>
      </c>
      <c r="AQ418" t="s">
        <v>129</v>
      </c>
      <c r="AR418">
        <v>41</v>
      </c>
      <c r="AS418">
        <v>31</v>
      </c>
      <c r="AT418">
        <v>0</v>
      </c>
      <c r="BB418" t="str">
        <f t="shared" si="155"/>
        <v>1200</v>
      </c>
      <c r="BC418">
        <v>1</v>
      </c>
      <c r="BD418" t="str">
        <f t="shared" si="156"/>
        <v xml:space="preserve">N72FU   </v>
      </c>
      <c r="BE418">
        <v>1</v>
      </c>
      <c r="BG418">
        <v>0</v>
      </c>
      <c r="BH418">
        <v>0</v>
      </c>
      <c r="BI418">
        <v>0</v>
      </c>
      <c r="BJ418">
        <v>-25</v>
      </c>
      <c r="BK418">
        <v>-425</v>
      </c>
      <c r="BL418" t="s">
        <v>139</v>
      </c>
      <c r="BM418">
        <v>1</v>
      </c>
      <c r="BN418">
        <v>1</v>
      </c>
      <c r="BO418">
        <v>0</v>
      </c>
      <c r="BP418">
        <v>0</v>
      </c>
      <c r="BS418">
        <v>0.32</v>
      </c>
      <c r="BT418">
        <v>0</v>
      </c>
      <c r="BU418">
        <v>0</v>
      </c>
      <c r="CE418" t="str">
        <f t="shared" si="168"/>
        <v>11:58:55.901</v>
      </c>
      <c r="CF418">
        <v>901256513</v>
      </c>
      <c r="CS418">
        <v>0</v>
      </c>
      <c r="CT418">
        <v>2</v>
      </c>
      <c r="CU418">
        <v>0</v>
      </c>
      <c r="CV418">
        <v>2</v>
      </c>
      <c r="CW418">
        <v>0</v>
      </c>
      <c r="CX418">
        <v>7</v>
      </c>
      <c r="CY418">
        <v>7</v>
      </c>
      <c r="CZ418" t="s">
        <v>131</v>
      </c>
      <c r="DA418">
        <v>65</v>
      </c>
      <c r="DB418">
        <v>0</v>
      </c>
      <c r="DC418" t="s">
        <v>132</v>
      </c>
      <c r="DD418" t="s">
        <v>133</v>
      </c>
      <c r="DG418">
        <v>3575028</v>
      </c>
      <c r="DI418">
        <v>0</v>
      </c>
      <c r="DJ418">
        <v>0</v>
      </c>
      <c r="DK418">
        <v>1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</row>
    <row r="419" spans="1:123" x14ac:dyDescent="0.3">
      <c r="A419" t="str">
        <f>"10/15/2023 11:58:56.115"</f>
        <v>10/15/2023 11:58:56.115</v>
      </c>
      <c r="C419" t="str">
        <f t="shared" si="152"/>
        <v>FFDFD3C0</v>
      </c>
      <c r="D419" t="s">
        <v>143</v>
      </c>
      <c r="E419">
        <v>6</v>
      </c>
      <c r="F419">
        <v>3006</v>
      </c>
      <c r="G419" t="s">
        <v>144</v>
      </c>
      <c r="J419" t="s">
        <v>145</v>
      </c>
      <c r="K419">
        <v>0</v>
      </c>
      <c r="L419">
        <v>3</v>
      </c>
      <c r="M419">
        <v>0</v>
      </c>
      <c r="N419">
        <v>2</v>
      </c>
      <c r="O419">
        <v>0</v>
      </c>
      <c r="P419">
        <v>1</v>
      </c>
      <c r="Q419">
        <v>0</v>
      </c>
      <c r="S419" t="str">
        <f t="shared" si="167"/>
        <v>11:58:55.000</v>
      </c>
      <c r="T419" t="str">
        <f t="shared" si="167"/>
        <v>11:58:55.000</v>
      </c>
      <c r="U419" t="str">
        <f t="shared" si="154"/>
        <v>A9A1C3</v>
      </c>
      <c r="V419">
        <v>0</v>
      </c>
      <c r="W419">
        <v>0</v>
      </c>
      <c r="X419">
        <v>2</v>
      </c>
      <c r="Y419">
        <v>0</v>
      </c>
      <c r="AA419">
        <v>1</v>
      </c>
      <c r="AB419">
        <v>8</v>
      </c>
      <c r="AC419">
        <v>3</v>
      </c>
      <c r="AD419">
        <v>0</v>
      </c>
      <c r="AE419">
        <v>9</v>
      </c>
      <c r="AF419" t="s">
        <v>126</v>
      </c>
      <c r="AG419">
        <v>0</v>
      </c>
      <c r="AH419">
        <v>3</v>
      </c>
      <c r="AI419">
        <v>1</v>
      </c>
      <c r="AJ419">
        <v>0</v>
      </c>
      <c r="AK419" t="s">
        <v>282</v>
      </c>
      <c r="AL419">
        <v>33.939385000000001</v>
      </c>
      <c r="AM419" t="s">
        <v>283</v>
      </c>
      <c r="AN419">
        <v>-78.063333</v>
      </c>
      <c r="AO419">
        <v>25</v>
      </c>
      <c r="AP419">
        <v>400</v>
      </c>
      <c r="AQ419" t="s">
        <v>129</v>
      </c>
      <c r="AR419">
        <v>41</v>
      </c>
      <c r="AS419">
        <v>31</v>
      </c>
      <c r="AT419">
        <v>0</v>
      </c>
      <c r="BB419" t="str">
        <f t="shared" si="155"/>
        <v>1200</v>
      </c>
      <c r="BC419">
        <v>1</v>
      </c>
      <c r="BD419" t="str">
        <f t="shared" si="156"/>
        <v xml:space="preserve">N72FU   </v>
      </c>
      <c r="BE419">
        <v>1</v>
      </c>
      <c r="BG419">
        <v>0</v>
      </c>
      <c r="BH419">
        <v>0</v>
      </c>
      <c r="BI419">
        <v>0</v>
      </c>
      <c r="BJ419">
        <v>-25</v>
      </c>
      <c r="BK419">
        <v>-425</v>
      </c>
      <c r="BL419" t="s">
        <v>139</v>
      </c>
      <c r="BM419">
        <v>1</v>
      </c>
      <c r="BN419">
        <v>1</v>
      </c>
      <c r="BO419">
        <v>0</v>
      </c>
      <c r="BP419">
        <v>0</v>
      </c>
      <c r="BS419">
        <v>0.32</v>
      </c>
      <c r="BT419">
        <v>0</v>
      </c>
      <c r="BU419">
        <v>0</v>
      </c>
      <c r="CE419" t="str">
        <f t="shared" si="168"/>
        <v>11:58:55.901</v>
      </c>
      <c r="CF419">
        <v>901256513</v>
      </c>
      <c r="CS419">
        <v>0</v>
      </c>
      <c r="CT419">
        <v>2</v>
      </c>
      <c r="CU419">
        <v>0</v>
      </c>
      <c r="CV419">
        <v>2</v>
      </c>
      <c r="CW419">
        <v>0</v>
      </c>
      <c r="CX419">
        <v>7</v>
      </c>
      <c r="CY419">
        <v>7</v>
      </c>
      <c r="CZ419" t="s">
        <v>131</v>
      </c>
      <c r="DA419">
        <v>65</v>
      </c>
      <c r="DB419">
        <v>0</v>
      </c>
      <c r="DC419" t="s">
        <v>132</v>
      </c>
      <c r="DD419" t="s">
        <v>133</v>
      </c>
      <c r="DG419">
        <v>3575028</v>
      </c>
      <c r="DI419">
        <v>0</v>
      </c>
      <c r="DJ419">
        <v>0</v>
      </c>
      <c r="DK419">
        <v>1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</row>
    <row r="420" spans="1:123" x14ac:dyDescent="0.3">
      <c r="A420" t="str">
        <f>"10/15/2023 11:58:56.131"</f>
        <v>10/15/2023 11:58:56.131</v>
      </c>
      <c r="C420" t="str">
        <f t="shared" si="152"/>
        <v>FFDFD3C0</v>
      </c>
      <c r="D420" t="s">
        <v>134</v>
      </c>
      <c r="E420">
        <v>2</v>
      </c>
      <c r="H420">
        <v>158</v>
      </c>
      <c r="I420" t="s">
        <v>140</v>
      </c>
      <c r="J420" t="s">
        <v>136</v>
      </c>
      <c r="K420">
        <v>0</v>
      </c>
      <c r="L420">
        <v>3</v>
      </c>
      <c r="M420">
        <v>0</v>
      </c>
      <c r="N420">
        <v>2</v>
      </c>
      <c r="O420">
        <v>0</v>
      </c>
      <c r="P420">
        <v>1</v>
      </c>
      <c r="Q420">
        <v>0</v>
      </c>
      <c r="S420" t="str">
        <f t="shared" si="167"/>
        <v>11:58:55.000</v>
      </c>
      <c r="T420" t="str">
        <f t="shared" si="167"/>
        <v>11:58:55.000</v>
      </c>
      <c r="U420" t="str">
        <f t="shared" si="154"/>
        <v>A9A1C3</v>
      </c>
      <c r="V420">
        <v>0</v>
      </c>
      <c r="W420">
        <v>0</v>
      </c>
      <c r="X420">
        <v>2</v>
      </c>
      <c r="Y420">
        <v>0</v>
      </c>
      <c r="AA420">
        <v>1</v>
      </c>
      <c r="AB420">
        <v>8</v>
      </c>
      <c r="AC420">
        <v>3</v>
      </c>
      <c r="AD420">
        <v>0</v>
      </c>
      <c r="AE420">
        <v>9</v>
      </c>
      <c r="AF420" t="s">
        <v>126</v>
      </c>
      <c r="AG420">
        <v>0</v>
      </c>
      <c r="AH420">
        <v>3</v>
      </c>
      <c r="AI420">
        <v>1</v>
      </c>
      <c r="AJ420">
        <v>0</v>
      </c>
      <c r="AK420" t="s">
        <v>282</v>
      </c>
      <c r="AL420">
        <v>33.939385000000001</v>
      </c>
      <c r="AM420" t="s">
        <v>283</v>
      </c>
      <c r="AN420">
        <v>-78.063333</v>
      </c>
      <c r="AO420">
        <v>25</v>
      </c>
      <c r="AP420">
        <v>400</v>
      </c>
      <c r="AQ420" t="s">
        <v>129</v>
      </c>
      <c r="AR420">
        <v>41</v>
      </c>
      <c r="AS420">
        <v>31</v>
      </c>
      <c r="AT420">
        <v>0</v>
      </c>
      <c r="BB420" t="str">
        <f t="shared" si="155"/>
        <v>1200</v>
      </c>
      <c r="BC420">
        <v>1</v>
      </c>
      <c r="BD420" t="str">
        <f t="shared" si="156"/>
        <v xml:space="preserve">N72FU   </v>
      </c>
      <c r="BE420">
        <v>1</v>
      </c>
      <c r="BG420">
        <v>0</v>
      </c>
      <c r="BH420">
        <v>0</v>
      </c>
      <c r="BI420">
        <v>0</v>
      </c>
      <c r="BJ420">
        <v>-25</v>
      </c>
      <c r="BK420">
        <v>-425</v>
      </c>
      <c r="BL420" t="s">
        <v>139</v>
      </c>
      <c r="BM420">
        <v>1</v>
      </c>
      <c r="BN420">
        <v>1</v>
      </c>
      <c r="BO420">
        <v>0</v>
      </c>
      <c r="BP420">
        <v>0</v>
      </c>
      <c r="BS420">
        <v>0.32</v>
      </c>
      <c r="BT420">
        <v>0</v>
      </c>
      <c r="BU420">
        <v>0</v>
      </c>
      <c r="CE420" t="str">
        <f t="shared" si="168"/>
        <v>11:58:55.901</v>
      </c>
      <c r="CF420">
        <v>901256513</v>
      </c>
      <c r="CS420">
        <v>0</v>
      </c>
      <c r="CT420">
        <v>2</v>
      </c>
      <c r="CU420">
        <v>0</v>
      </c>
      <c r="CV420">
        <v>2</v>
      </c>
      <c r="CW420">
        <v>0</v>
      </c>
      <c r="CX420">
        <v>7</v>
      </c>
      <c r="CY420">
        <v>7</v>
      </c>
      <c r="CZ420" t="s">
        <v>131</v>
      </c>
      <c r="DA420">
        <v>65</v>
      </c>
      <c r="DB420">
        <v>0</v>
      </c>
      <c r="DC420" t="s">
        <v>132</v>
      </c>
      <c r="DD420" t="s">
        <v>133</v>
      </c>
      <c r="DG420">
        <v>3575028</v>
      </c>
      <c r="DI420">
        <v>0</v>
      </c>
      <c r="DJ420">
        <v>0</v>
      </c>
      <c r="DK420">
        <v>1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</row>
    <row r="421" spans="1:123" x14ac:dyDescent="0.3">
      <c r="A421" t="str">
        <f>"10/15/2023 11:58:56.147"</f>
        <v>10/15/2023 11:58:56.147</v>
      </c>
      <c r="C421" t="str">
        <f t="shared" si="152"/>
        <v>FFDFD3C0</v>
      </c>
      <c r="D421" t="s">
        <v>137</v>
      </c>
      <c r="E421">
        <v>6</v>
      </c>
      <c r="F421">
        <v>1006</v>
      </c>
      <c r="G421" t="s">
        <v>135</v>
      </c>
      <c r="J421" t="s">
        <v>138</v>
      </c>
      <c r="K421">
        <v>0</v>
      </c>
      <c r="L421">
        <v>3</v>
      </c>
      <c r="M421">
        <v>0</v>
      </c>
      <c r="N421">
        <v>2</v>
      </c>
      <c r="O421">
        <v>0</v>
      </c>
      <c r="P421">
        <v>1</v>
      </c>
      <c r="Q421">
        <v>0</v>
      </c>
      <c r="S421" t="str">
        <f t="shared" si="167"/>
        <v>11:58:55.000</v>
      </c>
      <c r="T421" t="str">
        <f t="shared" si="167"/>
        <v>11:58:55.000</v>
      </c>
      <c r="U421" t="str">
        <f t="shared" si="154"/>
        <v>A9A1C3</v>
      </c>
      <c r="V421">
        <v>0</v>
      </c>
      <c r="W421">
        <v>0</v>
      </c>
      <c r="X421">
        <v>2</v>
      </c>
      <c r="Y421">
        <v>0</v>
      </c>
      <c r="AA421">
        <v>1</v>
      </c>
      <c r="AB421">
        <v>8</v>
      </c>
      <c r="AC421">
        <v>3</v>
      </c>
      <c r="AD421">
        <v>0</v>
      </c>
      <c r="AE421">
        <v>9</v>
      </c>
      <c r="AF421" t="s">
        <v>126</v>
      </c>
      <c r="AG421">
        <v>0</v>
      </c>
      <c r="AH421">
        <v>3</v>
      </c>
      <c r="AI421">
        <v>1</v>
      </c>
      <c r="AJ421">
        <v>0</v>
      </c>
      <c r="AK421" t="s">
        <v>282</v>
      </c>
      <c r="AL421">
        <v>33.939385000000001</v>
      </c>
      <c r="AM421" t="s">
        <v>283</v>
      </c>
      <c r="AN421">
        <v>-78.063333</v>
      </c>
      <c r="AO421">
        <v>25</v>
      </c>
      <c r="AP421">
        <v>400</v>
      </c>
      <c r="AQ421" t="s">
        <v>129</v>
      </c>
      <c r="AR421">
        <v>41</v>
      </c>
      <c r="AS421">
        <v>31</v>
      </c>
      <c r="AT421">
        <v>0</v>
      </c>
      <c r="BB421" t="str">
        <f t="shared" si="155"/>
        <v>1200</v>
      </c>
      <c r="BC421">
        <v>1</v>
      </c>
      <c r="BD421" t="str">
        <f t="shared" si="156"/>
        <v xml:space="preserve">N72FU   </v>
      </c>
      <c r="BE421">
        <v>1</v>
      </c>
      <c r="BG421">
        <v>0</v>
      </c>
      <c r="BH421">
        <v>0</v>
      </c>
      <c r="BI421">
        <v>0</v>
      </c>
      <c r="BJ421">
        <v>-25</v>
      </c>
      <c r="BK421">
        <v>-425</v>
      </c>
      <c r="BL421" t="s">
        <v>139</v>
      </c>
      <c r="BM421">
        <v>1</v>
      </c>
      <c r="BN421">
        <v>1</v>
      </c>
      <c r="BO421">
        <v>0</v>
      </c>
      <c r="BP421">
        <v>0</v>
      </c>
      <c r="BS421">
        <v>0.32</v>
      </c>
      <c r="BT421">
        <v>0</v>
      </c>
      <c r="BU421">
        <v>0</v>
      </c>
      <c r="CE421" t="str">
        <f t="shared" si="168"/>
        <v>11:58:55.901</v>
      </c>
      <c r="CF421">
        <v>901256513</v>
      </c>
      <c r="CS421">
        <v>0</v>
      </c>
      <c r="CT421">
        <v>2</v>
      </c>
      <c r="CU421">
        <v>0</v>
      </c>
      <c r="CV421">
        <v>2</v>
      </c>
      <c r="CW421">
        <v>0</v>
      </c>
      <c r="CX421">
        <v>7</v>
      </c>
      <c r="CY421">
        <v>7</v>
      </c>
      <c r="CZ421" t="s">
        <v>131</v>
      </c>
      <c r="DA421">
        <v>65</v>
      </c>
      <c r="DB421">
        <v>0</v>
      </c>
      <c r="DC421" t="s">
        <v>132</v>
      </c>
      <c r="DD421" t="s">
        <v>133</v>
      </c>
      <c r="DG421">
        <v>3575028</v>
      </c>
      <c r="DI421">
        <v>0</v>
      </c>
      <c r="DJ421">
        <v>0</v>
      </c>
      <c r="DK421">
        <v>1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</row>
    <row r="422" spans="1:123" x14ac:dyDescent="0.3">
      <c r="A422" t="str">
        <f>"10/15/2023 11:58:56.569"</f>
        <v>10/15/2023 11:58:56.569</v>
      </c>
      <c r="C422" t="str">
        <f t="shared" si="152"/>
        <v>FFDFD3C0</v>
      </c>
      <c r="D422" t="s">
        <v>123</v>
      </c>
      <c r="E422">
        <v>10</v>
      </c>
      <c r="H422">
        <v>260</v>
      </c>
      <c r="I422" t="s">
        <v>124</v>
      </c>
      <c r="J422" t="s">
        <v>125</v>
      </c>
      <c r="K422">
        <v>0</v>
      </c>
      <c r="L422">
        <v>3</v>
      </c>
      <c r="M422">
        <v>0</v>
      </c>
      <c r="N422">
        <v>2</v>
      </c>
      <c r="O422">
        <v>0</v>
      </c>
      <c r="P422">
        <v>1</v>
      </c>
      <c r="Q422">
        <v>0</v>
      </c>
      <c r="S422" t="str">
        <f t="shared" ref="S422:T427" si="169">"11:58:56.000"</f>
        <v>11:58:56.000</v>
      </c>
      <c r="T422" t="str">
        <f t="shared" si="169"/>
        <v>11:58:56.000</v>
      </c>
      <c r="U422" t="str">
        <f t="shared" si="154"/>
        <v>A9A1C3</v>
      </c>
      <c r="V422">
        <v>0</v>
      </c>
      <c r="W422">
        <v>0</v>
      </c>
      <c r="X422">
        <v>2</v>
      </c>
      <c r="Y422">
        <v>0</v>
      </c>
      <c r="AA422">
        <v>1</v>
      </c>
      <c r="AB422">
        <v>8</v>
      </c>
      <c r="AC422">
        <v>3</v>
      </c>
      <c r="AD422">
        <v>0</v>
      </c>
      <c r="AE422">
        <v>9</v>
      </c>
      <c r="AF422" t="s">
        <v>126</v>
      </c>
      <c r="AG422">
        <v>0</v>
      </c>
      <c r="AH422">
        <v>3</v>
      </c>
      <c r="AI422">
        <v>1</v>
      </c>
      <c r="AJ422">
        <v>0</v>
      </c>
      <c r="AK422" t="s">
        <v>284</v>
      </c>
      <c r="AL422">
        <v>33.939535999999997</v>
      </c>
      <c r="AM422" t="s">
        <v>285</v>
      </c>
      <c r="AN422">
        <v>-78.063118000000003</v>
      </c>
      <c r="AO422">
        <v>25</v>
      </c>
      <c r="AP422">
        <v>400</v>
      </c>
      <c r="AQ422" t="s">
        <v>129</v>
      </c>
      <c r="AR422">
        <v>41</v>
      </c>
      <c r="AS422">
        <v>28</v>
      </c>
      <c r="AT422">
        <v>0</v>
      </c>
      <c r="BB422" t="str">
        <f t="shared" si="155"/>
        <v>1200</v>
      </c>
      <c r="BC422">
        <v>1</v>
      </c>
      <c r="BD422" t="str">
        <f t="shared" si="156"/>
        <v xml:space="preserve">N72FU   </v>
      </c>
      <c r="BE422">
        <v>1</v>
      </c>
      <c r="BG422">
        <v>0</v>
      </c>
      <c r="BH422">
        <v>0</v>
      </c>
      <c r="BI422">
        <v>0</v>
      </c>
      <c r="BJ422">
        <v>-25</v>
      </c>
      <c r="BK422">
        <v>-425</v>
      </c>
      <c r="BL422" t="s">
        <v>139</v>
      </c>
      <c r="BM422">
        <v>1</v>
      </c>
      <c r="BN422">
        <v>1</v>
      </c>
      <c r="BO422">
        <v>0</v>
      </c>
      <c r="BP422">
        <v>0</v>
      </c>
      <c r="BS422">
        <v>0.44</v>
      </c>
      <c r="BT422">
        <v>0</v>
      </c>
      <c r="BU422">
        <v>0</v>
      </c>
      <c r="CE422" t="str">
        <f t="shared" ref="CE422:CE427" si="170">"11:58:56.336"</f>
        <v>11:58:56.336</v>
      </c>
      <c r="CF422">
        <v>336004611</v>
      </c>
      <c r="CS422">
        <v>0</v>
      </c>
      <c r="CT422">
        <v>2</v>
      </c>
      <c r="CU422">
        <v>0</v>
      </c>
      <c r="CV422">
        <v>2</v>
      </c>
      <c r="CW422">
        <v>0</v>
      </c>
      <c r="CX422">
        <v>7</v>
      </c>
      <c r="CY422">
        <v>7</v>
      </c>
      <c r="CZ422" t="s">
        <v>131</v>
      </c>
      <c r="DA422">
        <v>65</v>
      </c>
      <c r="DB422">
        <v>0</v>
      </c>
      <c r="DC422" t="s">
        <v>132</v>
      </c>
      <c r="DD422" t="s">
        <v>133</v>
      </c>
      <c r="DG422">
        <v>3575033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</row>
    <row r="423" spans="1:123" x14ac:dyDescent="0.3">
      <c r="A423" t="str">
        <f>"10/15/2023 11:58:56.569"</f>
        <v>10/15/2023 11:58:56.569</v>
      </c>
      <c r="C423" t="str">
        <f t="shared" si="152"/>
        <v>FFDFD3C0</v>
      </c>
      <c r="D423" t="s">
        <v>141</v>
      </c>
      <c r="E423">
        <v>42</v>
      </c>
      <c r="H423">
        <v>129</v>
      </c>
      <c r="I423" t="s">
        <v>142</v>
      </c>
      <c r="J423" t="s">
        <v>125</v>
      </c>
      <c r="K423">
        <v>0</v>
      </c>
      <c r="L423">
        <v>3</v>
      </c>
      <c r="M423">
        <v>0</v>
      </c>
      <c r="N423">
        <v>2</v>
      </c>
      <c r="O423">
        <v>0</v>
      </c>
      <c r="P423">
        <v>1</v>
      </c>
      <c r="Q423">
        <v>0</v>
      </c>
      <c r="S423" t="str">
        <f t="shared" si="169"/>
        <v>11:58:56.000</v>
      </c>
      <c r="T423" t="str">
        <f t="shared" si="169"/>
        <v>11:58:56.000</v>
      </c>
      <c r="U423" t="str">
        <f t="shared" si="154"/>
        <v>A9A1C3</v>
      </c>
      <c r="V423">
        <v>0</v>
      </c>
      <c r="W423">
        <v>0</v>
      </c>
      <c r="X423">
        <v>2</v>
      </c>
      <c r="Y423">
        <v>0</v>
      </c>
      <c r="AA423">
        <v>1</v>
      </c>
      <c r="AB423">
        <v>8</v>
      </c>
      <c r="AC423">
        <v>3</v>
      </c>
      <c r="AD423">
        <v>0</v>
      </c>
      <c r="AE423">
        <v>9</v>
      </c>
      <c r="AF423" t="s">
        <v>126</v>
      </c>
      <c r="AG423">
        <v>0</v>
      </c>
      <c r="AH423">
        <v>3</v>
      </c>
      <c r="AI423">
        <v>1</v>
      </c>
      <c r="AJ423">
        <v>0</v>
      </c>
      <c r="AK423" t="s">
        <v>284</v>
      </c>
      <c r="AL423">
        <v>33.939535999999997</v>
      </c>
      <c r="AM423" t="s">
        <v>285</v>
      </c>
      <c r="AN423">
        <v>-78.063118000000003</v>
      </c>
      <c r="AO423">
        <v>25</v>
      </c>
      <c r="AP423">
        <v>400</v>
      </c>
      <c r="AQ423" t="s">
        <v>129</v>
      </c>
      <c r="AR423">
        <v>41</v>
      </c>
      <c r="AS423">
        <v>28</v>
      </c>
      <c r="AT423">
        <v>0</v>
      </c>
      <c r="BB423" t="str">
        <f t="shared" si="155"/>
        <v>1200</v>
      </c>
      <c r="BC423">
        <v>1</v>
      </c>
      <c r="BD423" t="str">
        <f t="shared" si="156"/>
        <v xml:space="preserve">N72FU   </v>
      </c>
      <c r="BE423">
        <v>1</v>
      </c>
      <c r="BG423">
        <v>0</v>
      </c>
      <c r="BH423">
        <v>0</v>
      </c>
      <c r="BI423">
        <v>0</v>
      </c>
      <c r="BJ423">
        <v>-25</v>
      </c>
      <c r="BK423">
        <v>-425</v>
      </c>
      <c r="BL423" t="s">
        <v>139</v>
      </c>
      <c r="BM423">
        <v>1</v>
      </c>
      <c r="BN423">
        <v>1</v>
      </c>
      <c r="BO423">
        <v>0</v>
      </c>
      <c r="BP423">
        <v>0</v>
      </c>
      <c r="BS423">
        <v>0.44</v>
      </c>
      <c r="BT423">
        <v>0</v>
      </c>
      <c r="BU423">
        <v>0</v>
      </c>
      <c r="CE423" t="str">
        <f t="shared" si="170"/>
        <v>11:58:56.336</v>
      </c>
      <c r="CF423">
        <v>336004611</v>
      </c>
      <c r="CS423">
        <v>0</v>
      </c>
      <c r="CT423">
        <v>2</v>
      </c>
      <c r="CU423">
        <v>0</v>
      </c>
      <c r="CV423">
        <v>2</v>
      </c>
      <c r="CW423">
        <v>0</v>
      </c>
      <c r="CX423">
        <v>7</v>
      </c>
      <c r="CY423">
        <v>7</v>
      </c>
      <c r="CZ423" t="s">
        <v>131</v>
      </c>
      <c r="DA423">
        <v>65</v>
      </c>
      <c r="DB423">
        <v>0</v>
      </c>
      <c r="DC423" t="s">
        <v>132</v>
      </c>
      <c r="DD423" t="s">
        <v>133</v>
      </c>
      <c r="DG423">
        <v>3575033</v>
      </c>
      <c r="DI423">
        <v>0</v>
      </c>
      <c r="DJ423">
        <v>0</v>
      </c>
      <c r="DK423">
        <v>1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</row>
    <row r="424" spans="1:123" x14ac:dyDescent="0.3">
      <c r="A424" t="str">
        <f>"10/15/2023 11:58:56.569"</f>
        <v>10/15/2023 11:58:56.569</v>
      </c>
      <c r="C424" t="str">
        <f t="shared" si="152"/>
        <v>FFDFD3C0</v>
      </c>
      <c r="D424" t="s">
        <v>143</v>
      </c>
      <c r="E424">
        <v>6</v>
      </c>
      <c r="F424">
        <v>3006</v>
      </c>
      <c r="G424" t="s">
        <v>144</v>
      </c>
      <c r="J424" t="s">
        <v>145</v>
      </c>
      <c r="K424">
        <v>0</v>
      </c>
      <c r="L424">
        <v>3</v>
      </c>
      <c r="M424">
        <v>0</v>
      </c>
      <c r="N424">
        <v>2</v>
      </c>
      <c r="O424">
        <v>0</v>
      </c>
      <c r="P424">
        <v>1</v>
      </c>
      <c r="Q424">
        <v>0</v>
      </c>
      <c r="S424" t="str">
        <f t="shared" si="169"/>
        <v>11:58:56.000</v>
      </c>
      <c r="T424" t="str">
        <f t="shared" si="169"/>
        <v>11:58:56.000</v>
      </c>
      <c r="U424" t="str">
        <f t="shared" si="154"/>
        <v>A9A1C3</v>
      </c>
      <c r="V424">
        <v>0</v>
      </c>
      <c r="W424">
        <v>0</v>
      </c>
      <c r="X424">
        <v>2</v>
      </c>
      <c r="Y424">
        <v>0</v>
      </c>
      <c r="AA424">
        <v>1</v>
      </c>
      <c r="AB424">
        <v>8</v>
      </c>
      <c r="AC424">
        <v>3</v>
      </c>
      <c r="AD424">
        <v>0</v>
      </c>
      <c r="AE424">
        <v>9</v>
      </c>
      <c r="AF424" t="s">
        <v>126</v>
      </c>
      <c r="AG424">
        <v>0</v>
      </c>
      <c r="AH424">
        <v>3</v>
      </c>
      <c r="AI424">
        <v>1</v>
      </c>
      <c r="AJ424">
        <v>0</v>
      </c>
      <c r="AK424" t="s">
        <v>284</v>
      </c>
      <c r="AL424">
        <v>33.939535999999997</v>
      </c>
      <c r="AM424" t="s">
        <v>285</v>
      </c>
      <c r="AN424">
        <v>-78.063118000000003</v>
      </c>
      <c r="AO424">
        <v>25</v>
      </c>
      <c r="AP424">
        <v>400</v>
      </c>
      <c r="AQ424" t="s">
        <v>129</v>
      </c>
      <c r="AR424">
        <v>41</v>
      </c>
      <c r="AS424">
        <v>28</v>
      </c>
      <c r="AT424">
        <v>0</v>
      </c>
      <c r="BB424" t="str">
        <f t="shared" si="155"/>
        <v>1200</v>
      </c>
      <c r="BC424">
        <v>1</v>
      </c>
      <c r="BD424" t="str">
        <f t="shared" si="156"/>
        <v xml:space="preserve">N72FU   </v>
      </c>
      <c r="BE424">
        <v>1</v>
      </c>
      <c r="BG424">
        <v>0</v>
      </c>
      <c r="BH424">
        <v>0</v>
      </c>
      <c r="BI424">
        <v>0</v>
      </c>
      <c r="BJ424">
        <v>-25</v>
      </c>
      <c r="BK424">
        <v>-425</v>
      </c>
      <c r="BL424" t="s">
        <v>139</v>
      </c>
      <c r="BM424">
        <v>1</v>
      </c>
      <c r="BN424">
        <v>1</v>
      </c>
      <c r="BO424">
        <v>0</v>
      </c>
      <c r="BP424">
        <v>0</v>
      </c>
      <c r="BS424">
        <v>0.44</v>
      </c>
      <c r="BT424">
        <v>0</v>
      </c>
      <c r="BU424">
        <v>0</v>
      </c>
      <c r="CE424" t="str">
        <f t="shared" si="170"/>
        <v>11:58:56.336</v>
      </c>
      <c r="CF424">
        <v>336004611</v>
      </c>
      <c r="CS424">
        <v>0</v>
      </c>
      <c r="CT424">
        <v>2</v>
      </c>
      <c r="CU424">
        <v>0</v>
      </c>
      <c r="CV424">
        <v>2</v>
      </c>
      <c r="CW424">
        <v>0</v>
      </c>
      <c r="CX424">
        <v>7</v>
      </c>
      <c r="CY424">
        <v>7</v>
      </c>
      <c r="CZ424" t="s">
        <v>131</v>
      </c>
      <c r="DA424">
        <v>65</v>
      </c>
      <c r="DB424">
        <v>0</v>
      </c>
      <c r="DC424" t="s">
        <v>132</v>
      </c>
      <c r="DD424" t="s">
        <v>133</v>
      </c>
      <c r="DG424">
        <v>3575033</v>
      </c>
      <c r="DI424">
        <v>0</v>
      </c>
      <c r="DJ424">
        <v>0</v>
      </c>
      <c r="DK424">
        <v>1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</row>
    <row r="425" spans="1:123" x14ac:dyDescent="0.3">
      <c r="A425" t="str">
        <f>"10/15/2023 11:58:56.584"</f>
        <v>10/15/2023 11:58:56.584</v>
      </c>
      <c r="C425" t="str">
        <f t="shared" si="152"/>
        <v>FFDFD3C0</v>
      </c>
      <c r="D425" t="s">
        <v>134</v>
      </c>
      <c r="E425">
        <v>2</v>
      </c>
      <c r="H425">
        <v>158</v>
      </c>
      <c r="I425" t="s">
        <v>140</v>
      </c>
      <c r="J425" t="s">
        <v>136</v>
      </c>
      <c r="K425">
        <v>0</v>
      </c>
      <c r="L425">
        <v>3</v>
      </c>
      <c r="M425">
        <v>0</v>
      </c>
      <c r="N425">
        <v>2</v>
      </c>
      <c r="O425">
        <v>0</v>
      </c>
      <c r="P425">
        <v>1</v>
      </c>
      <c r="Q425">
        <v>0</v>
      </c>
      <c r="S425" t="str">
        <f t="shared" si="169"/>
        <v>11:58:56.000</v>
      </c>
      <c r="T425" t="str">
        <f t="shared" si="169"/>
        <v>11:58:56.000</v>
      </c>
      <c r="U425" t="str">
        <f t="shared" si="154"/>
        <v>A9A1C3</v>
      </c>
      <c r="V425">
        <v>0</v>
      </c>
      <c r="W425">
        <v>0</v>
      </c>
      <c r="X425">
        <v>2</v>
      </c>
      <c r="Y425">
        <v>0</v>
      </c>
      <c r="AA425">
        <v>1</v>
      </c>
      <c r="AB425">
        <v>8</v>
      </c>
      <c r="AC425">
        <v>3</v>
      </c>
      <c r="AD425">
        <v>0</v>
      </c>
      <c r="AE425">
        <v>9</v>
      </c>
      <c r="AF425" t="s">
        <v>126</v>
      </c>
      <c r="AG425">
        <v>0</v>
      </c>
      <c r="AH425">
        <v>3</v>
      </c>
      <c r="AI425">
        <v>1</v>
      </c>
      <c r="AJ425">
        <v>0</v>
      </c>
      <c r="AK425" t="s">
        <v>284</v>
      </c>
      <c r="AL425">
        <v>33.939535999999997</v>
      </c>
      <c r="AM425" t="s">
        <v>285</v>
      </c>
      <c r="AN425">
        <v>-78.063118000000003</v>
      </c>
      <c r="AO425">
        <v>25</v>
      </c>
      <c r="AP425">
        <v>400</v>
      </c>
      <c r="AQ425" t="s">
        <v>129</v>
      </c>
      <c r="AR425">
        <v>41</v>
      </c>
      <c r="AS425">
        <v>28</v>
      </c>
      <c r="AT425">
        <v>0</v>
      </c>
      <c r="BB425" t="str">
        <f t="shared" si="155"/>
        <v>1200</v>
      </c>
      <c r="BC425">
        <v>1</v>
      </c>
      <c r="BD425" t="str">
        <f t="shared" si="156"/>
        <v xml:space="preserve">N72FU   </v>
      </c>
      <c r="BE425">
        <v>1</v>
      </c>
      <c r="BG425">
        <v>0</v>
      </c>
      <c r="BH425">
        <v>0</v>
      </c>
      <c r="BI425">
        <v>0</v>
      </c>
      <c r="BJ425">
        <v>-25</v>
      </c>
      <c r="BK425">
        <v>-425</v>
      </c>
      <c r="BL425" t="s">
        <v>139</v>
      </c>
      <c r="BM425">
        <v>1</v>
      </c>
      <c r="BN425">
        <v>1</v>
      </c>
      <c r="BO425">
        <v>0</v>
      </c>
      <c r="BP425">
        <v>0</v>
      </c>
      <c r="BS425">
        <v>0.44</v>
      </c>
      <c r="BT425">
        <v>0</v>
      </c>
      <c r="BU425">
        <v>0</v>
      </c>
      <c r="CE425" t="str">
        <f t="shared" si="170"/>
        <v>11:58:56.336</v>
      </c>
      <c r="CF425">
        <v>336004611</v>
      </c>
      <c r="CS425">
        <v>0</v>
      </c>
      <c r="CT425">
        <v>2</v>
      </c>
      <c r="CU425">
        <v>0</v>
      </c>
      <c r="CV425">
        <v>2</v>
      </c>
      <c r="CW425">
        <v>0</v>
      </c>
      <c r="CX425">
        <v>7</v>
      </c>
      <c r="CY425">
        <v>7</v>
      </c>
      <c r="CZ425" t="s">
        <v>131</v>
      </c>
      <c r="DA425">
        <v>65</v>
      </c>
      <c r="DB425">
        <v>0</v>
      </c>
      <c r="DC425" t="s">
        <v>132</v>
      </c>
      <c r="DD425" t="s">
        <v>133</v>
      </c>
      <c r="DG425">
        <v>3575033</v>
      </c>
      <c r="DI425">
        <v>0</v>
      </c>
      <c r="DJ425">
        <v>0</v>
      </c>
      <c r="DK425">
        <v>1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</row>
    <row r="426" spans="1:123" x14ac:dyDescent="0.3">
      <c r="A426" t="str">
        <f>"10/15/2023 11:58:56.600"</f>
        <v>10/15/2023 11:58:56.600</v>
      </c>
      <c r="C426" t="str">
        <f t="shared" si="152"/>
        <v>FFDFD3C0</v>
      </c>
      <c r="D426" t="s">
        <v>137</v>
      </c>
      <c r="E426">
        <v>6</v>
      </c>
      <c r="F426">
        <v>1006</v>
      </c>
      <c r="G426" t="s">
        <v>135</v>
      </c>
      <c r="J426" t="s">
        <v>138</v>
      </c>
      <c r="K426">
        <v>0</v>
      </c>
      <c r="L426">
        <v>3</v>
      </c>
      <c r="M426">
        <v>0</v>
      </c>
      <c r="N426">
        <v>2</v>
      </c>
      <c r="O426">
        <v>0</v>
      </c>
      <c r="P426">
        <v>1</v>
      </c>
      <c r="Q426">
        <v>0</v>
      </c>
      <c r="S426" t="str">
        <f t="shared" si="169"/>
        <v>11:58:56.000</v>
      </c>
      <c r="T426" t="str">
        <f t="shared" si="169"/>
        <v>11:58:56.000</v>
      </c>
      <c r="U426" t="str">
        <f t="shared" si="154"/>
        <v>A9A1C3</v>
      </c>
      <c r="V426">
        <v>0</v>
      </c>
      <c r="W426">
        <v>0</v>
      </c>
      <c r="X426">
        <v>2</v>
      </c>
      <c r="Y426">
        <v>0</v>
      </c>
      <c r="AA426">
        <v>1</v>
      </c>
      <c r="AB426">
        <v>8</v>
      </c>
      <c r="AC426">
        <v>3</v>
      </c>
      <c r="AD426">
        <v>0</v>
      </c>
      <c r="AE426">
        <v>9</v>
      </c>
      <c r="AF426" t="s">
        <v>126</v>
      </c>
      <c r="AG426">
        <v>0</v>
      </c>
      <c r="AH426">
        <v>3</v>
      </c>
      <c r="AI426">
        <v>1</v>
      </c>
      <c r="AJ426">
        <v>0</v>
      </c>
      <c r="AK426" t="s">
        <v>284</v>
      </c>
      <c r="AL426">
        <v>33.939535999999997</v>
      </c>
      <c r="AM426" t="s">
        <v>285</v>
      </c>
      <c r="AN426">
        <v>-78.063118000000003</v>
      </c>
      <c r="AO426">
        <v>25</v>
      </c>
      <c r="AP426">
        <v>400</v>
      </c>
      <c r="AQ426" t="s">
        <v>129</v>
      </c>
      <c r="AR426">
        <v>41</v>
      </c>
      <c r="AS426">
        <v>28</v>
      </c>
      <c r="AT426">
        <v>0</v>
      </c>
      <c r="BB426" t="str">
        <f t="shared" si="155"/>
        <v>1200</v>
      </c>
      <c r="BC426">
        <v>1</v>
      </c>
      <c r="BD426" t="str">
        <f t="shared" si="156"/>
        <v xml:space="preserve">N72FU   </v>
      </c>
      <c r="BE426">
        <v>1</v>
      </c>
      <c r="BG426">
        <v>0</v>
      </c>
      <c r="BH426">
        <v>0</v>
      </c>
      <c r="BI426">
        <v>0</v>
      </c>
      <c r="BJ426">
        <v>-25</v>
      </c>
      <c r="BK426">
        <v>-425</v>
      </c>
      <c r="BL426" t="s">
        <v>139</v>
      </c>
      <c r="BM426">
        <v>1</v>
      </c>
      <c r="BN426">
        <v>1</v>
      </c>
      <c r="BO426">
        <v>0</v>
      </c>
      <c r="BP426">
        <v>0</v>
      </c>
      <c r="BS426">
        <v>0.44</v>
      </c>
      <c r="BT426">
        <v>0</v>
      </c>
      <c r="BU426">
        <v>0</v>
      </c>
      <c r="CE426" t="str">
        <f t="shared" si="170"/>
        <v>11:58:56.336</v>
      </c>
      <c r="CF426">
        <v>336004611</v>
      </c>
      <c r="CS426">
        <v>0</v>
      </c>
      <c r="CT426">
        <v>2</v>
      </c>
      <c r="CU426">
        <v>0</v>
      </c>
      <c r="CV426">
        <v>2</v>
      </c>
      <c r="CW426">
        <v>0</v>
      </c>
      <c r="CX426">
        <v>7</v>
      </c>
      <c r="CY426">
        <v>7</v>
      </c>
      <c r="CZ426" t="s">
        <v>131</v>
      </c>
      <c r="DA426">
        <v>65</v>
      </c>
      <c r="DB426">
        <v>0</v>
      </c>
      <c r="DC426" t="s">
        <v>132</v>
      </c>
      <c r="DD426" t="s">
        <v>133</v>
      </c>
      <c r="DG426">
        <v>3575033</v>
      </c>
      <c r="DI426">
        <v>0</v>
      </c>
      <c r="DJ426">
        <v>0</v>
      </c>
      <c r="DK426">
        <v>1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</row>
    <row r="427" spans="1:123" x14ac:dyDescent="0.3">
      <c r="A427" t="str">
        <f>"10/15/2023 11:58:56.615"</f>
        <v>10/15/2023 11:58:56.615</v>
      </c>
      <c r="C427" t="str">
        <f t="shared" si="152"/>
        <v>FFDFD3C0</v>
      </c>
      <c r="D427" t="s">
        <v>137</v>
      </c>
      <c r="E427">
        <v>4</v>
      </c>
      <c r="F427">
        <v>1004</v>
      </c>
      <c r="G427" t="s">
        <v>140</v>
      </c>
      <c r="J427" t="s">
        <v>138</v>
      </c>
      <c r="K427">
        <v>0</v>
      </c>
      <c r="L427">
        <v>3</v>
      </c>
      <c r="M427">
        <v>0</v>
      </c>
      <c r="N427">
        <v>2</v>
      </c>
      <c r="O427">
        <v>0</v>
      </c>
      <c r="P427">
        <v>1</v>
      </c>
      <c r="Q427">
        <v>0</v>
      </c>
      <c r="S427" t="str">
        <f t="shared" si="169"/>
        <v>11:58:56.000</v>
      </c>
      <c r="T427" t="str">
        <f t="shared" si="169"/>
        <v>11:58:56.000</v>
      </c>
      <c r="U427" t="str">
        <f t="shared" si="154"/>
        <v>A9A1C3</v>
      </c>
      <c r="V427">
        <v>0</v>
      </c>
      <c r="W427">
        <v>0</v>
      </c>
      <c r="X427">
        <v>2</v>
      </c>
      <c r="Y427">
        <v>0</v>
      </c>
      <c r="AA427">
        <v>1</v>
      </c>
      <c r="AB427">
        <v>8</v>
      </c>
      <c r="AC427">
        <v>3</v>
      </c>
      <c r="AD427">
        <v>0</v>
      </c>
      <c r="AE427">
        <v>9</v>
      </c>
      <c r="AF427" t="s">
        <v>126</v>
      </c>
      <c r="AG427">
        <v>0</v>
      </c>
      <c r="AH427">
        <v>3</v>
      </c>
      <c r="AI427">
        <v>1</v>
      </c>
      <c r="AJ427">
        <v>0</v>
      </c>
      <c r="AK427" t="s">
        <v>284</v>
      </c>
      <c r="AL427">
        <v>33.939535999999997</v>
      </c>
      <c r="AM427" t="s">
        <v>285</v>
      </c>
      <c r="AN427">
        <v>-78.063118000000003</v>
      </c>
      <c r="AO427">
        <v>25</v>
      </c>
      <c r="AP427">
        <v>400</v>
      </c>
      <c r="AQ427" t="s">
        <v>129</v>
      </c>
      <c r="AR427">
        <v>41</v>
      </c>
      <c r="AS427">
        <v>28</v>
      </c>
      <c r="AT427">
        <v>0</v>
      </c>
      <c r="BB427" t="str">
        <f t="shared" si="155"/>
        <v>1200</v>
      </c>
      <c r="BC427">
        <v>1</v>
      </c>
      <c r="BD427" t="str">
        <f t="shared" si="156"/>
        <v xml:space="preserve">N72FU   </v>
      </c>
      <c r="BE427">
        <v>1</v>
      </c>
      <c r="BG427">
        <v>0</v>
      </c>
      <c r="BH427">
        <v>0</v>
      </c>
      <c r="BI427">
        <v>0</v>
      </c>
      <c r="BJ427">
        <v>-25</v>
      </c>
      <c r="BK427">
        <v>-425</v>
      </c>
      <c r="BL427" t="s">
        <v>139</v>
      </c>
      <c r="BM427">
        <v>1</v>
      </c>
      <c r="BN427">
        <v>1</v>
      </c>
      <c r="BO427">
        <v>0</v>
      </c>
      <c r="BP427">
        <v>0</v>
      </c>
      <c r="BS427">
        <v>0.44</v>
      </c>
      <c r="BT427">
        <v>0</v>
      </c>
      <c r="BU427">
        <v>0</v>
      </c>
      <c r="CE427" t="str">
        <f t="shared" si="170"/>
        <v>11:58:56.336</v>
      </c>
      <c r="CF427">
        <v>336004611</v>
      </c>
      <c r="CS427">
        <v>0</v>
      </c>
      <c r="CT427">
        <v>2</v>
      </c>
      <c r="CU427">
        <v>0</v>
      </c>
      <c r="CV427">
        <v>2</v>
      </c>
      <c r="CW427">
        <v>0</v>
      </c>
      <c r="CX427">
        <v>7</v>
      </c>
      <c r="CY427">
        <v>7</v>
      </c>
      <c r="CZ427" t="s">
        <v>131</v>
      </c>
      <c r="DA427">
        <v>65</v>
      </c>
      <c r="DB427">
        <v>0</v>
      </c>
      <c r="DC427" t="s">
        <v>132</v>
      </c>
      <c r="DD427" t="s">
        <v>133</v>
      </c>
      <c r="DG427">
        <v>3575033</v>
      </c>
      <c r="DI427">
        <v>0</v>
      </c>
      <c r="DJ427">
        <v>0</v>
      </c>
      <c r="DK427">
        <v>1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</row>
    <row r="428" spans="1:123" x14ac:dyDescent="0.3">
      <c r="A428" t="str">
        <f>"10/15/2023 11:58:57.740"</f>
        <v>10/15/2023 11:58:57.740</v>
      </c>
      <c r="C428" t="str">
        <f t="shared" si="152"/>
        <v>FFDFD3C0</v>
      </c>
      <c r="D428" t="s">
        <v>134</v>
      </c>
      <c r="E428">
        <v>2</v>
      </c>
      <c r="H428">
        <v>158</v>
      </c>
      <c r="I428" t="s">
        <v>140</v>
      </c>
      <c r="J428" t="s">
        <v>136</v>
      </c>
      <c r="K428">
        <v>0</v>
      </c>
      <c r="L428">
        <v>3</v>
      </c>
      <c r="M428">
        <v>0</v>
      </c>
      <c r="N428">
        <v>2</v>
      </c>
      <c r="O428">
        <v>0</v>
      </c>
      <c r="P428">
        <v>1</v>
      </c>
      <c r="Q428">
        <v>0</v>
      </c>
      <c r="S428" t="str">
        <f t="shared" ref="S428:T433" si="171">"11:58:57.000"</f>
        <v>11:58:57.000</v>
      </c>
      <c r="T428" t="str">
        <f t="shared" si="171"/>
        <v>11:58:57.000</v>
      </c>
      <c r="U428" t="str">
        <f t="shared" si="154"/>
        <v>A9A1C3</v>
      </c>
      <c r="V428">
        <v>0</v>
      </c>
      <c r="W428">
        <v>0</v>
      </c>
      <c r="X428">
        <v>2</v>
      </c>
      <c r="Y428">
        <v>0</v>
      </c>
      <c r="AA428">
        <v>1</v>
      </c>
      <c r="AB428">
        <v>8</v>
      </c>
      <c r="AC428">
        <v>3</v>
      </c>
      <c r="AD428">
        <v>0</v>
      </c>
      <c r="AE428">
        <v>9</v>
      </c>
      <c r="AF428" t="s">
        <v>126</v>
      </c>
      <c r="AG428">
        <v>0</v>
      </c>
      <c r="AH428">
        <v>3</v>
      </c>
      <c r="AI428">
        <v>1</v>
      </c>
      <c r="AJ428">
        <v>0</v>
      </c>
      <c r="AK428" t="s">
        <v>286</v>
      </c>
      <c r="AL428">
        <v>33.939686000000002</v>
      </c>
      <c r="AM428" t="s">
        <v>287</v>
      </c>
      <c r="AN428">
        <v>-78.062882000000002</v>
      </c>
      <c r="AO428">
        <v>25</v>
      </c>
      <c r="AP428">
        <v>400</v>
      </c>
      <c r="AQ428" t="s">
        <v>129</v>
      </c>
      <c r="AR428">
        <v>48</v>
      </c>
      <c r="AS428">
        <v>26</v>
      </c>
      <c r="AT428">
        <v>-192</v>
      </c>
      <c r="BB428" t="str">
        <f t="shared" si="155"/>
        <v>1200</v>
      </c>
      <c r="BC428">
        <v>1</v>
      </c>
      <c r="BD428" t="str">
        <f t="shared" si="156"/>
        <v xml:space="preserve">N72FU   </v>
      </c>
      <c r="BE428">
        <v>1</v>
      </c>
      <c r="BG428">
        <v>0</v>
      </c>
      <c r="BH428">
        <v>0</v>
      </c>
      <c r="BI428">
        <v>0</v>
      </c>
      <c r="BJ428">
        <v>-25</v>
      </c>
      <c r="BK428">
        <v>-425</v>
      </c>
      <c r="BL428" t="s">
        <v>139</v>
      </c>
      <c r="BM428">
        <v>1</v>
      </c>
      <c r="BN428">
        <v>1</v>
      </c>
      <c r="BO428">
        <v>0</v>
      </c>
      <c r="BP428">
        <v>0</v>
      </c>
      <c r="BS428">
        <v>0.12</v>
      </c>
      <c r="BT428">
        <v>0</v>
      </c>
      <c r="BU428">
        <v>0</v>
      </c>
      <c r="CE428" t="str">
        <f t="shared" ref="CE428:CE433" si="172">"11:58:57.498"</f>
        <v>11:58:57.498</v>
      </c>
      <c r="CF428">
        <v>498005432</v>
      </c>
      <c r="CS428">
        <v>0</v>
      </c>
      <c r="CT428">
        <v>2</v>
      </c>
      <c r="CU428">
        <v>0</v>
      </c>
      <c r="CV428">
        <v>2</v>
      </c>
      <c r="CW428">
        <v>0</v>
      </c>
      <c r="CX428">
        <v>7</v>
      </c>
      <c r="CY428">
        <v>7</v>
      </c>
      <c r="CZ428" t="s">
        <v>131</v>
      </c>
      <c r="DA428">
        <v>65</v>
      </c>
      <c r="DB428">
        <v>0</v>
      </c>
      <c r="DC428" t="s">
        <v>132</v>
      </c>
      <c r="DD428" t="s">
        <v>133</v>
      </c>
      <c r="DG428">
        <v>3575039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</row>
    <row r="429" spans="1:123" x14ac:dyDescent="0.3">
      <c r="A429" t="str">
        <f>"10/15/2023 11:58:57.740"</f>
        <v>10/15/2023 11:58:57.740</v>
      </c>
      <c r="C429" t="str">
        <f t="shared" si="152"/>
        <v>FFDFD3C0</v>
      </c>
      <c r="D429" t="s">
        <v>137</v>
      </c>
      <c r="E429">
        <v>6</v>
      </c>
      <c r="F429">
        <v>1006</v>
      </c>
      <c r="G429" t="s">
        <v>135</v>
      </c>
      <c r="J429" t="s">
        <v>138</v>
      </c>
      <c r="K429">
        <v>0</v>
      </c>
      <c r="L429">
        <v>3</v>
      </c>
      <c r="M429">
        <v>0</v>
      </c>
      <c r="N429">
        <v>2</v>
      </c>
      <c r="O429">
        <v>0</v>
      </c>
      <c r="P429">
        <v>1</v>
      </c>
      <c r="Q429">
        <v>0</v>
      </c>
      <c r="S429" t="str">
        <f t="shared" si="171"/>
        <v>11:58:57.000</v>
      </c>
      <c r="T429" t="str">
        <f t="shared" si="171"/>
        <v>11:58:57.000</v>
      </c>
      <c r="U429" t="str">
        <f t="shared" si="154"/>
        <v>A9A1C3</v>
      </c>
      <c r="V429">
        <v>0</v>
      </c>
      <c r="W429">
        <v>0</v>
      </c>
      <c r="X429">
        <v>2</v>
      </c>
      <c r="Y429">
        <v>0</v>
      </c>
      <c r="AA429">
        <v>1</v>
      </c>
      <c r="AB429">
        <v>8</v>
      </c>
      <c r="AC429">
        <v>3</v>
      </c>
      <c r="AD429">
        <v>0</v>
      </c>
      <c r="AE429">
        <v>9</v>
      </c>
      <c r="AF429" t="s">
        <v>126</v>
      </c>
      <c r="AG429">
        <v>0</v>
      </c>
      <c r="AH429">
        <v>3</v>
      </c>
      <c r="AI429">
        <v>1</v>
      </c>
      <c r="AJ429">
        <v>0</v>
      </c>
      <c r="AK429" t="s">
        <v>286</v>
      </c>
      <c r="AL429">
        <v>33.939686000000002</v>
      </c>
      <c r="AM429" t="s">
        <v>287</v>
      </c>
      <c r="AN429">
        <v>-78.062882000000002</v>
      </c>
      <c r="AO429">
        <v>25</v>
      </c>
      <c r="AP429">
        <v>400</v>
      </c>
      <c r="AQ429" t="s">
        <v>129</v>
      </c>
      <c r="AR429">
        <v>48</v>
      </c>
      <c r="AS429">
        <v>26</v>
      </c>
      <c r="AT429">
        <v>-192</v>
      </c>
      <c r="BB429" t="str">
        <f t="shared" si="155"/>
        <v>1200</v>
      </c>
      <c r="BC429">
        <v>1</v>
      </c>
      <c r="BD429" t="str">
        <f t="shared" si="156"/>
        <v xml:space="preserve">N72FU   </v>
      </c>
      <c r="BE429">
        <v>1</v>
      </c>
      <c r="BG429">
        <v>0</v>
      </c>
      <c r="BH429">
        <v>0</v>
      </c>
      <c r="BI429">
        <v>0</v>
      </c>
      <c r="BJ429">
        <v>-25</v>
      </c>
      <c r="BK429">
        <v>-425</v>
      </c>
      <c r="BL429" t="s">
        <v>139</v>
      </c>
      <c r="BM429">
        <v>1</v>
      </c>
      <c r="BN429">
        <v>1</v>
      </c>
      <c r="BO429">
        <v>0</v>
      </c>
      <c r="BP429">
        <v>0</v>
      </c>
      <c r="BS429">
        <v>0.12</v>
      </c>
      <c r="BT429">
        <v>0</v>
      </c>
      <c r="BU429">
        <v>0</v>
      </c>
      <c r="CE429" t="str">
        <f t="shared" si="172"/>
        <v>11:58:57.498</v>
      </c>
      <c r="CF429">
        <v>498005432</v>
      </c>
      <c r="CS429">
        <v>0</v>
      </c>
      <c r="CT429">
        <v>2</v>
      </c>
      <c r="CU429">
        <v>0</v>
      </c>
      <c r="CV429">
        <v>2</v>
      </c>
      <c r="CW429">
        <v>0</v>
      </c>
      <c r="CX429">
        <v>7</v>
      </c>
      <c r="CY429">
        <v>7</v>
      </c>
      <c r="CZ429" t="s">
        <v>131</v>
      </c>
      <c r="DA429">
        <v>65</v>
      </c>
      <c r="DB429">
        <v>0</v>
      </c>
      <c r="DC429" t="s">
        <v>132</v>
      </c>
      <c r="DD429" t="s">
        <v>133</v>
      </c>
      <c r="DG429">
        <v>3575039</v>
      </c>
      <c r="DI429">
        <v>0</v>
      </c>
      <c r="DJ429">
        <v>0</v>
      </c>
      <c r="DK429">
        <v>1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</row>
    <row r="430" spans="1:123" x14ac:dyDescent="0.3">
      <c r="A430" t="str">
        <f>"10/15/2023 11:58:57.756"</f>
        <v>10/15/2023 11:58:57.756</v>
      </c>
      <c r="C430" t="str">
        <f t="shared" si="152"/>
        <v>FFDFD3C0</v>
      </c>
      <c r="D430" t="s">
        <v>137</v>
      </c>
      <c r="E430">
        <v>4</v>
      </c>
      <c r="F430">
        <v>1004</v>
      </c>
      <c r="G430" t="s">
        <v>140</v>
      </c>
      <c r="J430" t="s">
        <v>138</v>
      </c>
      <c r="K430">
        <v>0</v>
      </c>
      <c r="L430">
        <v>3</v>
      </c>
      <c r="M430">
        <v>0</v>
      </c>
      <c r="N430">
        <v>2</v>
      </c>
      <c r="O430">
        <v>0</v>
      </c>
      <c r="P430">
        <v>1</v>
      </c>
      <c r="Q430">
        <v>0</v>
      </c>
      <c r="S430" t="str">
        <f t="shared" si="171"/>
        <v>11:58:57.000</v>
      </c>
      <c r="T430" t="str">
        <f t="shared" si="171"/>
        <v>11:58:57.000</v>
      </c>
      <c r="U430" t="str">
        <f t="shared" si="154"/>
        <v>A9A1C3</v>
      </c>
      <c r="V430">
        <v>0</v>
      </c>
      <c r="W430">
        <v>0</v>
      </c>
      <c r="X430">
        <v>2</v>
      </c>
      <c r="Y430">
        <v>0</v>
      </c>
      <c r="AA430">
        <v>1</v>
      </c>
      <c r="AB430">
        <v>8</v>
      </c>
      <c r="AC430">
        <v>3</v>
      </c>
      <c r="AD430">
        <v>0</v>
      </c>
      <c r="AE430">
        <v>9</v>
      </c>
      <c r="AF430" t="s">
        <v>126</v>
      </c>
      <c r="AG430">
        <v>0</v>
      </c>
      <c r="AH430">
        <v>3</v>
      </c>
      <c r="AI430">
        <v>1</v>
      </c>
      <c r="AJ430">
        <v>0</v>
      </c>
      <c r="AK430" t="s">
        <v>286</v>
      </c>
      <c r="AL430">
        <v>33.939686000000002</v>
      </c>
      <c r="AM430" t="s">
        <v>287</v>
      </c>
      <c r="AN430">
        <v>-78.062882000000002</v>
      </c>
      <c r="AO430">
        <v>25</v>
      </c>
      <c r="AP430">
        <v>400</v>
      </c>
      <c r="AQ430" t="s">
        <v>129</v>
      </c>
      <c r="AR430">
        <v>48</v>
      </c>
      <c r="AS430">
        <v>26</v>
      </c>
      <c r="AT430">
        <v>-192</v>
      </c>
      <c r="BB430" t="str">
        <f t="shared" si="155"/>
        <v>1200</v>
      </c>
      <c r="BC430">
        <v>1</v>
      </c>
      <c r="BD430" t="str">
        <f t="shared" si="156"/>
        <v xml:space="preserve">N72FU   </v>
      </c>
      <c r="BE430">
        <v>1</v>
      </c>
      <c r="BG430">
        <v>0</v>
      </c>
      <c r="BH430">
        <v>0</v>
      </c>
      <c r="BI430">
        <v>0</v>
      </c>
      <c r="BJ430">
        <v>-25</v>
      </c>
      <c r="BK430">
        <v>-425</v>
      </c>
      <c r="BL430" t="s">
        <v>139</v>
      </c>
      <c r="BM430">
        <v>1</v>
      </c>
      <c r="BN430">
        <v>1</v>
      </c>
      <c r="BO430">
        <v>0</v>
      </c>
      <c r="BP430">
        <v>0</v>
      </c>
      <c r="BS430">
        <v>0.12</v>
      </c>
      <c r="BT430">
        <v>0</v>
      </c>
      <c r="BU430">
        <v>0</v>
      </c>
      <c r="CE430" t="str">
        <f t="shared" si="172"/>
        <v>11:58:57.498</v>
      </c>
      <c r="CF430">
        <v>498005432</v>
      </c>
      <c r="CS430">
        <v>0</v>
      </c>
      <c r="CT430">
        <v>2</v>
      </c>
      <c r="CU430">
        <v>0</v>
      </c>
      <c r="CV430">
        <v>2</v>
      </c>
      <c r="CW430">
        <v>0</v>
      </c>
      <c r="CX430">
        <v>7</v>
      </c>
      <c r="CY430">
        <v>7</v>
      </c>
      <c r="CZ430" t="s">
        <v>131</v>
      </c>
      <c r="DA430">
        <v>65</v>
      </c>
      <c r="DB430">
        <v>0</v>
      </c>
      <c r="DC430" t="s">
        <v>132</v>
      </c>
      <c r="DD430" t="s">
        <v>133</v>
      </c>
      <c r="DG430">
        <v>3575039</v>
      </c>
      <c r="DI430">
        <v>0</v>
      </c>
      <c r="DJ430">
        <v>0</v>
      </c>
      <c r="DK430">
        <v>1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</row>
    <row r="431" spans="1:123" x14ac:dyDescent="0.3">
      <c r="A431" t="str">
        <f>"10/15/2023 11:58:57.772"</f>
        <v>10/15/2023 11:58:57.772</v>
      </c>
      <c r="C431" t="str">
        <f t="shared" si="152"/>
        <v>FFDFD3C0</v>
      </c>
      <c r="D431" t="s">
        <v>123</v>
      </c>
      <c r="E431">
        <v>10</v>
      </c>
      <c r="H431">
        <v>260</v>
      </c>
      <c r="I431" t="s">
        <v>124</v>
      </c>
      <c r="J431" t="s">
        <v>125</v>
      </c>
      <c r="K431">
        <v>0</v>
      </c>
      <c r="L431">
        <v>3</v>
      </c>
      <c r="M431">
        <v>0</v>
      </c>
      <c r="N431">
        <v>2</v>
      </c>
      <c r="O431">
        <v>0</v>
      </c>
      <c r="P431">
        <v>1</v>
      </c>
      <c r="Q431">
        <v>0</v>
      </c>
      <c r="S431" t="str">
        <f t="shared" si="171"/>
        <v>11:58:57.000</v>
      </c>
      <c r="T431" t="str">
        <f t="shared" si="171"/>
        <v>11:58:57.000</v>
      </c>
      <c r="U431" t="str">
        <f t="shared" si="154"/>
        <v>A9A1C3</v>
      </c>
      <c r="V431">
        <v>0</v>
      </c>
      <c r="W431">
        <v>0</v>
      </c>
      <c r="X431">
        <v>2</v>
      </c>
      <c r="Y431">
        <v>0</v>
      </c>
      <c r="AA431">
        <v>1</v>
      </c>
      <c r="AB431">
        <v>8</v>
      </c>
      <c r="AC431">
        <v>3</v>
      </c>
      <c r="AD431">
        <v>0</v>
      </c>
      <c r="AE431">
        <v>9</v>
      </c>
      <c r="AF431" t="s">
        <v>126</v>
      </c>
      <c r="AG431">
        <v>0</v>
      </c>
      <c r="AH431">
        <v>3</v>
      </c>
      <c r="AI431">
        <v>1</v>
      </c>
      <c r="AJ431">
        <v>0</v>
      </c>
      <c r="AK431" t="s">
        <v>286</v>
      </c>
      <c r="AL431">
        <v>33.939686000000002</v>
      </c>
      <c r="AM431" t="s">
        <v>287</v>
      </c>
      <c r="AN431">
        <v>-78.062882000000002</v>
      </c>
      <c r="AO431">
        <v>25</v>
      </c>
      <c r="AP431">
        <v>400</v>
      </c>
      <c r="AQ431" t="s">
        <v>129</v>
      </c>
      <c r="AR431">
        <v>48</v>
      </c>
      <c r="AS431">
        <v>26</v>
      </c>
      <c r="AT431">
        <v>-192</v>
      </c>
      <c r="BB431" t="str">
        <f t="shared" si="155"/>
        <v>1200</v>
      </c>
      <c r="BC431">
        <v>1</v>
      </c>
      <c r="BD431" t="str">
        <f t="shared" si="156"/>
        <v xml:space="preserve">N72FU   </v>
      </c>
      <c r="BE431">
        <v>1</v>
      </c>
      <c r="BG431">
        <v>0</v>
      </c>
      <c r="BH431">
        <v>0</v>
      </c>
      <c r="BI431">
        <v>0</v>
      </c>
      <c r="BJ431">
        <v>-25</v>
      </c>
      <c r="BK431">
        <v>-425</v>
      </c>
      <c r="BL431" t="s">
        <v>139</v>
      </c>
      <c r="BM431">
        <v>1</v>
      </c>
      <c r="BN431">
        <v>1</v>
      </c>
      <c r="BO431">
        <v>0</v>
      </c>
      <c r="BP431">
        <v>0</v>
      </c>
      <c r="BS431">
        <v>0.12</v>
      </c>
      <c r="BT431">
        <v>0</v>
      </c>
      <c r="BU431">
        <v>0</v>
      </c>
      <c r="CE431" t="str">
        <f t="shared" si="172"/>
        <v>11:58:57.498</v>
      </c>
      <c r="CF431">
        <v>498005432</v>
      </c>
      <c r="CS431">
        <v>0</v>
      </c>
      <c r="CT431">
        <v>2</v>
      </c>
      <c r="CU431">
        <v>0</v>
      </c>
      <c r="CV431">
        <v>2</v>
      </c>
      <c r="CW431">
        <v>0</v>
      </c>
      <c r="CX431">
        <v>7</v>
      </c>
      <c r="CY431">
        <v>7</v>
      </c>
      <c r="CZ431" t="s">
        <v>131</v>
      </c>
      <c r="DA431">
        <v>65</v>
      </c>
      <c r="DB431">
        <v>0</v>
      </c>
      <c r="DC431" t="s">
        <v>132</v>
      </c>
      <c r="DD431" t="s">
        <v>133</v>
      </c>
      <c r="DG431">
        <v>3575039</v>
      </c>
      <c r="DI431">
        <v>0</v>
      </c>
      <c r="DJ431">
        <v>0</v>
      </c>
      <c r="DK431">
        <v>1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</row>
    <row r="432" spans="1:123" x14ac:dyDescent="0.3">
      <c r="A432" t="str">
        <f>"10/15/2023 11:58:57.772"</f>
        <v>10/15/2023 11:58:57.772</v>
      </c>
      <c r="C432" t="str">
        <f t="shared" si="152"/>
        <v>FFDFD3C0</v>
      </c>
      <c r="D432" t="s">
        <v>143</v>
      </c>
      <c r="E432">
        <v>6</v>
      </c>
      <c r="F432">
        <v>3006</v>
      </c>
      <c r="G432" t="s">
        <v>144</v>
      </c>
      <c r="J432" t="s">
        <v>145</v>
      </c>
      <c r="K432">
        <v>0</v>
      </c>
      <c r="L432">
        <v>3</v>
      </c>
      <c r="M432">
        <v>0</v>
      </c>
      <c r="N432">
        <v>2</v>
      </c>
      <c r="O432">
        <v>0</v>
      </c>
      <c r="P432">
        <v>1</v>
      </c>
      <c r="Q432">
        <v>0</v>
      </c>
      <c r="S432" t="str">
        <f t="shared" si="171"/>
        <v>11:58:57.000</v>
      </c>
      <c r="T432" t="str">
        <f t="shared" si="171"/>
        <v>11:58:57.000</v>
      </c>
      <c r="U432" t="str">
        <f t="shared" si="154"/>
        <v>A9A1C3</v>
      </c>
      <c r="V432">
        <v>0</v>
      </c>
      <c r="W432">
        <v>0</v>
      </c>
      <c r="X432">
        <v>2</v>
      </c>
      <c r="Y432">
        <v>0</v>
      </c>
      <c r="AA432">
        <v>1</v>
      </c>
      <c r="AB432">
        <v>8</v>
      </c>
      <c r="AC432">
        <v>3</v>
      </c>
      <c r="AD432">
        <v>0</v>
      </c>
      <c r="AE432">
        <v>9</v>
      </c>
      <c r="AF432" t="s">
        <v>126</v>
      </c>
      <c r="AG432">
        <v>0</v>
      </c>
      <c r="AH432">
        <v>3</v>
      </c>
      <c r="AI432">
        <v>1</v>
      </c>
      <c r="AJ432">
        <v>0</v>
      </c>
      <c r="AK432" t="s">
        <v>286</v>
      </c>
      <c r="AL432">
        <v>33.939686000000002</v>
      </c>
      <c r="AM432" t="s">
        <v>287</v>
      </c>
      <c r="AN432">
        <v>-78.062882000000002</v>
      </c>
      <c r="AO432">
        <v>25</v>
      </c>
      <c r="AP432">
        <v>400</v>
      </c>
      <c r="AQ432" t="s">
        <v>129</v>
      </c>
      <c r="AR432">
        <v>48</v>
      </c>
      <c r="AS432">
        <v>26</v>
      </c>
      <c r="AT432">
        <v>-192</v>
      </c>
      <c r="BB432" t="str">
        <f t="shared" si="155"/>
        <v>1200</v>
      </c>
      <c r="BC432">
        <v>1</v>
      </c>
      <c r="BD432" t="str">
        <f t="shared" si="156"/>
        <v xml:space="preserve">N72FU   </v>
      </c>
      <c r="BE432">
        <v>1</v>
      </c>
      <c r="BG432">
        <v>0</v>
      </c>
      <c r="BH432">
        <v>0</v>
      </c>
      <c r="BI432">
        <v>0</v>
      </c>
      <c r="BJ432">
        <v>-25</v>
      </c>
      <c r="BK432">
        <v>-425</v>
      </c>
      <c r="BL432" t="s">
        <v>139</v>
      </c>
      <c r="BM432">
        <v>1</v>
      </c>
      <c r="BN432">
        <v>1</v>
      </c>
      <c r="BO432">
        <v>0</v>
      </c>
      <c r="BP432">
        <v>0</v>
      </c>
      <c r="BS432">
        <v>0.12</v>
      </c>
      <c r="BT432">
        <v>0</v>
      </c>
      <c r="BU432">
        <v>0</v>
      </c>
      <c r="CE432" t="str">
        <f t="shared" si="172"/>
        <v>11:58:57.498</v>
      </c>
      <c r="CF432">
        <v>498005432</v>
      </c>
      <c r="CS432">
        <v>0</v>
      </c>
      <c r="CT432">
        <v>2</v>
      </c>
      <c r="CU432">
        <v>0</v>
      </c>
      <c r="CV432">
        <v>2</v>
      </c>
      <c r="CW432">
        <v>0</v>
      </c>
      <c r="CX432">
        <v>7</v>
      </c>
      <c r="CY432">
        <v>7</v>
      </c>
      <c r="CZ432" t="s">
        <v>131</v>
      </c>
      <c r="DA432">
        <v>65</v>
      </c>
      <c r="DB432">
        <v>0</v>
      </c>
      <c r="DC432" t="s">
        <v>132</v>
      </c>
      <c r="DD432" t="s">
        <v>133</v>
      </c>
      <c r="DG432">
        <v>3575039</v>
      </c>
      <c r="DI432">
        <v>0</v>
      </c>
      <c r="DJ432">
        <v>0</v>
      </c>
      <c r="DK432">
        <v>1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</row>
    <row r="433" spans="1:123" x14ac:dyDescent="0.3">
      <c r="A433" t="str">
        <f>"10/15/2023 11:58:57.772"</f>
        <v>10/15/2023 11:58:57.772</v>
      </c>
      <c r="C433" t="str">
        <f t="shared" si="152"/>
        <v>FFDFD3C0</v>
      </c>
      <c r="D433" t="s">
        <v>141</v>
      </c>
      <c r="E433">
        <v>42</v>
      </c>
      <c r="H433">
        <v>129</v>
      </c>
      <c r="I433" t="s">
        <v>142</v>
      </c>
      <c r="J433" t="s">
        <v>125</v>
      </c>
      <c r="K433">
        <v>0</v>
      </c>
      <c r="L433">
        <v>3</v>
      </c>
      <c r="M433">
        <v>0</v>
      </c>
      <c r="N433">
        <v>2</v>
      </c>
      <c r="O433">
        <v>0</v>
      </c>
      <c r="P433">
        <v>1</v>
      </c>
      <c r="Q433">
        <v>0</v>
      </c>
      <c r="S433" t="str">
        <f t="shared" si="171"/>
        <v>11:58:57.000</v>
      </c>
      <c r="T433" t="str">
        <f t="shared" si="171"/>
        <v>11:58:57.000</v>
      </c>
      <c r="U433" t="str">
        <f t="shared" si="154"/>
        <v>A9A1C3</v>
      </c>
      <c r="V433">
        <v>0</v>
      </c>
      <c r="W433">
        <v>0</v>
      </c>
      <c r="X433">
        <v>2</v>
      </c>
      <c r="Y433">
        <v>0</v>
      </c>
      <c r="AA433">
        <v>1</v>
      </c>
      <c r="AB433">
        <v>8</v>
      </c>
      <c r="AC433">
        <v>3</v>
      </c>
      <c r="AD433">
        <v>0</v>
      </c>
      <c r="AE433">
        <v>9</v>
      </c>
      <c r="AF433" t="s">
        <v>126</v>
      </c>
      <c r="AG433">
        <v>0</v>
      </c>
      <c r="AH433">
        <v>3</v>
      </c>
      <c r="AI433">
        <v>1</v>
      </c>
      <c r="AJ433">
        <v>0</v>
      </c>
      <c r="AK433" t="s">
        <v>286</v>
      </c>
      <c r="AL433">
        <v>33.939686000000002</v>
      </c>
      <c r="AM433" t="s">
        <v>287</v>
      </c>
      <c r="AN433">
        <v>-78.062882000000002</v>
      </c>
      <c r="AO433">
        <v>25</v>
      </c>
      <c r="AP433">
        <v>400</v>
      </c>
      <c r="AQ433" t="s">
        <v>129</v>
      </c>
      <c r="AR433">
        <v>48</v>
      </c>
      <c r="AS433">
        <v>26</v>
      </c>
      <c r="AT433">
        <v>-192</v>
      </c>
      <c r="BB433" t="str">
        <f t="shared" si="155"/>
        <v>1200</v>
      </c>
      <c r="BC433">
        <v>1</v>
      </c>
      <c r="BD433" t="str">
        <f t="shared" si="156"/>
        <v xml:space="preserve">N72FU   </v>
      </c>
      <c r="BE433">
        <v>1</v>
      </c>
      <c r="BG433">
        <v>0</v>
      </c>
      <c r="BH433">
        <v>0</v>
      </c>
      <c r="BI433">
        <v>0</v>
      </c>
      <c r="BJ433">
        <v>-25</v>
      </c>
      <c r="BK433">
        <v>-425</v>
      </c>
      <c r="BL433" t="s">
        <v>139</v>
      </c>
      <c r="BM433">
        <v>1</v>
      </c>
      <c r="BN433">
        <v>1</v>
      </c>
      <c r="BO433">
        <v>0</v>
      </c>
      <c r="BP433">
        <v>0</v>
      </c>
      <c r="BS433">
        <v>0.12</v>
      </c>
      <c r="BT433">
        <v>0</v>
      </c>
      <c r="BU433">
        <v>0</v>
      </c>
      <c r="CE433" t="str">
        <f t="shared" si="172"/>
        <v>11:58:57.498</v>
      </c>
      <c r="CF433">
        <v>498005432</v>
      </c>
      <c r="CS433">
        <v>0</v>
      </c>
      <c r="CT433">
        <v>2</v>
      </c>
      <c r="CU433">
        <v>0</v>
      </c>
      <c r="CV433">
        <v>2</v>
      </c>
      <c r="CW433">
        <v>0</v>
      </c>
      <c r="CX433">
        <v>7</v>
      </c>
      <c r="CY433">
        <v>7</v>
      </c>
      <c r="CZ433" t="s">
        <v>131</v>
      </c>
      <c r="DA433">
        <v>65</v>
      </c>
      <c r="DB433">
        <v>0</v>
      </c>
      <c r="DC433" t="s">
        <v>132</v>
      </c>
      <c r="DD433" t="s">
        <v>133</v>
      </c>
      <c r="DG433">
        <v>3575039</v>
      </c>
      <c r="DI433">
        <v>0</v>
      </c>
      <c r="DJ433">
        <v>0</v>
      </c>
      <c r="DK433">
        <v>1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</row>
    <row r="434" spans="1:123" x14ac:dyDescent="0.3">
      <c r="A434" t="str">
        <f>"10/15/2023 11:58:58.756"</f>
        <v>10/15/2023 11:58:58.756</v>
      </c>
      <c r="C434" t="str">
        <f t="shared" si="152"/>
        <v>FFDFD3C0</v>
      </c>
      <c r="D434" t="s">
        <v>134</v>
      </c>
      <c r="E434">
        <v>2</v>
      </c>
      <c r="H434">
        <v>158</v>
      </c>
      <c r="I434" t="s">
        <v>140</v>
      </c>
      <c r="J434" t="s">
        <v>136</v>
      </c>
      <c r="K434">
        <v>0</v>
      </c>
      <c r="L434">
        <v>3</v>
      </c>
      <c r="M434">
        <v>0</v>
      </c>
      <c r="N434">
        <v>2</v>
      </c>
      <c r="O434">
        <v>0</v>
      </c>
      <c r="P434">
        <v>1</v>
      </c>
      <c r="Q434">
        <v>0</v>
      </c>
      <c r="S434" t="str">
        <f t="shared" ref="S434:T439" si="173">"11:58:58.000"</f>
        <v>11:58:58.000</v>
      </c>
      <c r="T434" t="str">
        <f t="shared" si="173"/>
        <v>11:58:58.000</v>
      </c>
      <c r="U434" t="str">
        <f t="shared" si="154"/>
        <v>A9A1C3</v>
      </c>
      <c r="V434">
        <v>0</v>
      </c>
      <c r="W434">
        <v>0</v>
      </c>
      <c r="X434">
        <v>2</v>
      </c>
      <c r="Y434">
        <v>0</v>
      </c>
      <c r="AA434">
        <v>1</v>
      </c>
      <c r="AB434">
        <v>8</v>
      </c>
      <c r="AC434">
        <v>3</v>
      </c>
      <c r="AD434">
        <v>0</v>
      </c>
      <c r="AE434">
        <v>9</v>
      </c>
      <c r="AF434" t="s">
        <v>126</v>
      </c>
      <c r="AG434">
        <v>0</v>
      </c>
      <c r="AH434">
        <v>3</v>
      </c>
      <c r="AI434">
        <v>1</v>
      </c>
      <c r="AJ434">
        <v>0</v>
      </c>
      <c r="AK434" t="s">
        <v>288</v>
      </c>
      <c r="AL434">
        <v>33.939815000000003</v>
      </c>
      <c r="AM434" t="s">
        <v>289</v>
      </c>
      <c r="AN434">
        <v>-78.062646000000001</v>
      </c>
      <c r="AO434">
        <v>25</v>
      </c>
      <c r="AP434">
        <v>400</v>
      </c>
      <c r="AQ434" t="s">
        <v>129</v>
      </c>
      <c r="AR434">
        <v>44</v>
      </c>
      <c r="AS434">
        <v>17</v>
      </c>
      <c r="AT434">
        <v>-256</v>
      </c>
      <c r="BB434" t="str">
        <f t="shared" si="155"/>
        <v>1200</v>
      </c>
      <c r="BC434">
        <v>1</v>
      </c>
      <c r="BD434" t="str">
        <f t="shared" si="156"/>
        <v xml:space="preserve">N72FU   </v>
      </c>
      <c r="BE434">
        <v>1</v>
      </c>
      <c r="BG434">
        <v>0</v>
      </c>
      <c r="BH434">
        <v>0</v>
      </c>
      <c r="BI434">
        <v>0</v>
      </c>
      <c r="BJ434">
        <v>-25</v>
      </c>
      <c r="BK434">
        <v>-425</v>
      </c>
      <c r="BL434" t="s">
        <v>139</v>
      </c>
      <c r="BM434">
        <v>1</v>
      </c>
      <c r="BN434">
        <v>1</v>
      </c>
      <c r="BO434">
        <v>0</v>
      </c>
      <c r="BP434">
        <v>0</v>
      </c>
      <c r="BS434">
        <v>0.12</v>
      </c>
      <c r="BT434">
        <v>0</v>
      </c>
      <c r="BU434">
        <v>0</v>
      </c>
      <c r="CE434" t="str">
        <f t="shared" ref="CE434:CE439" si="174">"11:58:58.538"</f>
        <v>11:58:58.538</v>
      </c>
      <c r="CF434">
        <v>538255494</v>
      </c>
      <c r="CS434">
        <v>0</v>
      </c>
      <c r="CT434">
        <v>2</v>
      </c>
      <c r="CU434">
        <v>0</v>
      </c>
      <c r="CV434">
        <v>2</v>
      </c>
      <c r="CW434">
        <v>0</v>
      </c>
      <c r="CX434">
        <v>7</v>
      </c>
      <c r="CY434">
        <v>7</v>
      </c>
      <c r="CZ434" t="s">
        <v>131</v>
      </c>
      <c r="DA434">
        <v>65</v>
      </c>
      <c r="DB434">
        <v>0</v>
      </c>
      <c r="DC434" t="s">
        <v>132</v>
      </c>
      <c r="DD434" t="s">
        <v>133</v>
      </c>
      <c r="DG434">
        <v>3575047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</row>
    <row r="435" spans="1:123" x14ac:dyDescent="0.3">
      <c r="A435" t="str">
        <f>"10/15/2023 11:58:58.756"</f>
        <v>10/15/2023 11:58:58.756</v>
      </c>
      <c r="C435" t="str">
        <f t="shared" si="152"/>
        <v>FFDFD3C0</v>
      </c>
      <c r="D435" t="s">
        <v>137</v>
      </c>
      <c r="E435">
        <v>6</v>
      </c>
      <c r="F435">
        <v>1006</v>
      </c>
      <c r="G435" t="s">
        <v>135</v>
      </c>
      <c r="J435" t="s">
        <v>138</v>
      </c>
      <c r="K435">
        <v>0</v>
      </c>
      <c r="L435">
        <v>3</v>
      </c>
      <c r="M435">
        <v>0</v>
      </c>
      <c r="N435">
        <v>2</v>
      </c>
      <c r="O435">
        <v>0</v>
      </c>
      <c r="P435">
        <v>1</v>
      </c>
      <c r="Q435">
        <v>0</v>
      </c>
      <c r="S435" t="str">
        <f t="shared" si="173"/>
        <v>11:58:58.000</v>
      </c>
      <c r="T435" t="str">
        <f t="shared" si="173"/>
        <v>11:58:58.000</v>
      </c>
      <c r="U435" t="str">
        <f t="shared" si="154"/>
        <v>A9A1C3</v>
      </c>
      <c r="V435">
        <v>0</v>
      </c>
      <c r="W435">
        <v>0</v>
      </c>
      <c r="X435">
        <v>2</v>
      </c>
      <c r="Y435">
        <v>0</v>
      </c>
      <c r="AA435">
        <v>1</v>
      </c>
      <c r="AB435">
        <v>8</v>
      </c>
      <c r="AC435">
        <v>3</v>
      </c>
      <c r="AD435">
        <v>0</v>
      </c>
      <c r="AE435">
        <v>9</v>
      </c>
      <c r="AF435" t="s">
        <v>126</v>
      </c>
      <c r="AG435">
        <v>0</v>
      </c>
      <c r="AH435">
        <v>3</v>
      </c>
      <c r="AI435">
        <v>1</v>
      </c>
      <c r="AJ435">
        <v>0</v>
      </c>
      <c r="AK435" t="s">
        <v>288</v>
      </c>
      <c r="AL435">
        <v>33.939815000000003</v>
      </c>
      <c r="AM435" t="s">
        <v>289</v>
      </c>
      <c r="AN435">
        <v>-78.062646000000001</v>
      </c>
      <c r="AO435">
        <v>25</v>
      </c>
      <c r="AP435">
        <v>400</v>
      </c>
      <c r="AQ435" t="s">
        <v>129</v>
      </c>
      <c r="AR435">
        <v>44</v>
      </c>
      <c r="AS435">
        <v>17</v>
      </c>
      <c r="AT435">
        <v>-256</v>
      </c>
      <c r="BB435" t="str">
        <f t="shared" si="155"/>
        <v>1200</v>
      </c>
      <c r="BC435">
        <v>1</v>
      </c>
      <c r="BD435" t="str">
        <f t="shared" si="156"/>
        <v xml:space="preserve">N72FU   </v>
      </c>
      <c r="BE435">
        <v>1</v>
      </c>
      <c r="BG435">
        <v>0</v>
      </c>
      <c r="BH435">
        <v>0</v>
      </c>
      <c r="BI435">
        <v>0</v>
      </c>
      <c r="BJ435">
        <v>-25</v>
      </c>
      <c r="BK435">
        <v>-425</v>
      </c>
      <c r="BL435" t="s">
        <v>139</v>
      </c>
      <c r="BM435">
        <v>1</v>
      </c>
      <c r="BN435">
        <v>1</v>
      </c>
      <c r="BO435">
        <v>0</v>
      </c>
      <c r="BP435">
        <v>0</v>
      </c>
      <c r="BS435">
        <v>0.12</v>
      </c>
      <c r="BT435">
        <v>0</v>
      </c>
      <c r="BU435">
        <v>0</v>
      </c>
      <c r="CE435" t="str">
        <f t="shared" si="174"/>
        <v>11:58:58.538</v>
      </c>
      <c r="CF435">
        <v>538255494</v>
      </c>
      <c r="CS435">
        <v>0</v>
      </c>
      <c r="CT435">
        <v>2</v>
      </c>
      <c r="CU435">
        <v>0</v>
      </c>
      <c r="CV435">
        <v>2</v>
      </c>
      <c r="CW435">
        <v>0</v>
      </c>
      <c r="CX435">
        <v>7</v>
      </c>
      <c r="CY435">
        <v>7</v>
      </c>
      <c r="CZ435" t="s">
        <v>131</v>
      </c>
      <c r="DA435">
        <v>65</v>
      </c>
      <c r="DB435">
        <v>0</v>
      </c>
      <c r="DC435" t="s">
        <v>132</v>
      </c>
      <c r="DD435" t="s">
        <v>133</v>
      </c>
      <c r="DG435">
        <v>3575047</v>
      </c>
      <c r="DI435">
        <v>0</v>
      </c>
      <c r="DJ435">
        <v>0</v>
      </c>
      <c r="DK435">
        <v>1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</row>
    <row r="436" spans="1:123" x14ac:dyDescent="0.3">
      <c r="A436" t="str">
        <f>"10/15/2023 11:58:58.756"</f>
        <v>10/15/2023 11:58:58.756</v>
      </c>
      <c r="C436" t="str">
        <f t="shared" si="152"/>
        <v>FFDFD3C0</v>
      </c>
      <c r="D436" t="s">
        <v>137</v>
      </c>
      <c r="E436">
        <v>4</v>
      </c>
      <c r="F436">
        <v>1004</v>
      </c>
      <c r="G436" t="s">
        <v>140</v>
      </c>
      <c r="J436" t="s">
        <v>138</v>
      </c>
      <c r="K436">
        <v>0</v>
      </c>
      <c r="L436">
        <v>3</v>
      </c>
      <c r="M436">
        <v>0</v>
      </c>
      <c r="N436">
        <v>2</v>
      </c>
      <c r="O436">
        <v>0</v>
      </c>
      <c r="P436">
        <v>1</v>
      </c>
      <c r="Q436">
        <v>0</v>
      </c>
      <c r="S436" t="str">
        <f t="shared" si="173"/>
        <v>11:58:58.000</v>
      </c>
      <c r="T436" t="str">
        <f t="shared" si="173"/>
        <v>11:58:58.000</v>
      </c>
      <c r="U436" t="str">
        <f t="shared" si="154"/>
        <v>A9A1C3</v>
      </c>
      <c r="V436">
        <v>0</v>
      </c>
      <c r="W436">
        <v>0</v>
      </c>
      <c r="X436">
        <v>2</v>
      </c>
      <c r="Y436">
        <v>0</v>
      </c>
      <c r="AA436">
        <v>1</v>
      </c>
      <c r="AB436">
        <v>8</v>
      </c>
      <c r="AC436">
        <v>3</v>
      </c>
      <c r="AD436">
        <v>0</v>
      </c>
      <c r="AE436">
        <v>9</v>
      </c>
      <c r="AF436" t="s">
        <v>126</v>
      </c>
      <c r="AG436">
        <v>0</v>
      </c>
      <c r="AH436">
        <v>3</v>
      </c>
      <c r="AI436">
        <v>1</v>
      </c>
      <c r="AJ436">
        <v>0</v>
      </c>
      <c r="AK436" t="s">
        <v>288</v>
      </c>
      <c r="AL436">
        <v>33.939815000000003</v>
      </c>
      <c r="AM436" t="s">
        <v>289</v>
      </c>
      <c r="AN436">
        <v>-78.062646000000001</v>
      </c>
      <c r="AO436">
        <v>25</v>
      </c>
      <c r="AP436">
        <v>400</v>
      </c>
      <c r="AQ436" t="s">
        <v>129</v>
      </c>
      <c r="AR436">
        <v>44</v>
      </c>
      <c r="AS436">
        <v>17</v>
      </c>
      <c r="AT436">
        <v>-256</v>
      </c>
      <c r="BB436" t="str">
        <f t="shared" si="155"/>
        <v>1200</v>
      </c>
      <c r="BC436">
        <v>1</v>
      </c>
      <c r="BD436" t="str">
        <f t="shared" si="156"/>
        <v xml:space="preserve">N72FU   </v>
      </c>
      <c r="BE436">
        <v>1</v>
      </c>
      <c r="BG436">
        <v>0</v>
      </c>
      <c r="BH436">
        <v>0</v>
      </c>
      <c r="BI436">
        <v>0</v>
      </c>
      <c r="BJ436">
        <v>-25</v>
      </c>
      <c r="BK436">
        <v>-425</v>
      </c>
      <c r="BL436" t="s">
        <v>139</v>
      </c>
      <c r="BM436">
        <v>1</v>
      </c>
      <c r="BN436">
        <v>1</v>
      </c>
      <c r="BO436">
        <v>0</v>
      </c>
      <c r="BP436">
        <v>0</v>
      </c>
      <c r="BS436">
        <v>0.12</v>
      </c>
      <c r="BT436">
        <v>0</v>
      </c>
      <c r="BU436">
        <v>0</v>
      </c>
      <c r="CE436" t="str">
        <f t="shared" si="174"/>
        <v>11:58:58.538</v>
      </c>
      <c r="CF436">
        <v>538255494</v>
      </c>
      <c r="CS436">
        <v>0</v>
      </c>
      <c r="CT436">
        <v>2</v>
      </c>
      <c r="CU436">
        <v>0</v>
      </c>
      <c r="CV436">
        <v>2</v>
      </c>
      <c r="CW436">
        <v>0</v>
      </c>
      <c r="CX436">
        <v>7</v>
      </c>
      <c r="CY436">
        <v>7</v>
      </c>
      <c r="CZ436" t="s">
        <v>131</v>
      </c>
      <c r="DA436">
        <v>65</v>
      </c>
      <c r="DB436">
        <v>0</v>
      </c>
      <c r="DC436" t="s">
        <v>132</v>
      </c>
      <c r="DD436" t="s">
        <v>133</v>
      </c>
      <c r="DG436">
        <v>3575047</v>
      </c>
      <c r="DI436">
        <v>0</v>
      </c>
      <c r="DJ436">
        <v>0</v>
      </c>
      <c r="DK436">
        <v>1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</row>
    <row r="437" spans="1:123" x14ac:dyDescent="0.3">
      <c r="A437" t="str">
        <f>"10/15/2023 11:58:58.772"</f>
        <v>10/15/2023 11:58:58.772</v>
      </c>
      <c r="C437" t="str">
        <f t="shared" si="152"/>
        <v>FFDFD3C0</v>
      </c>
      <c r="D437" t="s">
        <v>123</v>
      </c>
      <c r="E437">
        <v>10</v>
      </c>
      <c r="H437">
        <v>260</v>
      </c>
      <c r="I437" t="s">
        <v>124</v>
      </c>
      <c r="J437" t="s">
        <v>125</v>
      </c>
      <c r="K437">
        <v>0</v>
      </c>
      <c r="L437">
        <v>3</v>
      </c>
      <c r="M437">
        <v>0</v>
      </c>
      <c r="N437">
        <v>2</v>
      </c>
      <c r="O437">
        <v>0</v>
      </c>
      <c r="P437">
        <v>1</v>
      </c>
      <c r="Q437">
        <v>0</v>
      </c>
      <c r="S437" t="str">
        <f t="shared" si="173"/>
        <v>11:58:58.000</v>
      </c>
      <c r="T437" t="str">
        <f t="shared" si="173"/>
        <v>11:58:58.000</v>
      </c>
      <c r="U437" t="str">
        <f t="shared" si="154"/>
        <v>A9A1C3</v>
      </c>
      <c r="V437">
        <v>0</v>
      </c>
      <c r="W437">
        <v>0</v>
      </c>
      <c r="X437">
        <v>2</v>
      </c>
      <c r="Y437">
        <v>0</v>
      </c>
      <c r="AA437">
        <v>1</v>
      </c>
      <c r="AB437">
        <v>8</v>
      </c>
      <c r="AC437">
        <v>3</v>
      </c>
      <c r="AD437">
        <v>0</v>
      </c>
      <c r="AE437">
        <v>9</v>
      </c>
      <c r="AF437" t="s">
        <v>126</v>
      </c>
      <c r="AG437">
        <v>0</v>
      </c>
      <c r="AH437">
        <v>3</v>
      </c>
      <c r="AI437">
        <v>1</v>
      </c>
      <c r="AJ437">
        <v>0</v>
      </c>
      <c r="AK437" t="s">
        <v>288</v>
      </c>
      <c r="AL437">
        <v>33.939815000000003</v>
      </c>
      <c r="AM437" t="s">
        <v>289</v>
      </c>
      <c r="AN437">
        <v>-78.062646000000001</v>
      </c>
      <c r="AO437">
        <v>25</v>
      </c>
      <c r="AP437">
        <v>400</v>
      </c>
      <c r="AQ437" t="s">
        <v>129</v>
      </c>
      <c r="AR437">
        <v>44</v>
      </c>
      <c r="AS437">
        <v>17</v>
      </c>
      <c r="AT437">
        <v>-256</v>
      </c>
      <c r="BB437" t="str">
        <f t="shared" si="155"/>
        <v>1200</v>
      </c>
      <c r="BC437">
        <v>1</v>
      </c>
      <c r="BD437" t="str">
        <f t="shared" si="156"/>
        <v xml:space="preserve">N72FU   </v>
      </c>
      <c r="BE437">
        <v>1</v>
      </c>
      <c r="BG437">
        <v>0</v>
      </c>
      <c r="BH437">
        <v>0</v>
      </c>
      <c r="BI437">
        <v>0</v>
      </c>
      <c r="BJ437">
        <v>-25</v>
      </c>
      <c r="BK437">
        <v>-425</v>
      </c>
      <c r="BL437" t="s">
        <v>139</v>
      </c>
      <c r="BM437">
        <v>1</v>
      </c>
      <c r="BN437">
        <v>1</v>
      </c>
      <c r="BO437">
        <v>0</v>
      </c>
      <c r="BP437">
        <v>0</v>
      </c>
      <c r="BS437">
        <v>0.12</v>
      </c>
      <c r="BT437">
        <v>0</v>
      </c>
      <c r="BU437">
        <v>0</v>
      </c>
      <c r="CE437" t="str">
        <f t="shared" si="174"/>
        <v>11:58:58.538</v>
      </c>
      <c r="CF437">
        <v>538255494</v>
      </c>
      <c r="CS437">
        <v>0</v>
      </c>
      <c r="CT437">
        <v>2</v>
      </c>
      <c r="CU437">
        <v>0</v>
      </c>
      <c r="CV437">
        <v>2</v>
      </c>
      <c r="CW437">
        <v>0</v>
      </c>
      <c r="CX437">
        <v>7</v>
      </c>
      <c r="CY437">
        <v>7</v>
      </c>
      <c r="CZ437" t="s">
        <v>131</v>
      </c>
      <c r="DA437">
        <v>65</v>
      </c>
      <c r="DB437">
        <v>0</v>
      </c>
      <c r="DC437" t="s">
        <v>132</v>
      </c>
      <c r="DD437" t="s">
        <v>133</v>
      </c>
      <c r="DG437">
        <v>3575047</v>
      </c>
      <c r="DI437">
        <v>0</v>
      </c>
      <c r="DJ437">
        <v>0</v>
      </c>
      <c r="DK437">
        <v>1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</row>
    <row r="438" spans="1:123" x14ac:dyDescent="0.3">
      <c r="A438" t="str">
        <f>"10/15/2023 11:58:58.772"</f>
        <v>10/15/2023 11:58:58.772</v>
      </c>
      <c r="C438" t="str">
        <f t="shared" si="152"/>
        <v>FFDFD3C0</v>
      </c>
      <c r="D438" t="s">
        <v>143</v>
      </c>
      <c r="E438">
        <v>6</v>
      </c>
      <c r="F438">
        <v>3006</v>
      </c>
      <c r="G438" t="s">
        <v>144</v>
      </c>
      <c r="J438" t="s">
        <v>145</v>
      </c>
      <c r="K438">
        <v>0</v>
      </c>
      <c r="L438">
        <v>3</v>
      </c>
      <c r="M438">
        <v>0</v>
      </c>
      <c r="N438">
        <v>2</v>
      </c>
      <c r="O438">
        <v>0</v>
      </c>
      <c r="P438">
        <v>1</v>
      </c>
      <c r="Q438">
        <v>0</v>
      </c>
      <c r="S438" t="str">
        <f t="shared" si="173"/>
        <v>11:58:58.000</v>
      </c>
      <c r="T438" t="str">
        <f t="shared" si="173"/>
        <v>11:58:58.000</v>
      </c>
      <c r="U438" t="str">
        <f t="shared" si="154"/>
        <v>A9A1C3</v>
      </c>
      <c r="V438">
        <v>0</v>
      </c>
      <c r="W438">
        <v>0</v>
      </c>
      <c r="X438">
        <v>2</v>
      </c>
      <c r="Y438">
        <v>0</v>
      </c>
      <c r="AA438">
        <v>1</v>
      </c>
      <c r="AB438">
        <v>8</v>
      </c>
      <c r="AC438">
        <v>3</v>
      </c>
      <c r="AD438">
        <v>0</v>
      </c>
      <c r="AE438">
        <v>9</v>
      </c>
      <c r="AF438" t="s">
        <v>126</v>
      </c>
      <c r="AG438">
        <v>0</v>
      </c>
      <c r="AH438">
        <v>3</v>
      </c>
      <c r="AI438">
        <v>1</v>
      </c>
      <c r="AJ438">
        <v>0</v>
      </c>
      <c r="AK438" t="s">
        <v>288</v>
      </c>
      <c r="AL438">
        <v>33.939815000000003</v>
      </c>
      <c r="AM438" t="s">
        <v>289</v>
      </c>
      <c r="AN438">
        <v>-78.062646000000001</v>
      </c>
      <c r="AO438">
        <v>25</v>
      </c>
      <c r="AP438">
        <v>400</v>
      </c>
      <c r="AQ438" t="s">
        <v>129</v>
      </c>
      <c r="AR438">
        <v>44</v>
      </c>
      <c r="AS438">
        <v>17</v>
      </c>
      <c r="AT438">
        <v>-256</v>
      </c>
      <c r="BB438" t="str">
        <f t="shared" si="155"/>
        <v>1200</v>
      </c>
      <c r="BC438">
        <v>1</v>
      </c>
      <c r="BD438" t="str">
        <f t="shared" si="156"/>
        <v xml:space="preserve">N72FU   </v>
      </c>
      <c r="BE438">
        <v>1</v>
      </c>
      <c r="BG438">
        <v>0</v>
      </c>
      <c r="BH438">
        <v>0</v>
      </c>
      <c r="BI438">
        <v>0</v>
      </c>
      <c r="BJ438">
        <v>-25</v>
      </c>
      <c r="BK438">
        <v>-425</v>
      </c>
      <c r="BL438" t="s">
        <v>139</v>
      </c>
      <c r="BM438">
        <v>1</v>
      </c>
      <c r="BN438">
        <v>1</v>
      </c>
      <c r="BO438">
        <v>0</v>
      </c>
      <c r="BP438">
        <v>0</v>
      </c>
      <c r="BS438">
        <v>0.12</v>
      </c>
      <c r="BT438">
        <v>0</v>
      </c>
      <c r="BU438">
        <v>0</v>
      </c>
      <c r="CE438" t="str">
        <f t="shared" si="174"/>
        <v>11:58:58.538</v>
      </c>
      <c r="CF438">
        <v>538255494</v>
      </c>
      <c r="CS438">
        <v>0</v>
      </c>
      <c r="CT438">
        <v>2</v>
      </c>
      <c r="CU438">
        <v>0</v>
      </c>
      <c r="CV438">
        <v>2</v>
      </c>
      <c r="CW438">
        <v>0</v>
      </c>
      <c r="CX438">
        <v>7</v>
      </c>
      <c r="CY438">
        <v>7</v>
      </c>
      <c r="CZ438" t="s">
        <v>131</v>
      </c>
      <c r="DA438">
        <v>65</v>
      </c>
      <c r="DB438">
        <v>0</v>
      </c>
      <c r="DC438" t="s">
        <v>132</v>
      </c>
      <c r="DD438" t="s">
        <v>133</v>
      </c>
      <c r="DG438">
        <v>3575047</v>
      </c>
      <c r="DI438">
        <v>0</v>
      </c>
      <c r="DJ438">
        <v>0</v>
      </c>
      <c r="DK438">
        <v>1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</row>
    <row r="439" spans="1:123" x14ac:dyDescent="0.3">
      <c r="A439" t="str">
        <f>"10/15/2023 11:58:58.772"</f>
        <v>10/15/2023 11:58:58.772</v>
      </c>
      <c r="C439" t="str">
        <f t="shared" si="152"/>
        <v>FFDFD3C0</v>
      </c>
      <c r="D439" t="s">
        <v>141</v>
      </c>
      <c r="E439">
        <v>42</v>
      </c>
      <c r="H439">
        <v>129</v>
      </c>
      <c r="I439" t="s">
        <v>142</v>
      </c>
      <c r="J439" t="s">
        <v>125</v>
      </c>
      <c r="K439">
        <v>0</v>
      </c>
      <c r="L439">
        <v>3</v>
      </c>
      <c r="M439">
        <v>0</v>
      </c>
      <c r="N439">
        <v>2</v>
      </c>
      <c r="O439">
        <v>0</v>
      </c>
      <c r="P439">
        <v>1</v>
      </c>
      <c r="Q439">
        <v>0</v>
      </c>
      <c r="S439" t="str">
        <f t="shared" si="173"/>
        <v>11:58:58.000</v>
      </c>
      <c r="T439" t="str">
        <f t="shared" si="173"/>
        <v>11:58:58.000</v>
      </c>
      <c r="U439" t="str">
        <f t="shared" si="154"/>
        <v>A9A1C3</v>
      </c>
      <c r="V439">
        <v>0</v>
      </c>
      <c r="W439">
        <v>0</v>
      </c>
      <c r="X439">
        <v>2</v>
      </c>
      <c r="Y439">
        <v>0</v>
      </c>
      <c r="AA439">
        <v>1</v>
      </c>
      <c r="AB439">
        <v>8</v>
      </c>
      <c r="AC439">
        <v>3</v>
      </c>
      <c r="AD439">
        <v>0</v>
      </c>
      <c r="AE439">
        <v>9</v>
      </c>
      <c r="AF439" t="s">
        <v>126</v>
      </c>
      <c r="AG439">
        <v>0</v>
      </c>
      <c r="AH439">
        <v>3</v>
      </c>
      <c r="AI439">
        <v>1</v>
      </c>
      <c r="AJ439">
        <v>0</v>
      </c>
      <c r="AK439" t="s">
        <v>288</v>
      </c>
      <c r="AL439">
        <v>33.939815000000003</v>
      </c>
      <c r="AM439" t="s">
        <v>289</v>
      </c>
      <c r="AN439">
        <v>-78.062646000000001</v>
      </c>
      <c r="AO439">
        <v>25</v>
      </c>
      <c r="AP439">
        <v>400</v>
      </c>
      <c r="AQ439" t="s">
        <v>129</v>
      </c>
      <c r="AR439">
        <v>44</v>
      </c>
      <c r="AS439">
        <v>17</v>
      </c>
      <c r="AT439">
        <v>-256</v>
      </c>
      <c r="BB439" t="str">
        <f t="shared" si="155"/>
        <v>1200</v>
      </c>
      <c r="BC439">
        <v>1</v>
      </c>
      <c r="BD439" t="str">
        <f t="shared" si="156"/>
        <v xml:space="preserve">N72FU   </v>
      </c>
      <c r="BE439">
        <v>1</v>
      </c>
      <c r="BG439">
        <v>0</v>
      </c>
      <c r="BH439">
        <v>0</v>
      </c>
      <c r="BI439">
        <v>0</v>
      </c>
      <c r="BJ439">
        <v>-25</v>
      </c>
      <c r="BK439">
        <v>-425</v>
      </c>
      <c r="BL439" t="s">
        <v>139</v>
      </c>
      <c r="BM439">
        <v>1</v>
      </c>
      <c r="BN439">
        <v>1</v>
      </c>
      <c r="BO439">
        <v>0</v>
      </c>
      <c r="BP439">
        <v>0</v>
      </c>
      <c r="BS439">
        <v>0.12</v>
      </c>
      <c r="BT439">
        <v>0</v>
      </c>
      <c r="BU439">
        <v>0</v>
      </c>
      <c r="CE439" t="str">
        <f t="shared" si="174"/>
        <v>11:58:58.538</v>
      </c>
      <c r="CF439">
        <v>538255494</v>
      </c>
      <c r="CS439">
        <v>0</v>
      </c>
      <c r="CT439">
        <v>2</v>
      </c>
      <c r="CU439">
        <v>0</v>
      </c>
      <c r="CV439">
        <v>2</v>
      </c>
      <c r="CW439">
        <v>0</v>
      </c>
      <c r="CX439">
        <v>7</v>
      </c>
      <c r="CY439">
        <v>7</v>
      </c>
      <c r="CZ439" t="s">
        <v>131</v>
      </c>
      <c r="DA439">
        <v>65</v>
      </c>
      <c r="DB439">
        <v>0</v>
      </c>
      <c r="DC439" t="s">
        <v>132</v>
      </c>
      <c r="DD439" t="s">
        <v>133</v>
      </c>
      <c r="DG439">
        <v>3575047</v>
      </c>
      <c r="DI439">
        <v>0</v>
      </c>
      <c r="DJ439">
        <v>0</v>
      </c>
      <c r="DK439">
        <v>1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</row>
    <row r="440" spans="1:123" x14ac:dyDescent="0.3">
      <c r="A440" t="str">
        <f>"10/15/2023 11:59:00.147"</f>
        <v>10/15/2023 11:59:00.147</v>
      </c>
      <c r="C440" t="str">
        <f t="shared" si="152"/>
        <v>FFDFD3C0</v>
      </c>
      <c r="D440" t="s">
        <v>134</v>
      </c>
      <c r="E440">
        <v>2</v>
      </c>
      <c r="H440">
        <v>158</v>
      </c>
      <c r="I440" t="s">
        <v>140</v>
      </c>
      <c r="J440" t="s">
        <v>136</v>
      </c>
      <c r="K440">
        <v>0</v>
      </c>
      <c r="L440">
        <v>3</v>
      </c>
      <c r="M440">
        <v>0</v>
      </c>
      <c r="N440">
        <v>2</v>
      </c>
      <c r="O440">
        <v>0</v>
      </c>
      <c r="P440">
        <v>1</v>
      </c>
      <c r="Q440">
        <v>0</v>
      </c>
      <c r="S440" t="str">
        <f t="shared" ref="S440:T445" si="175">"11:58:59.000"</f>
        <v>11:58:59.000</v>
      </c>
      <c r="T440" t="str">
        <f t="shared" si="175"/>
        <v>11:58:59.000</v>
      </c>
      <c r="U440" t="str">
        <f t="shared" si="154"/>
        <v>A9A1C3</v>
      </c>
      <c r="V440">
        <v>0</v>
      </c>
      <c r="W440">
        <v>0</v>
      </c>
      <c r="X440">
        <v>2</v>
      </c>
      <c r="Y440">
        <v>0</v>
      </c>
      <c r="AA440">
        <v>1</v>
      </c>
      <c r="AB440">
        <v>8</v>
      </c>
      <c r="AC440">
        <v>3</v>
      </c>
      <c r="AD440">
        <v>0</v>
      </c>
      <c r="AE440">
        <v>9</v>
      </c>
      <c r="AF440" t="s">
        <v>126</v>
      </c>
      <c r="AG440">
        <v>0</v>
      </c>
      <c r="AH440">
        <v>3</v>
      </c>
      <c r="AI440">
        <v>1</v>
      </c>
      <c r="AJ440">
        <v>0</v>
      </c>
      <c r="AK440" t="s">
        <v>290</v>
      </c>
      <c r="AL440">
        <v>33.939922000000003</v>
      </c>
      <c r="AM440" t="s">
        <v>291</v>
      </c>
      <c r="AN440">
        <v>-78.062388999999996</v>
      </c>
      <c r="AO440">
        <v>25</v>
      </c>
      <c r="AP440">
        <v>300</v>
      </c>
      <c r="AQ440" t="s">
        <v>129</v>
      </c>
      <c r="AR440">
        <v>45</v>
      </c>
      <c r="AS440">
        <v>14</v>
      </c>
      <c r="AT440">
        <v>-256</v>
      </c>
      <c r="BB440" t="str">
        <f t="shared" si="155"/>
        <v>1200</v>
      </c>
      <c r="BC440">
        <v>1</v>
      </c>
      <c r="BD440" t="str">
        <f t="shared" si="156"/>
        <v xml:space="preserve">N72FU   </v>
      </c>
      <c r="BE440">
        <v>1</v>
      </c>
      <c r="BG440">
        <v>0</v>
      </c>
      <c r="BH440">
        <v>0</v>
      </c>
      <c r="BI440">
        <v>0</v>
      </c>
      <c r="BJ440">
        <v>-25</v>
      </c>
      <c r="BK440">
        <v>-325</v>
      </c>
      <c r="BL440" t="s">
        <v>139</v>
      </c>
      <c r="BM440">
        <v>1</v>
      </c>
      <c r="BN440">
        <v>1</v>
      </c>
      <c r="BO440">
        <v>0</v>
      </c>
      <c r="BP440">
        <v>0</v>
      </c>
      <c r="BS440">
        <v>0.12</v>
      </c>
      <c r="BT440">
        <v>0</v>
      </c>
      <c r="BU440">
        <v>0</v>
      </c>
      <c r="CE440" t="str">
        <f t="shared" ref="CE440:CE445" si="176">"11:58:59.903"</f>
        <v>11:58:59.903</v>
      </c>
      <c r="CF440">
        <v>903006854</v>
      </c>
      <c r="CS440">
        <v>0</v>
      </c>
      <c r="CT440">
        <v>2</v>
      </c>
      <c r="CU440">
        <v>0</v>
      </c>
      <c r="CV440">
        <v>2</v>
      </c>
      <c r="CW440">
        <v>0</v>
      </c>
      <c r="CX440">
        <v>6</v>
      </c>
      <c r="CY440">
        <v>7</v>
      </c>
      <c r="CZ440" t="s">
        <v>131</v>
      </c>
      <c r="DA440">
        <v>65</v>
      </c>
      <c r="DB440">
        <v>0</v>
      </c>
      <c r="DC440" t="s">
        <v>132</v>
      </c>
      <c r="DD440" t="s">
        <v>133</v>
      </c>
      <c r="DG440">
        <v>3575058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</row>
    <row r="441" spans="1:123" x14ac:dyDescent="0.3">
      <c r="A441" t="str">
        <f>"10/15/2023 11:59:00.147"</f>
        <v>10/15/2023 11:59:00.147</v>
      </c>
      <c r="C441" t="str">
        <f t="shared" si="152"/>
        <v>FFDFD3C0</v>
      </c>
      <c r="D441" t="s">
        <v>137</v>
      </c>
      <c r="E441">
        <v>6</v>
      </c>
      <c r="F441">
        <v>1006</v>
      </c>
      <c r="G441" t="s">
        <v>135</v>
      </c>
      <c r="J441" t="s">
        <v>138</v>
      </c>
      <c r="K441">
        <v>0</v>
      </c>
      <c r="L441">
        <v>3</v>
      </c>
      <c r="M441">
        <v>0</v>
      </c>
      <c r="N441">
        <v>2</v>
      </c>
      <c r="O441">
        <v>0</v>
      </c>
      <c r="P441">
        <v>1</v>
      </c>
      <c r="Q441">
        <v>0</v>
      </c>
      <c r="S441" t="str">
        <f t="shared" si="175"/>
        <v>11:58:59.000</v>
      </c>
      <c r="T441" t="str">
        <f t="shared" si="175"/>
        <v>11:58:59.000</v>
      </c>
      <c r="U441" t="str">
        <f t="shared" si="154"/>
        <v>A9A1C3</v>
      </c>
      <c r="V441">
        <v>0</v>
      </c>
      <c r="W441">
        <v>0</v>
      </c>
      <c r="X441">
        <v>2</v>
      </c>
      <c r="Y441">
        <v>0</v>
      </c>
      <c r="AA441">
        <v>1</v>
      </c>
      <c r="AB441">
        <v>8</v>
      </c>
      <c r="AC441">
        <v>3</v>
      </c>
      <c r="AD441">
        <v>0</v>
      </c>
      <c r="AE441">
        <v>9</v>
      </c>
      <c r="AF441" t="s">
        <v>126</v>
      </c>
      <c r="AG441">
        <v>0</v>
      </c>
      <c r="AH441">
        <v>3</v>
      </c>
      <c r="AI441">
        <v>1</v>
      </c>
      <c r="AJ441">
        <v>0</v>
      </c>
      <c r="AK441" t="s">
        <v>290</v>
      </c>
      <c r="AL441">
        <v>33.939922000000003</v>
      </c>
      <c r="AM441" t="s">
        <v>291</v>
      </c>
      <c r="AN441">
        <v>-78.062388999999996</v>
      </c>
      <c r="AO441">
        <v>25</v>
      </c>
      <c r="AP441">
        <v>300</v>
      </c>
      <c r="AQ441" t="s">
        <v>129</v>
      </c>
      <c r="AR441">
        <v>45</v>
      </c>
      <c r="AS441">
        <v>14</v>
      </c>
      <c r="AT441">
        <v>-256</v>
      </c>
      <c r="BB441" t="str">
        <f t="shared" si="155"/>
        <v>1200</v>
      </c>
      <c r="BC441">
        <v>1</v>
      </c>
      <c r="BD441" t="str">
        <f t="shared" si="156"/>
        <v xml:space="preserve">N72FU   </v>
      </c>
      <c r="BE441">
        <v>1</v>
      </c>
      <c r="BG441">
        <v>0</v>
      </c>
      <c r="BH441">
        <v>0</v>
      </c>
      <c r="BI441">
        <v>0</v>
      </c>
      <c r="BJ441">
        <v>-25</v>
      </c>
      <c r="BK441">
        <v>-325</v>
      </c>
      <c r="BL441" t="s">
        <v>139</v>
      </c>
      <c r="BM441">
        <v>1</v>
      </c>
      <c r="BN441">
        <v>1</v>
      </c>
      <c r="BO441">
        <v>0</v>
      </c>
      <c r="BP441">
        <v>0</v>
      </c>
      <c r="BS441">
        <v>0.12</v>
      </c>
      <c r="BT441">
        <v>0</v>
      </c>
      <c r="BU441">
        <v>0</v>
      </c>
      <c r="CE441" t="str">
        <f t="shared" si="176"/>
        <v>11:58:59.903</v>
      </c>
      <c r="CF441">
        <v>903006854</v>
      </c>
      <c r="CS441">
        <v>0</v>
      </c>
      <c r="CT441">
        <v>2</v>
      </c>
      <c r="CU441">
        <v>0</v>
      </c>
      <c r="CV441">
        <v>2</v>
      </c>
      <c r="CW441">
        <v>0</v>
      </c>
      <c r="CX441">
        <v>6</v>
      </c>
      <c r="CY441">
        <v>7</v>
      </c>
      <c r="CZ441" t="s">
        <v>131</v>
      </c>
      <c r="DA441">
        <v>65</v>
      </c>
      <c r="DB441">
        <v>0</v>
      </c>
      <c r="DC441" t="s">
        <v>132</v>
      </c>
      <c r="DD441" t="s">
        <v>133</v>
      </c>
      <c r="DG441">
        <v>3575058</v>
      </c>
      <c r="DI441">
        <v>0</v>
      </c>
      <c r="DJ441">
        <v>0</v>
      </c>
      <c r="DK441">
        <v>1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</row>
    <row r="442" spans="1:123" x14ac:dyDescent="0.3">
      <c r="A442" t="str">
        <f>"10/15/2023 11:59:00.147"</f>
        <v>10/15/2023 11:59:00.147</v>
      </c>
      <c r="C442" t="str">
        <f t="shared" si="152"/>
        <v>FFDFD3C0</v>
      </c>
      <c r="D442" t="s">
        <v>137</v>
      </c>
      <c r="E442">
        <v>4</v>
      </c>
      <c r="F442">
        <v>1004</v>
      </c>
      <c r="G442" t="s">
        <v>140</v>
      </c>
      <c r="J442" t="s">
        <v>138</v>
      </c>
      <c r="K442">
        <v>0</v>
      </c>
      <c r="L442">
        <v>3</v>
      </c>
      <c r="M442">
        <v>0</v>
      </c>
      <c r="N442">
        <v>2</v>
      </c>
      <c r="O442">
        <v>0</v>
      </c>
      <c r="P442">
        <v>1</v>
      </c>
      <c r="Q442">
        <v>0</v>
      </c>
      <c r="S442" t="str">
        <f t="shared" si="175"/>
        <v>11:58:59.000</v>
      </c>
      <c r="T442" t="str">
        <f t="shared" si="175"/>
        <v>11:58:59.000</v>
      </c>
      <c r="U442" t="str">
        <f t="shared" si="154"/>
        <v>A9A1C3</v>
      </c>
      <c r="V442">
        <v>0</v>
      </c>
      <c r="W442">
        <v>0</v>
      </c>
      <c r="X442">
        <v>2</v>
      </c>
      <c r="Y442">
        <v>0</v>
      </c>
      <c r="AA442">
        <v>1</v>
      </c>
      <c r="AB442">
        <v>8</v>
      </c>
      <c r="AC442">
        <v>3</v>
      </c>
      <c r="AD442">
        <v>0</v>
      </c>
      <c r="AE442">
        <v>9</v>
      </c>
      <c r="AF442" t="s">
        <v>126</v>
      </c>
      <c r="AG442">
        <v>0</v>
      </c>
      <c r="AH442">
        <v>3</v>
      </c>
      <c r="AI442">
        <v>1</v>
      </c>
      <c r="AJ442">
        <v>0</v>
      </c>
      <c r="AK442" t="s">
        <v>290</v>
      </c>
      <c r="AL442">
        <v>33.939922000000003</v>
      </c>
      <c r="AM442" t="s">
        <v>291</v>
      </c>
      <c r="AN442">
        <v>-78.062388999999996</v>
      </c>
      <c r="AO442">
        <v>25</v>
      </c>
      <c r="AP442">
        <v>300</v>
      </c>
      <c r="AQ442" t="s">
        <v>129</v>
      </c>
      <c r="AR442">
        <v>45</v>
      </c>
      <c r="AS442">
        <v>14</v>
      </c>
      <c r="AT442">
        <v>-256</v>
      </c>
      <c r="BB442" t="str">
        <f t="shared" si="155"/>
        <v>1200</v>
      </c>
      <c r="BC442">
        <v>1</v>
      </c>
      <c r="BD442" t="str">
        <f t="shared" si="156"/>
        <v xml:space="preserve">N72FU   </v>
      </c>
      <c r="BE442">
        <v>1</v>
      </c>
      <c r="BG442">
        <v>0</v>
      </c>
      <c r="BH442">
        <v>0</v>
      </c>
      <c r="BI442">
        <v>0</v>
      </c>
      <c r="BJ442">
        <v>-25</v>
      </c>
      <c r="BK442">
        <v>-325</v>
      </c>
      <c r="BL442" t="s">
        <v>139</v>
      </c>
      <c r="BM442">
        <v>1</v>
      </c>
      <c r="BN442">
        <v>1</v>
      </c>
      <c r="BO442">
        <v>0</v>
      </c>
      <c r="BP442">
        <v>0</v>
      </c>
      <c r="BS442">
        <v>0.12</v>
      </c>
      <c r="BT442">
        <v>0</v>
      </c>
      <c r="BU442">
        <v>0</v>
      </c>
      <c r="CE442" t="str">
        <f t="shared" si="176"/>
        <v>11:58:59.903</v>
      </c>
      <c r="CF442">
        <v>903006854</v>
      </c>
      <c r="CS442">
        <v>0</v>
      </c>
      <c r="CT442">
        <v>2</v>
      </c>
      <c r="CU442">
        <v>0</v>
      </c>
      <c r="CV442">
        <v>2</v>
      </c>
      <c r="CW442">
        <v>0</v>
      </c>
      <c r="CX442">
        <v>6</v>
      </c>
      <c r="CY442">
        <v>7</v>
      </c>
      <c r="CZ442" t="s">
        <v>131</v>
      </c>
      <c r="DA442">
        <v>65</v>
      </c>
      <c r="DB442">
        <v>0</v>
      </c>
      <c r="DC442" t="s">
        <v>132</v>
      </c>
      <c r="DD442" t="s">
        <v>133</v>
      </c>
      <c r="DG442">
        <v>3575058</v>
      </c>
      <c r="DI442">
        <v>0</v>
      </c>
      <c r="DJ442">
        <v>0</v>
      </c>
      <c r="DK442">
        <v>1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</row>
    <row r="443" spans="1:123" x14ac:dyDescent="0.3">
      <c r="A443" t="str">
        <f>"10/15/2023 11:59:00.178"</f>
        <v>10/15/2023 11:59:00.178</v>
      </c>
      <c r="C443" t="str">
        <f t="shared" si="152"/>
        <v>FFDFD3C0</v>
      </c>
      <c r="D443" t="s">
        <v>123</v>
      </c>
      <c r="E443">
        <v>10</v>
      </c>
      <c r="H443">
        <v>260</v>
      </c>
      <c r="I443" t="s">
        <v>124</v>
      </c>
      <c r="J443" t="s">
        <v>125</v>
      </c>
      <c r="K443">
        <v>0</v>
      </c>
      <c r="L443">
        <v>3</v>
      </c>
      <c r="M443">
        <v>0</v>
      </c>
      <c r="N443">
        <v>2</v>
      </c>
      <c r="O443">
        <v>0</v>
      </c>
      <c r="P443">
        <v>1</v>
      </c>
      <c r="Q443">
        <v>0</v>
      </c>
      <c r="S443" t="str">
        <f t="shared" si="175"/>
        <v>11:58:59.000</v>
      </c>
      <c r="T443" t="str">
        <f t="shared" si="175"/>
        <v>11:58:59.000</v>
      </c>
      <c r="U443" t="str">
        <f t="shared" si="154"/>
        <v>A9A1C3</v>
      </c>
      <c r="V443">
        <v>0</v>
      </c>
      <c r="W443">
        <v>0</v>
      </c>
      <c r="X443">
        <v>2</v>
      </c>
      <c r="Y443">
        <v>0</v>
      </c>
      <c r="AA443">
        <v>1</v>
      </c>
      <c r="AB443">
        <v>8</v>
      </c>
      <c r="AC443">
        <v>3</v>
      </c>
      <c r="AD443">
        <v>0</v>
      </c>
      <c r="AE443">
        <v>9</v>
      </c>
      <c r="AF443" t="s">
        <v>126</v>
      </c>
      <c r="AG443">
        <v>0</v>
      </c>
      <c r="AH443">
        <v>3</v>
      </c>
      <c r="AI443">
        <v>1</v>
      </c>
      <c r="AJ443">
        <v>0</v>
      </c>
      <c r="AK443" t="s">
        <v>290</v>
      </c>
      <c r="AL443">
        <v>33.939922000000003</v>
      </c>
      <c r="AM443" t="s">
        <v>291</v>
      </c>
      <c r="AN443">
        <v>-78.062388999999996</v>
      </c>
      <c r="AO443">
        <v>25</v>
      </c>
      <c r="AP443">
        <v>300</v>
      </c>
      <c r="AQ443" t="s">
        <v>129</v>
      </c>
      <c r="AR443">
        <v>45</v>
      </c>
      <c r="AS443">
        <v>14</v>
      </c>
      <c r="AT443">
        <v>-256</v>
      </c>
      <c r="BB443" t="str">
        <f t="shared" si="155"/>
        <v>1200</v>
      </c>
      <c r="BC443">
        <v>1</v>
      </c>
      <c r="BD443" t="str">
        <f t="shared" si="156"/>
        <v xml:space="preserve">N72FU   </v>
      </c>
      <c r="BE443">
        <v>1</v>
      </c>
      <c r="BG443">
        <v>0</v>
      </c>
      <c r="BH443">
        <v>0</v>
      </c>
      <c r="BI443">
        <v>0</v>
      </c>
      <c r="BJ443">
        <v>-25</v>
      </c>
      <c r="BK443">
        <v>-325</v>
      </c>
      <c r="BL443" t="s">
        <v>139</v>
      </c>
      <c r="BM443">
        <v>1</v>
      </c>
      <c r="BN443">
        <v>1</v>
      </c>
      <c r="BO443">
        <v>0</v>
      </c>
      <c r="BP443">
        <v>0</v>
      </c>
      <c r="BS443">
        <v>0.12</v>
      </c>
      <c r="BT443">
        <v>0</v>
      </c>
      <c r="BU443">
        <v>0</v>
      </c>
      <c r="CE443" t="str">
        <f t="shared" si="176"/>
        <v>11:58:59.903</v>
      </c>
      <c r="CF443">
        <v>903006854</v>
      </c>
      <c r="CS443">
        <v>0</v>
      </c>
      <c r="CT443">
        <v>2</v>
      </c>
      <c r="CU443">
        <v>0</v>
      </c>
      <c r="CV443">
        <v>2</v>
      </c>
      <c r="CW443">
        <v>0</v>
      </c>
      <c r="CX443">
        <v>6</v>
      </c>
      <c r="CY443">
        <v>7</v>
      </c>
      <c r="CZ443" t="s">
        <v>131</v>
      </c>
      <c r="DA443">
        <v>65</v>
      </c>
      <c r="DB443">
        <v>0</v>
      </c>
      <c r="DC443" t="s">
        <v>132</v>
      </c>
      <c r="DD443" t="s">
        <v>133</v>
      </c>
      <c r="DG443">
        <v>3575058</v>
      </c>
      <c r="DI443">
        <v>0</v>
      </c>
      <c r="DJ443">
        <v>0</v>
      </c>
      <c r="DK443">
        <v>1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</row>
    <row r="444" spans="1:123" x14ac:dyDescent="0.3">
      <c r="A444" t="str">
        <f>"10/15/2023 11:59:00.178"</f>
        <v>10/15/2023 11:59:00.178</v>
      </c>
      <c r="C444" t="str">
        <f t="shared" si="152"/>
        <v>FFDFD3C0</v>
      </c>
      <c r="D444" t="s">
        <v>143</v>
      </c>
      <c r="E444">
        <v>6</v>
      </c>
      <c r="F444">
        <v>3006</v>
      </c>
      <c r="G444" t="s">
        <v>144</v>
      </c>
      <c r="J444" t="s">
        <v>145</v>
      </c>
      <c r="K444">
        <v>0</v>
      </c>
      <c r="L444">
        <v>3</v>
      </c>
      <c r="M444">
        <v>0</v>
      </c>
      <c r="N444">
        <v>2</v>
      </c>
      <c r="O444">
        <v>0</v>
      </c>
      <c r="P444">
        <v>1</v>
      </c>
      <c r="Q444">
        <v>0</v>
      </c>
      <c r="S444" t="str">
        <f t="shared" si="175"/>
        <v>11:58:59.000</v>
      </c>
      <c r="T444" t="str">
        <f t="shared" si="175"/>
        <v>11:58:59.000</v>
      </c>
      <c r="U444" t="str">
        <f t="shared" si="154"/>
        <v>A9A1C3</v>
      </c>
      <c r="V444">
        <v>0</v>
      </c>
      <c r="W444">
        <v>0</v>
      </c>
      <c r="X444">
        <v>2</v>
      </c>
      <c r="Y444">
        <v>0</v>
      </c>
      <c r="AA444">
        <v>1</v>
      </c>
      <c r="AB444">
        <v>8</v>
      </c>
      <c r="AC444">
        <v>3</v>
      </c>
      <c r="AD444">
        <v>0</v>
      </c>
      <c r="AE444">
        <v>9</v>
      </c>
      <c r="AF444" t="s">
        <v>126</v>
      </c>
      <c r="AG444">
        <v>0</v>
      </c>
      <c r="AH444">
        <v>3</v>
      </c>
      <c r="AI444">
        <v>1</v>
      </c>
      <c r="AJ444">
        <v>0</v>
      </c>
      <c r="AK444" t="s">
        <v>290</v>
      </c>
      <c r="AL444">
        <v>33.939922000000003</v>
      </c>
      <c r="AM444" t="s">
        <v>291</v>
      </c>
      <c r="AN444">
        <v>-78.062388999999996</v>
      </c>
      <c r="AO444">
        <v>25</v>
      </c>
      <c r="AP444">
        <v>300</v>
      </c>
      <c r="AQ444" t="s">
        <v>129</v>
      </c>
      <c r="AR444">
        <v>45</v>
      </c>
      <c r="AS444">
        <v>14</v>
      </c>
      <c r="AT444">
        <v>-256</v>
      </c>
      <c r="BB444" t="str">
        <f t="shared" si="155"/>
        <v>1200</v>
      </c>
      <c r="BC444">
        <v>1</v>
      </c>
      <c r="BD444" t="str">
        <f t="shared" si="156"/>
        <v xml:space="preserve">N72FU   </v>
      </c>
      <c r="BE444">
        <v>1</v>
      </c>
      <c r="BG444">
        <v>0</v>
      </c>
      <c r="BH444">
        <v>0</v>
      </c>
      <c r="BI444">
        <v>0</v>
      </c>
      <c r="BJ444">
        <v>-25</v>
      </c>
      <c r="BK444">
        <v>-325</v>
      </c>
      <c r="BL444" t="s">
        <v>139</v>
      </c>
      <c r="BM444">
        <v>1</v>
      </c>
      <c r="BN444">
        <v>1</v>
      </c>
      <c r="BO444">
        <v>0</v>
      </c>
      <c r="BP444">
        <v>0</v>
      </c>
      <c r="BS444">
        <v>0.12</v>
      </c>
      <c r="BT444">
        <v>0</v>
      </c>
      <c r="BU444">
        <v>0</v>
      </c>
      <c r="CE444" t="str">
        <f t="shared" si="176"/>
        <v>11:58:59.903</v>
      </c>
      <c r="CF444">
        <v>903006854</v>
      </c>
      <c r="CS444">
        <v>0</v>
      </c>
      <c r="CT444">
        <v>2</v>
      </c>
      <c r="CU444">
        <v>0</v>
      </c>
      <c r="CV444">
        <v>2</v>
      </c>
      <c r="CW444">
        <v>0</v>
      </c>
      <c r="CX444">
        <v>6</v>
      </c>
      <c r="CY444">
        <v>7</v>
      </c>
      <c r="CZ444" t="s">
        <v>131</v>
      </c>
      <c r="DA444">
        <v>65</v>
      </c>
      <c r="DB444">
        <v>0</v>
      </c>
      <c r="DC444" t="s">
        <v>132</v>
      </c>
      <c r="DD444" t="s">
        <v>133</v>
      </c>
      <c r="DG444">
        <v>3575058</v>
      </c>
      <c r="DI444">
        <v>0</v>
      </c>
      <c r="DJ444">
        <v>0</v>
      </c>
      <c r="DK444">
        <v>1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</row>
    <row r="445" spans="1:123" x14ac:dyDescent="0.3">
      <c r="A445" t="str">
        <f>"10/15/2023 11:59:00.178"</f>
        <v>10/15/2023 11:59:00.178</v>
      </c>
      <c r="C445" t="str">
        <f t="shared" si="152"/>
        <v>FFDFD3C0</v>
      </c>
      <c r="D445" t="s">
        <v>141</v>
      </c>
      <c r="E445">
        <v>42</v>
      </c>
      <c r="H445">
        <v>129</v>
      </c>
      <c r="I445" t="s">
        <v>142</v>
      </c>
      <c r="J445" t="s">
        <v>125</v>
      </c>
      <c r="K445">
        <v>0</v>
      </c>
      <c r="L445">
        <v>3</v>
      </c>
      <c r="M445">
        <v>0</v>
      </c>
      <c r="N445">
        <v>2</v>
      </c>
      <c r="O445">
        <v>0</v>
      </c>
      <c r="P445">
        <v>1</v>
      </c>
      <c r="Q445">
        <v>0</v>
      </c>
      <c r="S445" t="str">
        <f t="shared" si="175"/>
        <v>11:58:59.000</v>
      </c>
      <c r="T445" t="str">
        <f t="shared" si="175"/>
        <v>11:58:59.000</v>
      </c>
      <c r="U445" t="str">
        <f t="shared" si="154"/>
        <v>A9A1C3</v>
      </c>
      <c r="V445">
        <v>0</v>
      </c>
      <c r="W445">
        <v>0</v>
      </c>
      <c r="X445">
        <v>2</v>
      </c>
      <c r="Y445">
        <v>0</v>
      </c>
      <c r="AA445">
        <v>1</v>
      </c>
      <c r="AB445">
        <v>8</v>
      </c>
      <c r="AC445">
        <v>3</v>
      </c>
      <c r="AD445">
        <v>0</v>
      </c>
      <c r="AE445">
        <v>9</v>
      </c>
      <c r="AF445" t="s">
        <v>126</v>
      </c>
      <c r="AG445">
        <v>0</v>
      </c>
      <c r="AH445">
        <v>3</v>
      </c>
      <c r="AI445">
        <v>1</v>
      </c>
      <c r="AJ445">
        <v>0</v>
      </c>
      <c r="AK445" t="s">
        <v>290</v>
      </c>
      <c r="AL445">
        <v>33.939922000000003</v>
      </c>
      <c r="AM445" t="s">
        <v>291</v>
      </c>
      <c r="AN445">
        <v>-78.062388999999996</v>
      </c>
      <c r="AO445">
        <v>25</v>
      </c>
      <c r="AP445">
        <v>300</v>
      </c>
      <c r="AQ445" t="s">
        <v>129</v>
      </c>
      <c r="AR445">
        <v>45</v>
      </c>
      <c r="AS445">
        <v>14</v>
      </c>
      <c r="AT445">
        <v>-256</v>
      </c>
      <c r="BB445" t="str">
        <f t="shared" si="155"/>
        <v>1200</v>
      </c>
      <c r="BC445">
        <v>1</v>
      </c>
      <c r="BD445" t="str">
        <f t="shared" si="156"/>
        <v xml:space="preserve">N72FU   </v>
      </c>
      <c r="BE445">
        <v>1</v>
      </c>
      <c r="BG445">
        <v>0</v>
      </c>
      <c r="BH445">
        <v>0</v>
      </c>
      <c r="BI445">
        <v>0</v>
      </c>
      <c r="BJ445">
        <v>-25</v>
      </c>
      <c r="BK445">
        <v>-325</v>
      </c>
      <c r="BL445" t="s">
        <v>139</v>
      </c>
      <c r="BM445">
        <v>1</v>
      </c>
      <c r="BN445">
        <v>1</v>
      </c>
      <c r="BO445">
        <v>0</v>
      </c>
      <c r="BP445">
        <v>0</v>
      </c>
      <c r="BS445">
        <v>0.12</v>
      </c>
      <c r="BT445">
        <v>0</v>
      </c>
      <c r="BU445">
        <v>0</v>
      </c>
      <c r="CE445" t="str">
        <f t="shared" si="176"/>
        <v>11:58:59.903</v>
      </c>
      <c r="CF445">
        <v>903006854</v>
      </c>
      <c r="CS445">
        <v>0</v>
      </c>
      <c r="CT445">
        <v>2</v>
      </c>
      <c r="CU445">
        <v>0</v>
      </c>
      <c r="CV445">
        <v>2</v>
      </c>
      <c r="CW445">
        <v>0</v>
      </c>
      <c r="CX445">
        <v>6</v>
      </c>
      <c r="CY445">
        <v>7</v>
      </c>
      <c r="CZ445" t="s">
        <v>131</v>
      </c>
      <c r="DA445">
        <v>65</v>
      </c>
      <c r="DB445">
        <v>0</v>
      </c>
      <c r="DC445" t="s">
        <v>132</v>
      </c>
      <c r="DD445" t="s">
        <v>133</v>
      </c>
      <c r="DG445">
        <v>3575058</v>
      </c>
      <c r="DI445">
        <v>0</v>
      </c>
      <c r="DJ445">
        <v>0</v>
      </c>
      <c r="DK445">
        <v>1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</row>
    <row r="446" spans="1:123" x14ac:dyDescent="0.3">
      <c r="A446" t="str">
        <f>"10/15/2023 11:59:01.147"</f>
        <v>10/15/2023 11:59:01.147</v>
      </c>
      <c r="C446" t="str">
        <f t="shared" si="152"/>
        <v>FFDFD3C0</v>
      </c>
      <c r="D446" t="s">
        <v>134</v>
      </c>
      <c r="E446">
        <v>2</v>
      </c>
      <c r="H446">
        <v>158</v>
      </c>
      <c r="I446" t="s">
        <v>140</v>
      </c>
      <c r="J446" t="s">
        <v>136</v>
      </c>
      <c r="K446">
        <v>0</v>
      </c>
      <c r="L446">
        <v>3</v>
      </c>
      <c r="M446">
        <v>0</v>
      </c>
      <c r="N446">
        <v>2</v>
      </c>
      <c r="O446">
        <v>0</v>
      </c>
      <c r="P446">
        <v>1</v>
      </c>
      <c r="Q446">
        <v>0</v>
      </c>
      <c r="S446" t="str">
        <f t="shared" ref="S446:T451" si="177">"11:59:00.000"</f>
        <v>11:59:00.000</v>
      </c>
      <c r="T446" t="str">
        <f t="shared" si="177"/>
        <v>11:59:00.000</v>
      </c>
      <c r="U446" t="str">
        <f t="shared" si="154"/>
        <v>A9A1C3</v>
      </c>
      <c r="V446">
        <v>0</v>
      </c>
      <c r="W446">
        <v>0</v>
      </c>
      <c r="X446">
        <v>2</v>
      </c>
      <c r="Y446">
        <v>0</v>
      </c>
      <c r="AA446">
        <v>1</v>
      </c>
      <c r="AB446">
        <v>8</v>
      </c>
      <c r="AC446">
        <v>3</v>
      </c>
      <c r="AD446">
        <v>0</v>
      </c>
      <c r="AE446">
        <v>9</v>
      </c>
      <c r="AF446" t="s">
        <v>126</v>
      </c>
      <c r="AG446">
        <v>0</v>
      </c>
      <c r="AH446">
        <v>3</v>
      </c>
      <c r="AI446">
        <v>1</v>
      </c>
      <c r="AJ446">
        <v>0</v>
      </c>
      <c r="AK446" t="s">
        <v>292</v>
      </c>
      <c r="AL446">
        <v>33.939965000000001</v>
      </c>
      <c r="AM446" t="s">
        <v>293</v>
      </c>
      <c r="AN446">
        <v>-78.062130999999994</v>
      </c>
      <c r="AO446">
        <v>25</v>
      </c>
      <c r="AP446">
        <v>300</v>
      </c>
      <c r="AQ446" t="s">
        <v>129</v>
      </c>
      <c r="AR446">
        <v>46</v>
      </c>
      <c r="AS446">
        <v>15</v>
      </c>
      <c r="AT446">
        <v>-320</v>
      </c>
      <c r="BB446" t="str">
        <f t="shared" si="155"/>
        <v>1200</v>
      </c>
      <c r="BC446">
        <v>1</v>
      </c>
      <c r="BD446" t="str">
        <f t="shared" si="156"/>
        <v xml:space="preserve">N72FU   </v>
      </c>
      <c r="BE446">
        <v>1</v>
      </c>
      <c r="BG446">
        <v>0</v>
      </c>
      <c r="BH446">
        <v>0</v>
      </c>
      <c r="BI446">
        <v>0</v>
      </c>
      <c r="BJ446">
        <v>-25</v>
      </c>
      <c r="BK446">
        <v>-325</v>
      </c>
      <c r="BL446" t="s">
        <v>139</v>
      </c>
      <c r="BM446">
        <v>1</v>
      </c>
      <c r="BN446">
        <v>1</v>
      </c>
      <c r="BO446">
        <v>0</v>
      </c>
      <c r="BP446">
        <v>0</v>
      </c>
      <c r="BS446">
        <v>0.12</v>
      </c>
      <c r="BT446">
        <v>0</v>
      </c>
      <c r="BU446">
        <v>0</v>
      </c>
      <c r="CE446" t="str">
        <f t="shared" ref="CE446:CE451" si="178">"11:59:00.949"</f>
        <v>11:59:00.949</v>
      </c>
      <c r="CF446">
        <v>949257152</v>
      </c>
      <c r="CS446">
        <v>0</v>
      </c>
      <c r="CT446">
        <v>2</v>
      </c>
      <c r="CU446">
        <v>0</v>
      </c>
      <c r="CV446">
        <v>2</v>
      </c>
      <c r="CW446">
        <v>0</v>
      </c>
      <c r="CX446">
        <v>7</v>
      </c>
      <c r="CY446">
        <v>7</v>
      </c>
      <c r="CZ446" t="s">
        <v>131</v>
      </c>
      <c r="DA446">
        <v>65</v>
      </c>
      <c r="DB446">
        <v>0</v>
      </c>
      <c r="DC446" t="s">
        <v>132</v>
      </c>
      <c r="DD446" t="s">
        <v>133</v>
      </c>
      <c r="DG446">
        <v>3575066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</row>
    <row r="447" spans="1:123" x14ac:dyDescent="0.3">
      <c r="A447" t="str">
        <f>"10/15/2023 11:59:01.178"</f>
        <v>10/15/2023 11:59:01.178</v>
      </c>
      <c r="C447" t="str">
        <f t="shared" si="152"/>
        <v>FFDFD3C0</v>
      </c>
      <c r="D447" t="s">
        <v>137</v>
      </c>
      <c r="E447">
        <v>4</v>
      </c>
      <c r="F447">
        <v>1004</v>
      </c>
      <c r="G447" t="s">
        <v>140</v>
      </c>
      <c r="J447" t="s">
        <v>138</v>
      </c>
      <c r="K447">
        <v>0</v>
      </c>
      <c r="L447">
        <v>3</v>
      </c>
      <c r="M447">
        <v>0</v>
      </c>
      <c r="N447">
        <v>2</v>
      </c>
      <c r="O447">
        <v>0</v>
      </c>
      <c r="P447">
        <v>1</v>
      </c>
      <c r="Q447">
        <v>0</v>
      </c>
      <c r="S447" t="str">
        <f t="shared" si="177"/>
        <v>11:59:00.000</v>
      </c>
      <c r="T447" t="str">
        <f t="shared" si="177"/>
        <v>11:59:00.000</v>
      </c>
      <c r="U447" t="str">
        <f t="shared" si="154"/>
        <v>A9A1C3</v>
      </c>
      <c r="V447">
        <v>0</v>
      </c>
      <c r="W447">
        <v>0</v>
      </c>
      <c r="X447">
        <v>2</v>
      </c>
      <c r="Y447">
        <v>0</v>
      </c>
      <c r="AA447">
        <v>1</v>
      </c>
      <c r="AB447">
        <v>8</v>
      </c>
      <c r="AC447">
        <v>3</v>
      </c>
      <c r="AD447">
        <v>0</v>
      </c>
      <c r="AE447">
        <v>9</v>
      </c>
      <c r="AF447" t="s">
        <v>126</v>
      </c>
      <c r="AG447">
        <v>0</v>
      </c>
      <c r="AH447">
        <v>3</v>
      </c>
      <c r="AI447">
        <v>1</v>
      </c>
      <c r="AJ447">
        <v>0</v>
      </c>
      <c r="AK447" t="s">
        <v>292</v>
      </c>
      <c r="AL447">
        <v>33.939965000000001</v>
      </c>
      <c r="AM447" t="s">
        <v>293</v>
      </c>
      <c r="AN447">
        <v>-78.062130999999994</v>
      </c>
      <c r="AO447">
        <v>25</v>
      </c>
      <c r="AP447">
        <v>300</v>
      </c>
      <c r="AQ447" t="s">
        <v>129</v>
      </c>
      <c r="AR447">
        <v>46</v>
      </c>
      <c r="AS447">
        <v>15</v>
      </c>
      <c r="AT447">
        <v>-320</v>
      </c>
      <c r="BB447" t="str">
        <f t="shared" si="155"/>
        <v>1200</v>
      </c>
      <c r="BC447">
        <v>1</v>
      </c>
      <c r="BD447" t="str">
        <f t="shared" si="156"/>
        <v xml:space="preserve">N72FU   </v>
      </c>
      <c r="BE447">
        <v>1</v>
      </c>
      <c r="BG447">
        <v>0</v>
      </c>
      <c r="BH447">
        <v>0</v>
      </c>
      <c r="BI447">
        <v>0</v>
      </c>
      <c r="BJ447">
        <v>-25</v>
      </c>
      <c r="BK447">
        <v>-325</v>
      </c>
      <c r="BL447" t="s">
        <v>139</v>
      </c>
      <c r="BM447">
        <v>1</v>
      </c>
      <c r="BN447">
        <v>1</v>
      </c>
      <c r="BO447">
        <v>0</v>
      </c>
      <c r="BP447">
        <v>0</v>
      </c>
      <c r="BS447">
        <v>0.12</v>
      </c>
      <c r="BT447">
        <v>0</v>
      </c>
      <c r="BU447">
        <v>0</v>
      </c>
      <c r="CE447" t="str">
        <f t="shared" si="178"/>
        <v>11:59:00.949</v>
      </c>
      <c r="CF447">
        <v>949257152</v>
      </c>
      <c r="CS447">
        <v>0</v>
      </c>
      <c r="CT447">
        <v>2</v>
      </c>
      <c r="CU447">
        <v>0</v>
      </c>
      <c r="CV447">
        <v>2</v>
      </c>
      <c r="CW447">
        <v>0</v>
      </c>
      <c r="CX447">
        <v>7</v>
      </c>
      <c r="CY447">
        <v>7</v>
      </c>
      <c r="CZ447" t="s">
        <v>131</v>
      </c>
      <c r="DA447">
        <v>65</v>
      </c>
      <c r="DB447">
        <v>0</v>
      </c>
      <c r="DC447" t="s">
        <v>132</v>
      </c>
      <c r="DD447" t="s">
        <v>133</v>
      </c>
      <c r="DG447">
        <v>3575066</v>
      </c>
      <c r="DI447">
        <v>0</v>
      </c>
      <c r="DJ447">
        <v>0</v>
      </c>
      <c r="DK447">
        <v>1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</row>
    <row r="448" spans="1:123" x14ac:dyDescent="0.3">
      <c r="A448" t="str">
        <f>"10/15/2023 11:59:01.194"</f>
        <v>10/15/2023 11:59:01.194</v>
      </c>
      <c r="C448" t="str">
        <f t="shared" si="152"/>
        <v>FFDFD3C0</v>
      </c>
      <c r="D448" t="s">
        <v>123</v>
      </c>
      <c r="E448">
        <v>10</v>
      </c>
      <c r="H448">
        <v>260</v>
      </c>
      <c r="I448" t="s">
        <v>124</v>
      </c>
      <c r="J448" t="s">
        <v>125</v>
      </c>
      <c r="K448">
        <v>0</v>
      </c>
      <c r="L448">
        <v>3</v>
      </c>
      <c r="M448">
        <v>0</v>
      </c>
      <c r="N448">
        <v>2</v>
      </c>
      <c r="O448">
        <v>0</v>
      </c>
      <c r="P448">
        <v>1</v>
      </c>
      <c r="Q448">
        <v>0</v>
      </c>
      <c r="S448" t="str">
        <f t="shared" si="177"/>
        <v>11:59:00.000</v>
      </c>
      <c r="T448" t="str">
        <f t="shared" si="177"/>
        <v>11:59:00.000</v>
      </c>
      <c r="U448" t="str">
        <f t="shared" si="154"/>
        <v>A9A1C3</v>
      </c>
      <c r="V448">
        <v>0</v>
      </c>
      <c r="W448">
        <v>0</v>
      </c>
      <c r="X448">
        <v>2</v>
      </c>
      <c r="Y448">
        <v>0</v>
      </c>
      <c r="AA448">
        <v>1</v>
      </c>
      <c r="AB448">
        <v>8</v>
      </c>
      <c r="AC448">
        <v>3</v>
      </c>
      <c r="AD448">
        <v>0</v>
      </c>
      <c r="AE448">
        <v>9</v>
      </c>
      <c r="AF448" t="s">
        <v>126</v>
      </c>
      <c r="AG448">
        <v>0</v>
      </c>
      <c r="AH448">
        <v>3</v>
      </c>
      <c r="AI448">
        <v>1</v>
      </c>
      <c r="AJ448">
        <v>0</v>
      </c>
      <c r="AK448" t="s">
        <v>292</v>
      </c>
      <c r="AL448">
        <v>33.939965000000001</v>
      </c>
      <c r="AM448" t="s">
        <v>293</v>
      </c>
      <c r="AN448">
        <v>-78.062130999999994</v>
      </c>
      <c r="AO448">
        <v>25</v>
      </c>
      <c r="AP448">
        <v>300</v>
      </c>
      <c r="AQ448" t="s">
        <v>129</v>
      </c>
      <c r="AR448">
        <v>46</v>
      </c>
      <c r="AS448">
        <v>15</v>
      </c>
      <c r="AT448">
        <v>-320</v>
      </c>
      <c r="BB448" t="str">
        <f t="shared" si="155"/>
        <v>1200</v>
      </c>
      <c r="BC448">
        <v>1</v>
      </c>
      <c r="BD448" t="str">
        <f t="shared" si="156"/>
        <v xml:space="preserve">N72FU   </v>
      </c>
      <c r="BE448">
        <v>1</v>
      </c>
      <c r="BG448">
        <v>0</v>
      </c>
      <c r="BH448">
        <v>0</v>
      </c>
      <c r="BI448">
        <v>0</v>
      </c>
      <c r="BJ448">
        <v>-25</v>
      </c>
      <c r="BK448">
        <v>-325</v>
      </c>
      <c r="BL448" t="s">
        <v>139</v>
      </c>
      <c r="BM448">
        <v>1</v>
      </c>
      <c r="BN448">
        <v>1</v>
      </c>
      <c r="BO448">
        <v>0</v>
      </c>
      <c r="BP448">
        <v>0</v>
      </c>
      <c r="BS448">
        <v>0.12</v>
      </c>
      <c r="BT448">
        <v>0</v>
      </c>
      <c r="BU448">
        <v>0</v>
      </c>
      <c r="CE448" t="str">
        <f t="shared" si="178"/>
        <v>11:59:00.949</v>
      </c>
      <c r="CF448">
        <v>949257152</v>
      </c>
      <c r="CS448">
        <v>0</v>
      </c>
      <c r="CT448">
        <v>2</v>
      </c>
      <c r="CU448">
        <v>0</v>
      </c>
      <c r="CV448">
        <v>2</v>
      </c>
      <c r="CW448">
        <v>0</v>
      </c>
      <c r="CX448">
        <v>7</v>
      </c>
      <c r="CY448">
        <v>7</v>
      </c>
      <c r="CZ448" t="s">
        <v>131</v>
      </c>
      <c r="DA448">
        <v>65</v>
      </c>
      <c r="DB448">
        <v>0</v>
      </c>
      <c r="DC448" t="s">
        <v>132</v>
      </c>
      <c r="DD448" t="s">
        <v>133</v>
      </c>
      <c r="DG448">
        <v>3575066</v>
      </c>
      <c r="DI448">
        <v>0</v>
      </c>
      <c r="DJ448">
        <v>0</v>
      </c>
      <c r="DK448">
        <v>1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</row>
    <row r="449" spans="1:123" x14ac:dyDescent="0.3">
      <c r="A449" t="str">
        <f>"10/15/2023 11:59:01.194"</f>
        <v>10/15/2023 11:59:01.194</v>
      </c>
      <c r="C449" t="str">
        <f t="shared" si="152"/>
        <v>FFDFD3C0</v>
      </c>
      <c r="D449" t="s">
        <v>143</v>
      </c>
      <c r="E449">
        <v>6</v>
      </c>
      <c r="F449">
        <v>3006</v>
      </c>
      <c r="G449" t="s">
        <v>144</v>
      </c>
      <c r="J449" t="s">
        <v>145</v>
      </c>
      <c r="K449">
        <v>0</v>
      </c>
      <c r="L449">
        <v>3</v>
      </c>
      <c r="M449">
        <v>0</v>
      </c>
      <c r="N449">
        <v>2</v>
      </c>
      <c r="O449">
        <v>0</v>
      </c>
      <c r="P449">
        <v>1</v>
      </c>
      <c r="Q449">
        <v>0</v>
      </c>
      <c r="S449" t="str">
        <f t="shared" si="177"/>
        <v>11:59:00.000</v>
      </c>
      <c r="T449" t="str">
        <f t="shared" si="177"/>
        <v>11:59:00.000</v>
      </c>
      <c r="U449" t="str">
        <f t="shared" si="154"/>
        <v>A9A1C3</v>
      </c>
      <c r="V449">
        <v>0</v>
      </c>
      <c r="W449">
        <v>0</v>
      </c>
      <c r="X449">
        <v>2</v>
      </c>
      <c r="Y449">
        <v>0</v>
      </c>
      <c r="AA449">
        <v>1</v>
      </c>
      <c r="AB449">
        <v>8</v>
      </c>
      <c r="AC449">
        <v>3</v>
      </c>
      <c r="AD449">
        <v>0</v>
      </c>
      <c r="AE449">
        <v>9</v>
      </c>
      <c r="AF449" t="s">
        <v>126</v>
      </c>
      <c r="AG449">
        <v>0</v>
      </c>
      <c r="AH449">
        <v>3</v>
      </c>
      <c r="AI449">
        <v>1</v>
      </c>
      <c r="AJ449">
        <v>0</v>
      </c>
      <c r="AK449" t="s">
        <v>292</v>
      </c>
      <c r="AL449">
        <v>33.939965000000001</v>
      </c>
      <c r="AM449" t="s">
        <v>293</v>
      </c>
      <c r="AN449">
        <v>-78.062130999999994</v>
      </c>
      <c r="AO449">
        <v>25</v>
      </c>
      <c r="AP449">
        <v>300</v>
      </c>
      <c r="AQ449" t="s">
        <v>129</v>
      </c>
      <c r="AR449">
        <v>46</v>
      </c>
      <c r="AS449">
        <v>15</v>
      </c>
      <c r="AT449">
        <v>-320</v>
      </c>
      <c r="BB449" t="str">
        <f t="shared" si="155"/>
        <v>1200</v>
      </c>
      <c r="BC449">
        <v>1</v>
      </c>
      <c r="BD449" t="str">
        <f t="shared" si="156"/>
        <v xml:space="preserve">N72FU   </v>
      </c>
      <c r="BE449">
        <v>1</v>
      </c>
      <c r="BG449">
        <v>0</v>
      </c>
      <c r="BH449">
        <v>0</v>
      </c>
      <c r="BI449">
        <v>0</v>
      </c>
      <c r="BJ449">
        <v>-25</v>
      </c>
      <c r="BK449">
        <v>-325</v>
      </c>
      <c r="BL449" t="s">
        <v>139</v>
      </c>
      <c r="BM449">
        <v>1</v>
      </c>
      <c r="BN449">
        <v>1</v>
      </c>
      <c r="BO449">
        <v>0</v>
      </c>
      <c r="BP449">
        <v>0</v>
      </c>
      <c r="BS449">
        <v>0.12</v>
      </c>
      <c r="BT449">
        <v>0</v>
      </c>
      <c r="BU449">
        <v>0</v>
      </c>
      <c r="CE449" t="str">
        <f t="shared" si="178"/>
        <v>11:59:00.949</v>
      </c>
      <c r="CF449">
        <v>949257152</v>
      </c>
      <c r="CS449">
        <v>0</v>
      </c>
      <c r="CT449">
        <v>2</v>
      </c>
      <c r="CU449">
        <v>0</v>
      </c>
      <c r="CV449">
        <v>2</v>
      </c>
      <c r="CW449">
        <v>0</v>
      </c>
      <c r="CX449">
        <v>7</v>
      </c>
      <c r="CY449">
        <v>7</v>
      </c>
      <c r="CZ449" t="s">
        <v>131</v>
      </c>
      <c r="DA449">
        <v>65</v>
      </c>
      <c r="DB449">
        <v>0</v>
      </c>
      <c r="DC449" t="s">
        <v>132</v>
      </c>
      <c r="DD449" t="s">
        <v>133</v>
      </c>
      <c r="DG449">
        <v>3575066</v>
      </c>
      <c r="DI449">
        <v>0</v>
      </c>
      <c r="DJ449">
        <v>0</v>
      </c>
      <c r="DK449">
        <v>1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</row>
    <row r="450" spans="1:123" x14ac:dyDescent="0.3">
      <c r="A450" t="str">
        <f>"10/15/2023 11:59:01.194"</f>
        <v>10/15/2023 11:59:01.194</v>
      </c>
      <c r="C450" t="str">
        <f t="shared" ref="C450:C481" si="179">"FFDFD3C0"</f>
        <v>FFDFD3C0</v>
      </c>
      <c r="D450" t="s">
        <v>141</v>
      </c>
      <c r="E450">
        <v>42</v>
      </c>
      <c r="H450">
        <v>129</v>
      </c>
      <c r="I450" t="s">
        <v>142</v>
      </c>
      <c r="J450" t="s">
        <v>125</v>
      </c>
      <c r="K450">
        <v>0</v>
      </c>
      <c r="L450">
        <v>3</v>
      </c>
      <c r="M450">
        <v>0</v>
      </c>
      <c r="N450">
        <v>2</v>
      </c>
      <c r="O450">
        <v>0</v>
      </c>
      <c r="P450">
        <v>1</v>
      </c>
      <c r="Q450">
        <v>0</v>
      </c>
      <c r="S450" t="str">
        <f t="shared" si="177"/>
        <v>11:59:00.000</v>
      </c>
      <c r="T450" t="str">
        <f t="shared" si="177"/>
        <v>11:59:00.000</v>
      </c>
      <c r="U450" t="str">
        <f t="shared" ref="U450:U481" si="180">"A9A1C3"</f>
        <v>A9A1C3</v>
      </c>
      <c r="V450">
        <v>0</v>
      </c>
      <c r="W450">
        <v>0</v>
      </c>
      <c r="X450">
        <v>2</v>
      </c>
      <c r="Y450">
        <v>0</v>
      </c>
      <c r="AA450">
        <v>1</v>
      </c>
      <c r="AB450">
        <v>8</v>
      </c>
      <c r="AC450">
        <v>3</v>
      </c>
      <c r="AD450">
        <v>0</v>
      </c>
      <c r="AE450">
        <v>9</v>
      </c>
      <c r="AF450" t="s">
        <v>126</v>
      </c>
      <c r="AG450">
        <v>0</v>
      </c>
      <c r="AH450">
        <v>3</v>
      </c>
      <c r="AI450">
        <v>1</v>
      </c>
      <c r="AJ450">
        <v>0</v>
      </c>
      <c r="AK450" t="s">
        <v>292</v>
      </c>
      <c r="AL450">
        <v>33.939965000000001</v>
      </c>
      <c r="AM450" t="s">
        <v>293</v>
      </c>
      <c r="AN450">
        <v>-78.062130999999994</v>
      </c>
      <c r="AO450">
        <v>25</v>
      </c>
      <c r="AP450">
        <v>300</v>
      </c>
      <c r="AQ450" t="s">
        <v>129</v>
      </c>
      <c r="AR450">
        <v>46</v>
      </c>
      <c r="AS450">
        <v>15</v>
      </c>
      <c r="AT450">
        <v>-320</v>
      </c>
      <c r="BB450" t="str">
        <f t="shared" ref="BB450:BB481" si="181">"1200"</f>
        <v>1200</v>
      </c>
      <c r="BC450">
        <v>1</v>
      </c>
      <c r="BD450" t="str">
        <f t="shared" ref="BD450:BD481" si="182">"N72FU   "</f>
        <v xml:space="preserve">N72FU   </v>
      </c>
      <c r="BE450">
        <v>1</v>
      </c>
      <c r="BG450">
        <v>0</v>
      </c>
      <c r="BH450">
        <v>0</v>
      </c>
      <c r="BI450">
        <v>0</v>
      </c>
      <c r="BJ450">
        <v>-25</v>
      </c>
      <c r="BK450">
        <v>-325</v>
      </c>
      <c r="BL450" t="s">
        <v>139</v>
      </c>
      <c r="BM450">
        <v>1</v>
      </c>
      <c r="BN450">
        <v>1</v>
      </c>
      <c r="BO450">
        <v>0</v>
      </c>
      <c r="BP450">
        <v>0</v>
      </c>
      <c r="BS450">
        <v>0.12</v>
      </c>
      <c r="BT450">
        <v>0</v>
      </c>
      <c r="BU450">
        <v>0</v>
      </c>
      <c r="CE450" t="str">
        <f t="shared" si="178"/>
        <v>11:59:00.949</v>
      </c>
      <c r="CF450">
        <v>949257152</v>
      </c>
      <c r="CS450">
        <v>0</v>
      </c>
      <c r="CT450">
        <v>2</v>
      </c>
      <c r="CU450">
        <v>0</v>
      </c>
      <c r="CV450">
        <v>2</v>
      </c>
      <c r="CW450">
        <v>0</v>
      </c>
      <c r="CX450">
        <v>7</v>
      </c>
      <c r="CY450">
        <v>7</v>
      </c>
      <c r="CZ450" t="s">
        <v>131</v>
      </c>
      <c r="DA450">
        <v>65</v>
      </c>
      <c r="DB450">
        <v>0</v>
      </c>
      <c r="DC450" t="s">
        <v>132</v>
      </c>
      <c r="DD450" t="s">
        <v>133</v>
      </c>
      <c r="DG450">
        <v>3575066</v>
      </c>
      <c r="DI450">
        <v>0</v>
      </c>
      <c r="DJ450">
        <v>0</v>
      </c>
      <c r="DK450">
        <v>1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</row>
    <row r="451" spans="1:123" x14ac:dyDescent="0.3">
      <c r="A451" t="str">
        <f>"10/15/2023 11:59:01.194"</f>
        <v>10/15/2023 11:59:01.194</v>
      </c>
      <c r="C451" t="str">
        <f t="shared" si="179"/>
        <v>FFDFD3C0</v>
      </c>
      <c r="D451" t="s">
        <v>137</v>
      </c>
      <c r="E451">
        <v>6</v>
      </c>
      <c r="F451">
        <v>1006</v>
      </c>
      <c r="G451" t="s">
        <v>135</v>
      </c>
      <c r="J451" t="s">
        <v>138</v>
      </c>
      <c r="K451">
        <v>0</v>
      </c>
      <c r="L451">
        <v>3</v>
      </c>
      <c r="M451">
        <v>0</v>
      </c>
      <c r="N451">
        <v>2</v>
      </c>
      <c r="O451">
        <v>0</v>
      </c>
      <c r="P451">
        <v>1</v>
      </c>
      <c r="Q451">
        <v>0</v>
      </c>
      <c r="S451" t="str">
        <f t="shared" si="177"/>
        <v>11:59:00.000</v>
      </c>
      <c r="T451" t="str">
        <f t="shared" si="177"/>
        <v>11:59:00.000</v>
      </c>
      <c r="U451" t="str">
        <f t="shared" si="180"/>
        <v>A9A1C3</v>
      </c>
      <c r="V451">
        <v>0</v>
      </c>
      <c r="W451">
        <v>0</v>
      </c>
      <c r="X451">
        <v>2</v>
      </c>
      <c r="Y451">
        <v>0</v>
      </c>
      <c r="AA451">
        <v>1</v>
      </c>
      <c r="AB451">
        <v>8</v>
      </c>
      <c r="AC451">
        <v>3</v>
      </c>
      <c r="AD451">
        <v>0</v>
      </c>
      <c r="AE451">
        <v>9</v>
      </c>
      <c r="AF451" t="s">
        <v>126</v>
      </c>
      <c r="AG451">
        <v>0</v>
      </c>
      <c r="AH451">
        <v>3</v>
      </c>
      <c r="AI451">
        <v>1</v>
      </c>
      <c r="AJ451">
        <v>0</v>
      </c>
      <c r="AK451" t="s">
        <v>292</v>
      </c>
      <c r="AL451">
        <v>33.939965000000001</v>
      </c>
      <c r="AM451" t="s">
        <v>293</v>
      </c>
      <c r="AN451">
        <v>-78.062130999999994</v>
      </c>
      <c r="AO451">
        <v>25</v>
      </c>
      <c r="AP451">
        <v>300</v>
      </c>
      <c r="AQ451" t="s">
        <v>129</v>
      </c>
      <c r="AR451">
        <v>46</v>
      </c>
      <c r="AS451">
        <v>15</v>
      </c>
      <c r="AT451">
        <v>-320</v>
      </c>
      <c r="BB451" t="str">
        <f t="shared" si="181"/>
        <v>1200</v>
      </c>
      <c r="BC451">
        <v>1</v>
      </c>
      <c r="BD451" t="str">
        <f t="shared" si="182"/>
        <v xml:space="preserve">N72FU   </v>
      </c>
      <c r="BE451">
        <v>1</v>
      </c>
      <c r="BG451">
        <v>0</v>
      </c>
      <c r="BH451">
        <v>0</v>
      </c>
      <c r="BI451">
        <v>0</v>
      </c>
      <c r="BJ451">
        <v>-25</v>
      </c>
      <c r="BK451">
        <v>-325</v>
      </c>
      <c r="BL451" t="s">
        <v>139</v>
      </c>
      <c r="BM451">
        <v>1</v>
      </c>
      <c r="BN451">
        <v>1</v>
      </c>
      <c r="BO451">
        <v>0</v>
      </c>
      <c r="BP451">
        <v>0</v>
      </c>
      <c r="BS451">
        <v>0.12</v>
      </c>
      <c r="BT451">
        <v>0</v>
      </c>
      <c r="BU451">
        <v>0</v>
      </c>
      <c r="CE451" t="str">
        <f t="shared" si="178"/>
        <v>11:59:00.949</v>
      </c>
      <c r="CF451">
        <v>949257152</v>
      </c>
      <c r="CS451">
        <v>0</v>
      </c>
      <c r="CT451">
        <v>2</v>
      </c>
      <c r="CU451">
        <v>0</v>
      </c>
      <c r="CV451">
        <v>2</v>
      </c>
      <c r="CW451">
        <v>0</v>
      </c>
      <c r="CX451">
        <v>7</v>
      </c>
      <c r="CY451">
        <v>7</v>
      </c>
      <c r="CZ451" t="s">
        <v>131</v>
      </c>
      <c r="DA451">
        <v>65</v>
      </c>
      <c r="DB451">
        <v>0</v>
      </c>
      <c r="DC451" t="s">
        <v>132</v>
      </c>
      <c r="DD451" t="s">
        <v>133</v>
      </c>
      <c r="DG451">
        <v>3575066</v>
      </c>
      <c r="DI451">
        <v>0</v>
      </c>
      <c r="DJ451">
        <v>0</v>
      </c>
      <c r="DK451">
        <v>1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</row>
    <row r="452" spans="1:123" x14ac:dyDescent="0.3">
      <c r="A452" t="str">
        <f>"10/15/2023 11:59:01.725"</f>
        <v>10/15/2023 11:59:01.725</v>
      </c>
      <c r="C452" t="str">
        <f t="shared" si="179"/>
        <v>FFDFD3C0</v>
      </c>
      <c r="D452" t="s">
        <v>137</v>
      </c>
      <c r="E452">
        <v>4</v>
      </c>
      <c r="F452">
        <v>1004</v>
      </c>
      <c r="G452" t="s">
        <v>140</v>
      </c>
      <c r="J452" t="s">
        <v>138</v>
      </c>
      <c r="K452">
        <v>0</v>
      </c>
      <c r="L452">
        <v>3</v>
      </c>
      <c r="M452">
        <v>0</v>
      </c>
      <c r="N452">
        <v>2</v>
      </c>
      <c r="O452">
        <v>0</v>
      </c>
      <c r="P452">
        <v>1</v>
      </c>
      <c r="Q452">
        <v>0</v>
      </c>
      <c r="S452" t="str">
        <f t="shared" ref="S452:T457" si="183">"11:59:01.000"</f>
        <v>11:59:01.000</v>
      </c>
      <c r="T452" t="str">
        <f t="shared" si="183"/>
        <v>11:59:01.000</v>
      </c>
      <c r="U452" t="str">
        <f t="shared" si="180"/>
        <v>A9A1C3</v>
      </c>
      <c r="V452">
        <v>0</v>
      </c>
      <c r="W452">
        <v>0</v>
      </c>
      <c r="X452">
        <v>2</v>
      </c>
      <c r="Y452">
        <v>0</v>
      </c>
      <c r="AA452">
        <v>1</v>
      </c>
      <c r="AB452">
        <v>8</v>
      </c>
      <c r="AC452">
        <v>3</v>
      </c>
      <c r="AD452">
        <v>0</v>
      </c>
      <c r="AE452">
        <v>9</v>
      </c>
      <c r="AF452" t="s">
        <v>126</v>
      </c>
      <c r="AG452">
        <v>0</v>
      </c>
      <c r="AH452">
        <v>3</v>
      </c>
      <c r="AI452">
        <v>1</v>
      </c>
      <c r="AJ452">
        <v>0</v>
      </c>
      <c r="AK452" t="s">
        <v>294</v>
      </c>
      <c r="AL452">
        <v>33.940072000000001</v>
      </c>
      <c r="AM452" t="s">
        <v>295</v>
      </c>
      <c r="AN452">
        <v>-78.061895000000007</v>
      </c>
      <c r="AO452">
        <v>25</v>
      </c>
      <c r="AP452">
        <v>300</v>
      </c>
      <c r="AQ452" t="s">
        <v>129</v>
      </c>
      <c r="AR452">
        <v>44</v>
      </c>
      <c r="AS452">
        <v>16</v>
      </c>
      <c r="AT452">
        <v>-192</v>
      </c>
      <c r="BB452" t="str">
        <f t="shared" si="181"/>
        <v>1200</v>
      </c>
      <c r="BC452">
        <v>1</v>
      </c>
      <c r="BD452" t="str">
        <f t="shared" si="182"/>
        <v xml:space="preserve">N72FU   </v>
      </c>
      <c r="BE452">
        <v>1</v>
      </c>
      <c r="BG452">
        <v>0</v>
      </c>
      <c r="BH452">
        <v>0</v>
      </c>
      <c r="BI452">
        <v>0</v>
      </c>
      <c r="BJ452">
        <v>-25</v>
      </c>
      <c r="BK452">
        <v>-325</v>
      </c>
      <c r="BL452" t="s">
        <v>139</v>
      </c>
      <c r="BM452">
        <v>1</v>
      </c>
      <c r="BN452">
        <v>1</v>
      </c>
      <c r="BO452">
        <v>0</v>
      </c>
      <c r="BP452">
        <v>0</v>
      </c>
      <c r="BS452">
        <v>0.12</v>
      </c>
      <c r="BT452">
        <v>0</v>
      </c>
      <c r="BU452">
        <v>0</v>
      </c>
      <c r="CE452" t="str">
        <f t="shared" ref="CE452:CE457" si="184">"11:59:01.516"</f>
        <v>11:59:01.516</v>
      </c>
      <c r="CF452">
        <v>515755524</v>
      </c>
      <c r="CS452">
        <v>0</v>
      </c>
      <c r="CT452">
        <v>2</v>
      </c>
      <c r="CU452">
        <v>0</v>
      </c>
      <c r="CV452">
        <v>2</v>
      </c>
      <c r="CW452">
        <v>0</v>
      </c>
      <c r="CX452">
        <v>7</v>
      </c>
      <c r="CY452">
        <v>7</v>
      </c>
      <c r="CZ452" t="s">
        <v>131</v>
      </c>
      <c r="DA452">
        <v>65</v>
      </c>
      <c r="DB452">
        <v>0</v>
      </c>
      <c r="DC452" t="s">
        <v>132</v>
      </c>
      <c r="DD452" t="s">
        <v>133</v>
      </c>
      <c r="DG452">
        <v>3575070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</row>
    <row r="453" spans="1:123" x14ac:dyDescent="0.3">
      <c r="A453" t="str">
        <f>"10/15/2023 11:59:01.725"</f>
        <v>10/15/2023 11:59:01.725</v>
      </c>
      <c r="C453" t="str">
        <f t="shared" si="179"/>
        <v>FFDFD3C0</v>
      </c>
      <c r="D453" t="s">
        <v>123</v>
      </c>
      <c r="E453">
        <v>10</v>
      </c>
      <c r="H453">
        <v>260</v>
      </c>
      <c r="I453" t="s">
        <v>124</v>
      </c>
      <c r="J453" t="s">
        <v>125</v>
      </c>
      <c r="K453">
        <v>0</v>
      </c>
      <c r="L453">
        <v>3</v>
      </c>
      <c r="M453">
        <v>0</v>
      </c>
      <c r="N453">
        <v>2</v>
      </c>
      <c r="O453">
        <v>0</v>
      </c>
      <c r="P453">
        <v>1</v>
      </c>
      <c r="Q453">
        <v>0</v>
      </c>
      <c r="S453" t="str">
        <f t="shared" si="183"/>
        <v>11:59:01.000</v>
      </c>
      <c r="T453" t="str">
        <f t="shared" si="183"/>
        <v>11:59:01.000</v>
      </c>
      <c r="U453" t="str">
        <f t="shared" si="180"/>
        <v>A9A1C3</v>
      </c>
      <c r="V453">
        <v>0</v>
      </c>
      <c r="W453">
        <v>0</v>
      </c>
      <c r="X453">
        <v>2</v>
      </c>
      <c r="Y453">
        <v>0</v>
      </c>
      <c r="AA453">
        <v>1</v>
      </c>
      <c r="AB453">
        <v>8</v>
      </c>
      <c r="AC453">
        <v>3</v>
      </c>
      <c r="AD453">
        <v>0</v>
      </c>
      <c r="AE453">
        <v>9</v>
      </c>
      <c r="AF453" t="s">
        <v>126</v>
      </c>
      <c r="AG453">
        <v>0</v>
      </c>
      <c r="AH453">
        <v>3</v>
      </c>
      <c r="AI453">
        <v>1</v>
      </c>
      <c r="AJ453">
        <v>0</v>
      </c>
      <c r="AK453" t="s">
        <v>294</v>
      </c>
      <c r="AL453">
        <v>33.940072000000001</v>
      </c>
      <c r="AM453" t="s">
        <v>295</v>
      </c>
      <c r="AN453">
        <v>-78.061895000000007</v>
      </c>
      <c r="AO453">
        <v>25</v>
      </c>
      <c r="AP453">
        <v>300</v>
      </c>
      <c r="AQ453" t="s">
        <v>129</v>
      </c>
      <c r="AR453">
        <v>44</v>
      </c>
      <c r="AS453">
        <v>16</v>
      </c>
      <c r="AT453">
        <v>-192</v>
      </c>
      <c r="BB453" t="str">
        <f t="shared" si="181"/>
        <v>1200</v>
      </c>
      <c r="BC453">
        <v>1</v>
      </c>
      <c r="BD453" t="str">
        <f t="shared" si="182"/>
        <v xml:space="preserve">N72FU   </v>
      </c>
      <c r="BE453">
        <v>1</v>
      </c>
      <c r="BG453">
        <v>0</v>
      </c>
      <c r="BH453">
        <v>0</v>
      </c>
      <c r="BI453">
        <v>0</v>
      </c>
      <c r="BJ453">
        <v>-25</v>
      </c>
      <c r="BK453">
        <v>-325</v>
      </c>
      <c r="BL453" t="s">
        <v>139</v>
      </c>
      <c r="BM453">
        <v>1</v>
      </c>
      <c r="BN453">
        <v>1</v>
      </c>
      <c r="BO453">
        <v>0</v>
      </c>
      <c r="BP453">
        <v>0</v>
      </c>
      <c r="BS453">
        <v>0.12</v>
      </c>
      <c r="BT453">
        <v>0</v>
      </c>
      <c r="BU453">
        <v>0</v>
      </c>
      <c r="CE453" t="str">
        <f t="shared" si="184"/>
        <v>11:59:01.516</v>
      </c>
      <c r="CF453">
        <v>515755524</v>
      </c>
      <c r="CS453">
        <v>0</v>
      </c>
      <c r="CT453">
        <v>2</v>
      </c>
      <c r="CU453">
        <v>0</v>
      </c>
      <c r="CV453">
        <v>2</v>
      </c>
      <c r="CW453">
        <v>0</v>
      </c>
      <c r="CX453">
        <v>7</v>
      </c>
      <c r="CY453">
        <v>7</v>
      </c>
      <c r="CZ453" t="s">
        <v>131</v>
      </c>
      <c r="DA453">
        <v>65</v>
      </c>
      <c r="DB453">
        <v>0</v>
      </c>
      <c r="DC453" t="s">
        <v>132</v>
      </c>
      <c r="DD453" t="s">
        <v>133</v>
      </c>
      <c r="DG453">
        <v>3575070</v>
      </c>
      <c r="DI453">
        <v>0</v>
      </c>
      <c r="DJ453">
        <v>0</v>
      </c>
      <c r="DK453">
        <v>1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</row>
    <row r="454" spans="1:123" x14ac:dyDescent="0.3">
      <c r="A454" t="str">
        <f>"10/15/2023 11:59:01.725"</f>
        <v>10/15/2023 11:59:01.725</v>
      </c>
      <c r="C454" t="str">
        <f t="shared" si="179"/>
        <v>FFDFD3C0</v>
      </c>
      <c r="D454" t="s">
        <v>143</v>
      </c>
      <c r="E454">
        <v>6</v>
      </c>
      <c r="F454">
        <v>3006</v>
      </c>
      <c r="G454" t="s">
        <v>144</v>
      </c>
      <c r="J454" t="s">
        <v>145</v>
      </c>
      <c r="K454">
        <v>0</v>
      </c>
      <c r="L454">
        <v>3</v>
      </c>
      <c r="M454">
        <v>0</v>
      </c>
      <c r="N454">
        <v>2</v>
      </c>
      <c r="O454">
        <v>0</v>
      </c>
      <c r="P454">
        <v>1</v>
      </c>
      <c r="Q454">
        <v>0</v>
      </c>
      <c r="S454" t="str">
        <f t="shared" si="183"/>
        <v>11:59:01.000</v>
      </c>
      <c r="T454" t="str">
        <f t="shared" si="183"/>
        <v>11:59:01.000</v>
      </c>
      <c r="U454" t="str">
        <f t="shared" si="180"/>
        <v>A9A1C3</v>
      </c>
      <c r="V454">
        <v>0</v>
      </c>
      <c r="W454">
        <v>0</v>
      </c>
      <c r="X454">
        <v>2</v>
      </c>
      <c r="Y454">
        <v>0</v>
      </c>
      <c r="AA454">
        <v>1</v>
      </c>
      <c r="AB454">
        <v>8</v>
      </c>
      <c r="AC454">
        <v>3</v>
      </c>
      <c r="AD454">
        <v>0</v>
      </c>
      <c r="AE454">
        <v>9</v>
      </c>
      <c r="AF454" t="s">
        <v>126</v>
      </c>
      <c r="AG454">
        <v>0</v>
      </c>
      <c r="AH454">
        <v>3</v>
      </c>
      <c r="AI454">
        <v>1</v>
      </c>
      <c r="AJ454">
        <v>0</v>
      </c>
      <c r="AK454" t="s">
        <v>294</v>
      </c>
      <c r="AL454">
        <v>33.940072000000001</v>
      </c>
      <c r="AM454" t="s">
        <v>295</v>
      </c>
      <c r="AN454">
        <v>-78.061895000000007</v>
      </c>
      <c r="AO454">
        <v>25</v>
      </c>
      <c r="AP454">
        <v>300</v>
      </c>
      <c r="AQ454" t="s">
        <v>129</v>
      </c>
      <c r="AR454">
        <v>44</v>
      </c>
      <c r="AS454">
        <v>16</v>
      </c>
      <c r="AT454">
        <v>-192</v>
      </c>
      <c r="BB454" t="str">
        <f t="shared" si="181"/>
        <v>1200</v>
      </c>
      <c r="BC454">
        <v>1</v>
      </c>
      <c r="BD454" t="str">
        <f t="shared" si="182"/>
        <v xml:space="preserve">N72FU   </v>
      </c>
      <c r="BE454">
        <v>1</v>
      </c>
      <c r="BG454">
        <v>0</v>
      </c>
      <c r="BH454">
        <v>0</v>
      </c>
      <c r="BI454">
        <v>0</v>
      </c>
      <c r="BJ454">
        <v>-25</v>
      </c>
      <c r="BK454">
        <v>-325</v>
      </c>
      <c r="BL454" t="s">
        <v>139</v>
      </c>
      <c r="BM454">
        <v>1</v>
      </c>
      <c r="BN454">
        <v>1</v>
      </c>
      <c r="BO454">
        <v>0</v>
      </c>
      <c r="BP454">
        <v>0</v>
      </c>
      <c r="BS454">
        <v>0.12</v>
      </c>
      <c r="BT454">
        <v>0</v>
      </c>
      <c r="BU454">
        <v>0</v>
      </c>
      <c r="CE454" t="str">
        <f t="shared" si="184"/>
        <v>11:59:01.516</v>
      </c>
      <c r="CF454">
        <v>515755524</v>
      </c>
      <c r="CS454">
        <v>0</v>
      </c>
      <c r="CT454">
        <v>2</v>
      </c>
      <c r="CU454">
        <v>0</v>
      </c>
      <c r="CV454">
        <v>2</v>
      </c>
      <c r="CW454">
        <v>0</v>
      </c>
      <c r="CX454">
        <v>7</v>
      </c>
      <c r="CY454">
        <v>7</v>
      </c>
      <c r="CZ454" t="s">
        <v>131</v>
      </c>
      <c r="DA454">
        <v>65</v>
      </c>
      <c r="DB454">
        <v>0</v>
      </c>
      <c r="DC454" t="s">
        <v>132</v>
      </c>
      <c r="DD454" t="s">
        <v>133</v>
      </c>
      <c r="DG454">
        <v>3575070</v>
      </c>
      <c r="DI454">
        <v>0</v>
      </c>
      <c r="DJ454">
        <v>0</v>
      </c>
      <c r="DK454">
        <v>1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</row>
    <row r="455" spans="1:123" x14ac:dyDescent="0.3">
      <c r="A455" t="str">
        <f>"10/15/2023 11:59:01.740"</f>
        <v>10/15/2023 11:59:01.740</v>
      </c>
      <c r="C455" t="str">
        <f t="shared" si="179"/>
        <v>FFDFD3C0</v>
      </c>
      <c r="D455" t="s">
        <v>141</v>
      </c>
      <c r="E455">
        <v>42</v>
      </c>
      <c r="H455">
        <v>129</v>
      </c>
      <c r="I455" t="s">
        <v>142</v>
      </c>
      <c r="J455" t="s">
        <v>125</v>
      </c>
      <c r="K455">
        <v>0</v>
      </c>
      <c r="L455">
        <v>3</v>
      </c>
      <c r="M455">
        <v>0</v>
      </c>
      <c r="N455">
        <v>2</v>
      </c>
      <c r="O455">
        <v>0</v>
      </c>
      <c r="P455">
        <v>1</v>
      </c>
      <c r="Q455">
        <v>0</v>
      </c>
      <c r="S455" t="str">
        <f t="shared" si="183"/>
        <v>11:59:01.000</v>
      </c>
      <c r="T455" t="str">
        <f t="shared" si="183"/>
        <v>11:59:01.000</v>
      </c>
      <c r="U455" t="str">
        <f t="shared" si="180"/>
        <v>A9A1C3</v>
      </c>
      <c r="V455">
        <v>0</v>
      </c>
      <c r="W455">
        <v>0</v>
      </c>
      <c r="X455">
        <v>2</v>
      </c>
      <c r="Y455">
        <v>0</v>
      </c>
      <c r="AA455">
        <v>1</v>
      </c>
      <c r="AB455">
        <v>8</v>
      </c>
      <c r="AC455">
        <v>3</v>
      </c>
      <c r="AD455">
        <v>0</v>
      </c>
      <c r="AE455">
        <v>9</v>
      </c>
      <c r="AF455" t="s">
        <v>126</v>
      </c>
      <c r="AG455">
        <v>0</v>
      </c>
      <c r="AH455">
        <v>3</v>
      </c>
      <c r="AI455">
        <v>1</v>
      </c>
      <c r="AJ455">
        <v>0</v>
      </c>
      <c r="AK455" t="s">
        <v>294</v>
      </c>
      <c r="AL455">
        <v>33.940072000000001</v>
      </c>
      <c r="AM455" t="s">
        <v>295</v>
      </c>
      <c r="AN455">
        <v>-78.061895000000007</v>
      </c>
      <c r="AO455">
        <v>25</v>
      </c>
      <c r="AP455">
        <v>300</v>
      </c>
      <c r="AQ455" t="s">
        <v>129</v>
      </c>
      <c r="AR455">
        <v>44</v>
      </c>
      <c r="AS455">
        <v>16</v>
      </c>
      <c r="AT455">
        <v>-192</v>
      </c>
      <c r="BB455" t="str">
        <f t="shared" si="181"/>
        <v>1200</v>
      </c>
      <c r="BC455">
        <v>1</v>
      </c>
      <c r="BD455" t="str">
        <f t="shared" si="182"/>
        <v xml:space="preserve">N72FU   </v>
      </c>
      <c r="BE455">
        <v>1</v>
      </c>
      <c r="BG455">
        <v>0</v>
      </c>
      <c r="BH455">
        <v>0</v>
      </c>
      <c r="BI455">
        <v>0</v>
      </c>
      <c r="BJ455">
        <v>-25</v>
      </c>
      <c r="BK455">
        <v>-325</v>
      </c>
      <c r="BL455" t="s">
        <v>139</v>
      </c>
      <c r="BM455">
        <v>1</v>
      </c>
      <c r="BN455">
        <v>1</v>
      </c>
      <c r="BO455">
        <v>0</v>
      </c>
      <c r="BP455">
        <v>0</v>
      </c>
      <c r="BS455">
        <v>0.12</v>
      </c>
      <c r="BT455">
        <v>0</v>
      </c>
      <c r="BU455">
        <v>0</v>
      </c>
      <c r="CE455" t="str">
        <f t="shared" si="184"/>
        <v>11:59:01.516</v>
      </c>
      <c r="CF455">
        <v>515755524</v>
      </c>
      <c r="CS455">
        <v>0</v>
      </c>
      <c r="CT455">
        <v>2</v>
      </c>
      <c r="CU455">
        <v>0</v>
      </c>
      <c r="CV455">
        <v>2</v>
      </c>
      <c r="CW455">
        <v>0</v>
      </c>
      <c r="CX455">
        <v>7</v>
      </c>
      <c r="CY455">
        <v>7</v>
      </c>
      <c r="CZ455" t="s">
        <v>131</v>
      </c>
      <c r="DA455">
        <v>65</v>
      </c>
      <c r="DB455">
        <v>0</v>
      </c>
      <c r="DC455" t="s">
        <v>132</v>
      </c>
      <c r="DD455" t="s">
        <v>133</v>
      </c>
      <c r="DG455">
        <v>3575070</v>
      </c>
      <c r="DI455">
        <v>0</v>
      </c>
      <c r="DJ455">
        <v>0</v>
      </c>
      <c r="DK455">
        <v>1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</row>
    <row r="456" spans="1:123" x14ac:dyDescent="0.3">
      <c r="A456" t="str">
        <f>"10/15/2023 11:59:01.740"</f>
        <v>10/15/2023 11:59:01.740</v>
      </c>
      <c r="C456" t="str">
        <f t="shared" si="179"/>
        <v>FFDFD3C0</v>
      </c>
      <c r="D456" t="s">
        <v>134</v>
      </c>
      <c r="E456">
        <v>2</v>
      </c>
      <c r="H456">
        <v>158</v>
      </c>
      <c r="I456" t="s">
        <v>140</v>
      </c>
      <c r="J456" t="s">
        <v>136</v>
      </c>
      <c r="K456">
        <v>0</v>
      </c>
      <c r="L456">
        <v>3</v>
      </c>
      <c r="M456">
        <v>0</v>
      </c>
      <c r="N456">
        <v>2</v>
      </c>
      <c r="O456">
        <v>0</v>
      </c>
      <c r="P456">
        <v>1</v>
      </c>
      <c r="Q456">
        <v>0</v>
      </c>
      <c r="S456" t="str">
        <f t="shared" si="183"/>
        <v>11:59:01.000</v>
      </c>
      <c r="T456" t="str">
        <f t="shared" si="183"/>
        <v>11:59:01.000</v>
      </c>
      <c r="U456" t="str">
        <f t="shared" si="180"/>
        <v>A9A1C3</v>
      </c>
      <c r="V456">
        <v>0</v>
      </c>
      <c r="W456">
        <v>0</v>
      </c>
      <c r="X456">
        <v>2</v>
      </c>
      <c r="Y456">
        <v>0</v>
      </c>
      <c r="AA456">
        <v>1</v>
      </c>
      <c r="AB456">
        <v>8</v>
      </c>
      <c r="AC456">
        <v>3</v>
      </c>
      <c r="AD456">
        <v>0</v>
      </c>
      <c r="AE456">
        <v>9</v>
      </c>
      <c r="AF456" t="s">
        <v>126</v>
      </c>
      <c r="AG456">
        <v>0</v>
      </c>
      <c r="AH456">
        <v>3</v>
      </c>
      <c r="AI456">
        <v>1</v>
      </c>
      <c r="AJ456">
        <v>0</v>
      </c>
      <c r="AK456" t="s">
        <v>294</v>
      </c>
      <c r="AL456">
        <v>33.940072000000001</v>
      </c>
      <c r="AM456" t="s">
        <v>295</v>
      </c>
      <c r="AN456">
        <v>-78.061895000000007</v>
      </c>
      <c r="AO456">
        <v>25</v>
      </c>
      <c r="AP456">
        <v>300</v>
      </c>
      <c r="AQ456" t="s">
        <v>129</v>
      </c>
      <c r="AR456">
        <v>44</v>
      </c>
      <c r="AS456">
        <v>16</v>
      </c>
      <c r="AT456">
        <v>-192</v>
      </c>
      <c r="BB456" t="str">
        <f t="shared" si="181"/>
        <v>1200</v>
      </c>
      <c r="BC456">
        <v>1</v>
      </c>
      <c r="BD456" t="str">
        <f t="shared" si="182"/>
        <v xml:space="preserve">N72FU   </v>
      </c>
      <c r="BE456">
        <v>1</v>
      </c>
      <c r="BG456">
        <v>0</v>
      </c>
      <c r="BH456">
        <v>0</v>
      </c>
      <c r="BI456">
        <v>0</v>
      </c>
      <c r="BJ456">
        <v>-25</v>
      </c>
      <c r="BK456">
        <v>-325</v>
      </c>
      <c r="BL456" t="s">
        <v>139</v>
      </c>
      <c r="BM456">
        <v>1</v>
      </c>
      <c r="BN456">
        <v>1</v>
      </c>
      <c r="BO456">
        <v>0</v>
      </c>
      <c r="BP456">
        <v>0</v>
      </c>
      <c r="BS456">
        <v>0.12</v>
      </c>
      <c r="BT456">
        <v>0</v>
      </c>
      <c r="BU456">
        <v>0</v>
      </c>
      <c r="CE456" t="str">
        <f t="shared" si="184"/>
        <v>11:59:01.516</v>
      </c>
      <c r="CF456">
        <v>515755524</v>
      </c>
      <c r="CS456">
        <v>0</v>
      </c>
      <c r="CT456">
        <v>2</v>
      </c>
      <c r="CU456">
        <v>0</v>
      </c>
      <c r="CV456">
        <v>2</v>
      </c>
      <c r="CW456">
        <v>0</v>
      </c>
      <c r="CX456">
        <v>7</v>
      </c>
      <c r="CY456">
        <v>7</v>
      </c>
      <c r="CZ456" t="s">
        <v>131</v>
      </c>
      <c r="DA456">
        <v>65</v>
      </c>
      <c r="DB456">
        <v>0</v>
      </c>
      <c r="DC456" t="s">
        <v>132</v>
      </c>
      <c r="DD456" t="s">
        <v>133</v>
      </c>
      <c r="DG456">
        <v>3575070</v>
      </c>
      <c r="DI456">
        <v>0</v>
      </c>
      <c r="DJ456">
        <v>0</v>
      </c>
      <c r="DK456">
        <v>1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</row>
    <row r="457" spans="1:123" x14ac:dyDescent="0.3">
      <c r="A457" t="str">
        <f>"10/15/2023 11:59:01.756"</f>
        <v>10/15/2023 11:59:01.756</v>
      </c>
      <c r="C457" t="str">
        <f t="shared" si="179"/>
        <v>FFDFD3C0</v>
      </c>
      <c r="D457" t="s">
        <v>137</v>
      </c>
      <c r="E457">
        <v>6</v>
      </c>
      <c r="F457">
        <v>1006</v>
      </c>
      <c r="G457" t="s">
        <v>135</v>
      </c>
      <c r="J457" t="s">
        <v>138</v>
      </c>
      <c r="K457">
        <v>0</v>
      </c>
      <c r="L457">
        <v>3</v>
      </c>
      <c r="M457">
        <v>0</v>
      </c>
      <c r="N457">
        <v>2</v>
      </c>
      <c r="O457">
        <v>0</v>
      </c>
      <c r="P457">
        <v>1</v>
      </c>
      <c r="Q457">
        <v>0</v>
      </c>
      <c r="S457" t="str">
        <f t="shared" si="183"/>
        <v>11:59:01.000</v>
      </c>
      <c r="T457" t="str">
        <f t="shared" si="183"/>
        <v>11:59:01.000</v>
      </c>
      <c r="U457" t="str">
        <f t="shared" si="180"/>
        <v>A9A1C3</v>
      </c>
      <c r="V457">
        <v>0</v>
      </c>
      <c r="W457">
        <v>0</v>
      </c>
      <c r="X457">
        <v>2</v>
      </c>
      <c r="Y457">
        <v>0</v>
      </c>
      <c r="AA457">
        <v>1</v>
      </c>
      <c r="AB457">
        <v>8</v>
      </c>
      <c r="AC457">
        <v>3</v>
      </c>
      <c r="AD457">
        <v>0</v>
      </c>
      <c r="AE457">
        <v>9</v>
      </c>
      <c r="AF457" t="s">
        <v>126</v>
      </c>
      <c r="AG457">
        <v>0</v>
      </c>
      <c r="AH457">
        <v>3</v>
      </c>
      <c r="AI457">
        <v>1</v>
      </c>
      <c r="AJ457">
        <v>0</v>
      </c>
      <c r="AK457" t="s">
        <v>294</v>
      </c>
      <c r="AL457">
        <v>33.940072000000001</v>
      </c>
      <c r="AM457" t="s">
        <v>295</v>
      </c>
      <c r="AN457">
        <v>-78.061895000000007</v>
      </c>
      <c r="AO457">
        <v>25</v>
      </c>
      <c r="AP457">
        <v>300</v>
      </c>
      <c r="AQ457" t="s">
        <v>129</v>
      </c>
      <c r="AR457">
        <v>44</v>
      </c>
      <c r="AS457">
        <v>16</v>
      </c>
      <c r="AT457">
        <v>-192</v>
      </c>
      <c r="BB457" t="str">
        <f t="shared" si="181"/>
        <v>1200</v>
      </c>
      <c r="BC457">
        <v>1</v>
      </c>
      <c r="BD457" t="str">
        <f t="shared" si="182"/>
        <v xml:space="preserve">N72FU   </v>
      </c>
      <c r="BE457">
        <v>1</v>
      </c>
      <c r="BG457">
        <v>0</v>
      </c>
      <c r="BH457">
        <v>0</v>
      </c>
      <c r="BI457">
        <v>0</v>
      </c>
      <c r="BJ457">
        <v>-25</v>
      </c>
      <c r="BK457">
        <v>-325</v>
      </c>
      <c r="BL457" t="s">
        <v>139</v>
      </c>
      <c r="BM457">
        <v>1</v>
      </c>
      <c r="BN457">
        <v>1</v>
      </c>
      <c r="BO457">
        <v>0</v>
      </c>
      <c r="BP457">
        <v>0</v>
      </c>
      <c r="BS457">
        <v>0.12</v>
      </c>
      <c r="BT457">
        <v>0</v>
      </c>
      <c r="BU457">
        <v>0</v>
      </c>
      <c r="CE457" t="str">
        <f t="shared" si="184"/>
        <v>11:59:01.516</v>
      </c>
      <c r="CF457">
        <v>515755524</v>
      </c>
      <c r="CS457">
        <v>0</v>
      </c>
      <c r="CT457">
        <v>2</v>
      </c>
      <c r="CU457">
        <v>0</v>
      </c>
      <c r="CV457">
        <v>2</v>
      </c>
      <c r="CW457">
        <v>0</v>
      </c>
      <c r="CX457">
        <v>7</v>
      </c>
      <c r="CY457">
        <v>7</v>
      </c>
      <c r="CZ457" t="s">
        <v>131</v>
      </c>
      <c r="DA457">
        <v>65</v>
      </c>
      <c r="DB457">
        <v>0</v>
      </c>
      <c r="DC457" t="s">
        <v>132</v>
      </c>
      <c r="DD457" t="s">
        <v>133</v>
      </c>
      <c r="DG457">
        <v>3575070</v>
      </c>
      <c r="DI457">
        <v>0</v>
      </c>
      <c r="DJ457">
        <v>0</v>
      </c>
      <c r="DK457">
        <v>1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</row>
    <row r="458" spans="1:123" x14ac:dyDescent="0.3">
      <c r="A458" t="str">
        <f>"10/15/2023 11:59:02.600"</f>
        <v>10/15/2023 11:59:02.600</v>
      </c>
      <c r="C458" t="str">
        <f t="shared" si="179"/>
        <v>FFDFD3C0</v>
      </c>
      <c r="D458" t="s">
        <v>134</v>
      </c>
      <c r="E458">
        <v>2</v>
      </c>
      <c r="H458">
        <v>158</v>
      </c>
      <c r="I458" t="s">
        <v>140</v>
      </c>
      <c r="J458" t="s">
        <v>136</v>
      </c>
      <c r="K458">
        <v>0</v>
      </c>
      <c r="L458">
        <v>3</v>
      </c>
      <c r="M458">
        <v>0</v>
      </c>
      <c r="N458">
        <v>2</v>
      </c>
      <c r="O458">
        <v>0</v>
      </c>
      <c r="P458">
        <v>1</v>
      </c>
      <c r="Q458">
        <v>0</v>
      </c>
      <c r="S458" t="str">
        <f t="shared" ref="S458:T463" si="185">"11:59:02.000"</f>
        <v>11:59:02.000</v>
      </c>
      <c r="T458" t="str">
        <f t="shared" si="185"/>
        <v>11:59:02.000</v>
      </c>
      <c r="U458" t="str">
        <f t="shared" si="180"/>
        <v>A9A1C3</v>
      </c>
      <c r="V458">
        <v>0</v>
      </c>
      <c r="W458">
        <v>0</v>
      </c>
      <c r="X458">
        <v>2</v>
      </c>
      <c r="Y458">
        <v>0</v>
      </c>
      <c r="AA458">
        <v>1</v>
      </c>
      <c r="AB458">
        <v>8</v>
      </c>
      <c r="AC458">
        <v>3</v>
      </c>
      <c r="AD458">
        <v>0</v>
      </c>
      <c r="AE458">
        <v>9</v>
      </c>
      <c r="AF458" t="s">
        <v>126</v>
      </c>
      <c r="AG458">
        <v>0</v>
      </c>
      <c r="AH458">
        <v>3</v>
      </c>
      <c r="AI458">
        <v>1</v>
      </c>
      <c r="AJ458">
        <v>0</v>
      </c>
      <c r="AK458" t="s">
        <v>296</v>
      </c>
      <c r="AL458">
        <v>33.940179000000001</v>
      </c>
      <c r="AM458" t="s">
        <v>297</v>
      </c>
      <c r="AN458">
        <v>-78.061659000000006</v>
      </c>
      <c r="AO458">
        <v>25</v>
      </c>
      <c r="AP458">
        <v>300</v>
      </c>
      <c r="AQ458" t="s">
        <v>129</v>
      </c>
      <c r="AR458">
        <v>44</v>
      </c>
      <c r="AS458">
        <v>17</v>
      </c>
      <c r="AT458">
        <v>-256</v>
      </c>
      <c r="BB458" t="str">
        <f t="shared" si="181"/>
        <v>1200</v>
      </c>
      <c r="BC458">
        <v>1</v>
      </c>
      <c r="BD458" t="str">
        <f t="shared" si="182"/>
        <v xml:space="preserve">N72FU   </v>
      </c>
      <c r="BE458">
        <v>1</v>
      </c>
      <c r="BG458">
        <v>0</v>
      </c>
      <c r="BH458">
        <v>0</v>
      </c>
      <c r="BI458">
        <v>0</v>
      </c>
      <c r="BJ458">
        <v>-50</v>
      </c>
      <c r="BK458">
        <v>-350</v>
      </c>
      <c r="BL458" t="s">
        <v>139</v>
      </c>
      <c r="BM458">
        <v>1</v>
      </c>
      <c r="BN458">
        <v>1</v>
      </c>
      <c r="BO458">
        <v>0</v>
      </c>
      <c r="BP458">
        <v>0</v>
      </c>
      <c r="BS458">
        <v>0.24</v>
      </c>
      <c r="BT458">
        <v>0</v>
      </c>
      <c r="BU458">
        <v>0</v>
      </c>
      <c r="CE458" t="str">
        <f t="shared" ref="CE458:CE463" si="186">"11:59:02.368"</f>
        <v>11:59:02.368</v>
      </c>
      <c r="CF458">
        <v>367505277</v>
      </c>
      <c r="CS458">
        <v>0</v>
      </c>
      <c r="CT458">
        <v>2</v>
      </c>
      <c r="CU458">
        <v>0</v>
      </c>
      <c r="CV458">
        <v>2</v>
      </c>
      <c r="CW458">
        <v>0</v>
      </c>
      <c r="CX458">
        <v>7</v>
      </c>
      <c r="CY458">
        <v>7</v>
      </c>
      <c r="CZ458" t="s">
        <v>131</v>
      </c>
      <c r="DA458">
        <v>65</v>
      </c>
      <c r="DB458">
        <v>0</v>
      </c>
      <c r="DC458" t="s">
        <v>132</v>
      </c>
      <c r="DD458" t="s">
        <v>133</v>
      </c>
      <c r="DG458">
        <v>3575081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</row>
    <row r="459" spans="1:123" x14ac:dyDescent="0.3">
      <c r="A459" t="str">
        <f>"10/15/2023 11:59:02.615"</f>
        <v>10/15/2023 11:59:02.615</v>
      </c>
      <c r="C459" t="str">
        <f t="shared" si="179"/>
        <v>FFDFD3C0</v>
      </c>
      <c r="D459" t="s">
        <v>137</v>
      </c>
      <c r="E459">
        <v>4</v>
      </c>
      <c r="F459">
        <v>1004</v>
      </c>
      <c r="G459" t="s">
        <v>140</v>
      </c>
      <c r="J459" t="s">
        <v>138</v>
      </c>
      <c r="K459">
        <v>0</v>
      </c>
      <c r="L459">
        <v>3</v>
      </c>
      <c r="M459">
        <v>0</v>
      </c>
      <c r="N459">
        <v>2</v>
      </c>
      <c r="O459">
        <v>0</v>
      </c>
      <c r="P459">
        <v>1</v>
      </c>
      <c r="Q459">
        <v>0</v>
      </c>
      <c r="S459" t="str">
        <f t="shared" si="185"/>
        <v>11:59:02.000</v>
      </c>
      <c r="T459" t="str">
        <f t="shared" si="185"/>
        <v>11:59:02.000</v>
      </c>
      <c r="U459" t="str">
        <f t="shared" si="180"/>
        <v>A9A1C3</v>
      </c>
      <c r="V459">
        <v>0</v>
      </c>
      <c r="W459">
        <v>0</v>
      </c>
      <c r="X459">
        <v>2</v>
      </c>
      <c r="Y459">
        <v>0</v>
      </c>
      <c r="AA459">
        <v>1</v>
      </c>
      <c r="AB459">
        <v>8</v>
      </c>
      <c r="AC459">
        <v>3</v>
      </c>
      <c r="AD459">
        <v>0</v>
      </c>
      <c r="AE459">
        <v>9</v>
      </c>
      <c r="AF459" t="s">
        <v>126</v>
      </c>
      <c r="AG459">
        <v>0</v>
      </c>
      <c r="AH459">
        <v>3</v>
      </c>
      <c r="AI459">
        <v>1</v>
      </c>
      <c r="AJ459">
        <v>0</v>
      </c>
      <c r="AK459" t="s">
        <v>296</v>
      </c>
      <c r="AL459">
        <v>33.940179000000001</v>
      </c>
      <c r="AM459" t="s">
        <v>297</v>
      </c>
      <c r="AN459">
        <v>-78.061659000000006</v>
      </c>
      <c r="AO459">
        <v>25</v>
      </c>
      <c r="AP459">
        <v>300</v>
      </c>
      <c r="AQ459" t="s">
        <v>129</v>
      </c>
      <c r="AR459">
        <v>44</v>
      </c>
      <c r="AS459">
        <v>17</v>
      </c>
      <c r="AT459">
        <v>-256</v>
      </c>
      <c r="BB459" t="str">
        <f t="shared" si="181"/>
        <v>1200</v>
      </c>
      <c r="BC459">
        <v>1</v>
      </c>
      <c r="BD459" t="str">
        <f t="shared" si="182"/>
        <v xml:space="preserve">N72FU   </v>
      </c>
      <c r="BE459">
        <v>1</v>
      </c>
      <c r="BG459">
        <v>0</v>
      </c>
      <c r="BH459">
        <v>0</v>
      </c>
      <c r="BI459">
        <v>0</v>
      </c>
      <c r="BJ459">
        <v>-50</v>
      </c>
      <c r="BK459">
        <v>-350</v>
      </c>
      <c r="BL459" t="s">
        <v>139</v>
      </c>
      <c r="BM459">
        <v>1</v>
      </c>
      <c r="BN459">
        <v>1</v>
      </c>
      <c r="BO459">
        <v>0</v>
      </c>
      <c r="BP459">
        <v>0</v>
      </c>
      <c r="BS459">
        <v>0.24</v>
      </c>
      <c r="BT459">
        <v>0</v>
      </c>
      <c r="BU459">
        <v>0</v>
      </c>
      <c r="CE459" t="str">
        <f t="shared" si="186"/>
        <v>11:59:02.368</v>
      </c>
      <c r="CF459">
        <v>367505277</v>
      </c>
      <c r="CS459">
        <v>0</v>
      </c>
      <c r="CT459">
        <v>2</v>
      </c>
      <c r="CU459">
        <v>0</v>
      </c>
      <c r="CV459">
        <v>2</v>
      </c>
      <c r="CW459">
        <v>0</v>
      </c>
      <c r="CX459">
        <v>7</v>
      </c>
      <c r="CY459">
        <v>7</v>
      </c>
      <c r="CZ459" t="s">
        <v>131</v>
      </c>
      <c r="DA459">
        <v>65</v>
      </c>
      <c r="DB459">
        <v>0</v>
      </c>
      <c r="DC459" t="s">
        <v>132</v>
      </c>
      <c r="DD459" t="s">
        <v>133</v>
      </c>
      <c r="DG459">
        <v>3575081</v>
      </c>
      <c r="DI459">
        <v>0</v>
      </c>
      <c r="DJ459">
        <v>0</v>
      </c>
      <c r="DK459">
        <v>1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</row>
    <row r="460" spans="1:123" x14ac:dyDescent="0.3">
      <c r="A460" t="str">
        <f>"10/15/2023 11:59:02.631"</f>
        <v>10/15/2023 11:59:02.631</v>
      </c>
      <c r="C460" t="str">
        <f t="shared" si="179"/>
        <v>FFDFD3C0</v>
      </c>
      <c r="D460" t="s">
        <v>123</v>
      </c>
      <c r="E460">
        <v>10</v>
      </c>
      <c r="H460">
        <v>260</v>
      </c>
      <c r="I460" t="s">
        <v>124</v>
      </c>
      <c r="J460" t="s">
        <v>125</v>
      </c>
      <c r="K460">
        <v>0</v>
      </c>
      <c r="L460">
        <v>3</v>
      </c>
      <c r="M460">
        <v>0</v>
      </c>
      <c r="N460">
        <v>2</v>
      </c>
      <c r="O460">
        <v>0</v>
      </c>
      <c r="P460">
        <v>1</v>
      </c>
      <c r="Q460">
        <v>0</v>
      </c>
      <c r="S460" t="str">
        <f t="shared" si="185"/>
        <v>11:59:02.000</v>
      </c>
      <c r="T460" t="str">
        <f t="shared" si="185"/>
        <v>11:59:02.000</v>
      </c>
      <c r="U460" t="str">
        <f t="shared" si="180"/>
        <v>A9A1C3</v>
      </c>
      <c r="V460">
        <v>0</v>
      </c>
      <c r="W460">
        <v>0</v>
      </c>
      <c r="X460">
        <v>2</v>
      </c>
      <c r="Y460">
        <v>0</v>
      </c>
      <c r="AA460">
        <v>1</v>
      </c>
      <c r="AB460">
        <v>8</v>
      </c>
      <c r="AC460">
        <v>3</v>
      </c>
      <c r="AD460">
        <v>0</v>
      </c>
      <c r="AE460">
        <v>9</v>
      </c>
      <c r="AF460" t="s">
        <v>126</v>
      </c>
      <c r="AG460">
        <v>0</v>
      </c>
      <c r="AH460">
        <v>3</v>
      </c>
      <c r="AI460">
        <v>1</v>
      </c>
      <c r="AJ460">
        <v>0</v>
      </c>
      <c r="AK460" t="s">
        <v>296</v>
      </c>
      <c r="AL460">
        <v>33.940179000000001</v>
      </c>
      <c r="AM460" t="s">
        <v>297</v>
      </c>
      <c r="AN460">
        <v>-78.061659000000006</v>
      </c>
      <c r="AO460">
        <v>25</v>
      </c>
      <c r="AP460">
        <v>300</v>
      </c>
      <c r="AQ460" t="s">
        <v>129</v>
      </c>
      <c r="AR460">
        <v>44</v>
      </c>
      <c r="AS460">
        <v>17</v>
      </c>
      <c r="AT460">
        <v>-256</v>
      </c>
      <c r="BB460" t="str">
        <f t="shared" si="181"/>
        <v>1200</v>
      </c>
      <c r="BC460">
        <v>1</v>
      </c>
      <c r="BD460" t="str">
        <f t="shared" si="182"/>
        <v xml:space="preserve">N72FU   </v>
      </c>
      <c r="BE460">
        <v>1</v>
      </c>
      <c r="BG460">
        <v>0</v>
      </c>
      <c r="BH460">
        <v>0</v>
      </c>
      <c r="BI460">
        <v>0</v>
      </c>
      <c r="BJ460">
        <v>-50</v>
      </c>
      <c r="BK460">
        <v>-350</v>
      </c>
      <c r="BL460" t="s">
        <v>139</v>
      </c>
      <c r="BM460">
        <v>1</v>
      </c>
      <c r="BN460">
        <v>1</v>
      </c>
      <c r="BO460">
        <v>0</v>
      </c>
      <c r="BP460">
        <v>0</v>
      </c>
      <c r="BS460">
        <v>0.24</v>
      </c>
      <c r="BT460">
        <v>0</v>
      </c>
      <c r="BU460">
        <v>0</v>
      </c>
      <c r="CE460" t="str">
        <f t="shared" si="186"/>
        <v>11:59:02.368</v>
      </c>
      <c r="CF460">
        <v>367505277</v>
      </c>
      <c r="CS460">
        <v>0</v>
      </c>
      <c r="CT460">
        <v>2</v>
      </c>
      <c r="CU460">
        <v>0</v>
      </c>
      <c r="CV460">
        <v>2</v>
      </c>
      <c r="CW460">
        <v>0</v>
      </c>
      <c r="CX460">
        <v>7</v>
      </c>
      <c r="CY460">
        <v>7</v>
      </c>
      <c r="CZ460" t="s">
        <v>131</v>
      </c>
      <c r="DA460">
        <v>65</v>
      </c>
      <c r="DB460">
        <v>0</v>
      </c>
      <c r="DC460" t="s">
        <v>132</v>
      </c>
      <c r="DD460" t="s">
        <v>133</v>
      </c>
      <c r="DG460">
        <v>3575081</v>
      </c>
      <c r="DI460">
        <v>0</v>
      </c>
      <c r="DJ460">
        <v>0</v>
      </c>
      <c r="DK460">
        <v>1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</row>
    <row r="461" spans="1:123" x14ac:dyDescent="0.3">
      <c r="A461" t="str">
        <f>"10/15/2023 11:59:02.631"</f>
        <v>10/15/2023 11:59:02.631</v>
      </c>
      <c r="C461" t="str">
        <f t="shared" si="179"/>
        <v>FFDFD3C0</v>
      </c>
      <c r="D461" t="s">
        <v>141</v>
      </c>
      <c r="E461">
        <v>42</v>
      </c>
      <c r="H461">
        <v>129</v>
      </c>
      <c r="I461" t="s">
        <v>142</v>
      </c>
      <c r="J461" t="s">
        <v>125</v>
      </c>
      <c r="K461">
        <v>0</v>
      </c>
      <c r="L461">
        <v>3</v>
      </c>
      <c r="M461">
        <v>0</v>
      </c>
      <c r="N461">
        <v>2</v>
      </c>
      <c r="O461">
        <v>0</v>
      </c>
      <c r="P461">
        <v>1</v>
      </c>
      <c r="Q461">
        <v>0</v>
      </c>
      <c r="S461" t="str">
        <f t="shared" si="185"/>
        <v>11:59:02.000</v>
      </c>
      <c r="T461" t="str">
        <f t="shared" si="185"/>
        <v>11:59:02.000</v>
      </c>
      <c r="U461" t="str">
        <f t="shared" si="180"/>
        <v>A9A1C3</v>
      </c>
      <c r="V461">
        <v>0</v>
      </c>
      <c r="W461">
        <v>0</v>
      </c>
      <c r="X461">
        <v>2</v>
      </c>
      <c r="Y461">
        <v>0</v>
      </c>
      <c r="AA461">
        <v>1</v>
      </c>
      <c r="AB461">
        <v>8</v>
      </c>
      <c r="AC461">
        <v>3</v>
      </c>
      <c r="AD461">
        <v>0</v>
      </c>
      <c r="AE461">
        <v>9</v>
      </c>
      <c r="AF461" t="s">
        <v>126</v>
      </c>
      <c r="AG461">
        <v>0</v>
      </c>
      <c r="AH461">
        <v>3</v>
      </c>
      <c r="AI461">
        <v>1</v>
      </c>
      <c r="AJ461">
        <v>0</v>
      </c>
      <c r="AK461" t="s">
        <v>296</v>
      </c>
      <c r="AL461">
        <v>33.940179000000001</v>
      </c>
      <c r="AM461" t="s">
        <v>297</v>
      </c>
      <c r="AN461">
        <v>-78.061659000000006</v>
      </c>
      <c r="AO461">
        <v>25</v>
      </c>
      <c r="AP461">
        <v>300</v>
      </c>
      <c r="AQ461" t="s">
        <v>129</v>
      </c>
      <c r="AR461">
        <v>44</v>
      </c>
      <c r="AS461">
        <v>17</v>
      </c>
      <c r="AT461">
        <v>-256</v>
      </c>
      <c r="BB461" t="str">
        <f t="shared" si="181"/>
        <v>1200</v>
      </c>
      <c r="BC461">
        <v>1</v>
      </c>
      <c r="BD461" t="str">
        <f t="shared" si="182"/>
        <v xml:space="preserve">N72FU   </v>
      </c>
      <c r="BE461">
        <v>1</v>
      </c>
      <c r="BG461">
        <v>0</v>
      </c>
      <c r="BH461">
        <v>0</v>
      </c>
      <c r="BI461">
        <v>0</v>
      </c>
      <c r="BJ461">
        <v>-50</v>
      </c>
      <c r="BK461">
        <v>-350</v>
      </c>
      <c r="BL461" t="s">
        <v>139</v>
      </c>
      <c r="BM461">
        <v>1</v>
      </c>
      <c r="BN461">
        <v>1</v>
      </c>
      <c r="BO461">
        <v>0</v>
      </c>
      <c r="BP461">
        <v>0</v>
      </c>
      <c r="BS461">
        <v>0.24</v>
      </c>
      <c r="BT461">
        <v>0</v>
      </c>
      <c r="BU461">
        <v>0</v>
      </c>
      <c r="CE461" t="str">
        <f t="shared" si="186"/>
        <v>11:59:02.368</v>
      </c>
      <c r="CF461">
        <v>367505277</v>
      </c>
      <c r="CS461">
        <v>0</v>
      </c>
      <c r="CT461">
        <v>2</v>
      </c>
      <c r="CU461">
        <v>0</v>
      </c>
      <c r="CV461">
        <v>2</v>
      </c>
      <c r="CW461">
        <v>0</v>
      </c>
      <c r="CX461">
        <v>7</v>
      </c>
      <c r="CY461">
        <v>7</v>
      </c>
      <c r="CZ461" t="s">
        <v>131</v>
      </c>
      <c r="DA461">
        <v>65</v>
      </c>
      <c r="DB461">
        <v>0</v>
      </c>
      <c r="DC461" t="s">
        <v>132</v>
      </c>
      <c r="DD461" t="s">
        <v>133</v>
      </c>
      <c r="DG461">
        <v>3575081</v>
      </c>
      <c r="DI461">
        <v>0</v>
      </c>
      <c r="DJ461">
        <v>0</v>
      </c>
      <c r="DK461">
        <v>1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</row>
    <row r="462" spans="1:123" x14ac:dyDescent="0.3">
      <c r="A462" t="str">
        <f>"10/15/2023 11:59:02.631"</f>
        <v>10/15/2023 11:59:02.631</v>
      </c>
      <c r="C462" t="str">
        <f t="shared" si="179"/>
        <v>FFDFD3C0</v>
      </c>
      <c r="D462" t="s">
        <v>143</v>
      </c>
      <c r="E462">
        <v>6</v>
      </c>
      <c r="F462">
        <v>3006</v>
      </c>
      <c r="G462" t="s">
        <v>144</v>
      </c>
      <c r="J462" t="s">
        <v>145</v>
      </c>
      <c r="K462">
        <v>0</v>
      </c>
      <c r="L462">
        <v>3</v>
      </c>
      <c r="M462">
        <v>0</v>
      </c>
      <c r="N462">
        <v>2</v>
      </c>
      <c r="O462">
        <v>0</v>
      </c>
      <c r="P462">
        <v>1</v>
      </c>
      <c r="Q462">
        <v>0</v>
      </c>
      <c r="S462" t="str">
        <f t="shared" si="185"/>
        <v>11:59:02.000</v>
      </c>
      <c r="T462" t="str">
        <f t="shared" si="185"/>
        <v>11:59:02.000</v>
      </c>
      <c r="U462" t="str">
        <f t="shared" si="180"/>
        <v>A9A1C3</v>
      </c>
      <c r="V462">
        <v>0</v>
      </c>
      <c r="W462">
        <v>0</v>
      </c>
      <c r="X462">
        <v>2</v>
      </c>
      <c r="Y462">
        <v>0</v>
      </c>
      <c r="AA462">
        <v>1</v>
      </c>
      <c r="AB462">
        <v>8</v>
      </c>
      <c r="AC462">
        <v>3</v>
      </c>
      <c r="AD462">
        <v>0</v>
      </c>
      <c r="AE462">
        <v>9</v>
      </c>
      <c r="AF462" t="s">
        <v>126</v>
      </c>
      <c r="AG462">
        <v>0</v>
      </c>
      <c r="AH462">
        <v>3</v>
      </c>
      <c r="AI462">
        <v>1</v>
      </c>
      <c r="AJ462">
        <v>0</v>
      </c>
      <c r="AK462" t="s">
        <v>296</v>
      </c>
      <c r="AL462">
        <v>33.940179000000001</v>
      </c>
      <c r="AM462" t="s">
        <v>297</v>
      </c>
      <c r="AN462">
        <v>-78.061659000000006</v>
      </c>
      <c r="AO462">
        <v>25</v>
      </c>
      <c r="AP462">
        <v>300</v>
      </c>
      <c r="AQ462" t="s">
        <v>129</v>
      </c>
      <c r="AR462">
        <v>44</v>
      </c>
      <c r="AS462">
        <v>17</v>
      </c>
      <c r="AT462">
        <v>-256</v>
      </c>
      <c r="BB462" t="str">
        <f t="shared" si="181"/>
        <v>1200</v>
      </c>
      <c r="BC462">
        <v>1</v>
      </c>
      <c r="BD462" t="str">
        <f t="shared" si="182"/>
        <v xml:space="preserve">N72FU   </v>
      </c>
      <c r="BE462">
        <v>1</v>
      </c>
      <c r="BG462">
        <v>0</v>
      </c>
      <c r="BH462">
        <v>0</v>
      </c>
      <c r="BI462">
        <v>0</v>
      </c>
      <c r="BJ462">
        <v>-50</v>
      </c>
      <c r="BK462">
        <v>-350</v>
      </c>
      <c r="BL462" t="s">
        <v>139</v>
      </c>
      <c r="BM462">
        <v>1</v>
      </c>
      <c r="BN462">
        <v>1</v>
      </c>
      <c r="BO462">
        <v>0</v>
      </c>
      <c r="BP462">
        <v>0</v>
      </c>
      <c r="BS462">
        <v>0.24</v>
      </c>
      <c r="BT462">
        <v>0</v>
      </c>
      <c r="BU462">
        <v>0</v>
      </c>
      <c r="CE462" t="str">
        <f t="shared" si="186"/>
        <v>11:59:02.368</v>
      </c>
      <c r="CF462">
        <v>367505277</v>
      </c>
      <c r="CS462">
        <v>0</v>
      </c>
      <c r="CT462">
        <v>2</v>
      </c>
      <c r="CU462">
        <v>0</v>
      </c>
      <c r="CV462">
        <v>2</v>
      </c>
      <c r="CW462">
        <v>0</v>
      </c>
      <c r="CX462">
        <v>7</v>
      </c>
      <c r="CY462">
        <v>7</v>
      </c>
      <c r="CZ462" t="s">
        <v>131</v>
      </c>
      <c r="DA462">
        <v>65</v>
      </c>
      <c r="DB462">
        <v>0</v>
      </c>
      <c r="DC462" t="s">
        <v>132</v>
      </c>
      <c r="DD462" t="s">
        <v>133</v>
      </c>
      <c r="DG462">
        <v>3575081</v>
      </c>
      <c r="DI462">
        <v>0</v>
      </c>
      <c r="DJ462">
        <v>0</v>
      </c>
      <c r="DK462">
        <v>1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</row>
    <row r="463" spans="1:123" x14ac:dyDescent="0.3">
      <c r="A463" t="str">
        <f>"10/15/2023 11:59:02.678"</f>
        <v>10/15/2023 11:59:02.678</v>
      </c>
      <c r="C463" t="str">
        <f t="shared" si="179"/>
        <v>FFDFD3C0</v>
      </c>
      <c r="D463" t="s">
        <v>137</v>
      </c>
      <c r="E463">
        <v>6</v>
      </c>
      <c r="F463">
        <v>1006</v>
      </c>
      <c r="G463" t="s">
        <v>135</v>
      </c>
      <c r="J463" t="s">
        <v>138</v>
      </c>
      <c r="K463">
        <v>0</v>
      </c>
      <c r="L463">
        <v>3</v>
      </c>
      <c r="M463">
        <v>0</v>
      </c>
      <c r="N463">
        <v>2</v>
      </c>
      <c r="O463">
        <v>0</v>
      </c>
      <c r="P463">
        <v>1</v>
      </c>
      <c r="Q463">
        <v>0</v>
      </c>
      <c r="S463" t="str">
        <f t="shared" si="185"/>
        <v>11:59:02.000</v>
      </c>
      <c r="T463" t="str">
        <f t="shared" si="185"/>
        <v>11:59:02.000</v>
      </c>
      <c r="U463" t="str">
        <f t="shared" si="180"/>
        <v>A9A1C3</v>
      </c>
      <c r="V463">
        <v>0</v>
      </c>
      <c r="W463">
        <v>0</v>
      </c>
      <c r="X463">
        <v>2</v>
      </c>
      <c r="Y463">
        <v>0</v>
      </c>
      <c r="AA463">
        <v>1</v>
      </c>
      <c r="AB463">
        <v>8</v>
      </c>
      <c r="AC463">
        <v>3</v>
      </c>
      <c r="AD463">
        <v>0</v>
      </c>
      <c r="AE463">
        <v>9</v>
      </c>
      <c r="AF463" t="s">
        <v>126</v>
      </c>
      <c r="AG463">
        <v>0</v>
      </c>
      <c r="AH463">
        <v>3</v>
      </c>
      <c r="AI463">
        <v>1</v>
      </c>
      <c r="AJ463">
        <v>0</v>
      </c>
      <c r="AK463" t="s">
        <v>296</v>
      </c>
      <c r="AL463">
        <v>33.940179000000001</v>
      </c>
      <c r="AM463" t="s">
        <v>297</v>
      </c>
      <c r="AN463">
        <v>-78.061659000000006</v>
      </c>
      <c r="AO463">
        <v>25</v>
      </c>
      <c r="AP463">
        <v>300</v>
      </c>
      <c r="AQ463" t="s">
        <v>129</v>
      </c>
      <c r="AR463">
        <v>44</v>
      </c>
      <c r="AS463">
        <v>17</v>
      </c>
      <c r="AT463">
        <v>-256</v>
      </c>
      <c r="BB463" t="str">
        <f t="shared" si="181"/>
        <v>1200</v>
      </c>
      <c r="BC463">
        <v>1</v>
      </c>
      <c r="BD463" t="str">
        <f t="shared" si="182"/>
        <v xml:space="preserve">N72FU   </v>
      </c>
      <c r="BE463">
        <v>1</v>
      </c>
      <c r="BG463">
        <v>0</v>
      </c>
      <c r="BH463">
        <v>0</v>
      </c>
      <c r="BI463">
        <v>0</v>
      </c>
      <c r="BJ463">
        <v>-50</v>
      </c>
      <c r="BK463">
        <v>-350</v>
      </c>
      <c r="BL463" t="s">
        <v>139</v>
      </c>
      <c r="BM463">
        <v>1</v>
      </c>
      <c r="BN463">
        <v>1</v>
      </c>
      <c r="BO463">
        <v>0</v>
      </c>
      <c r="BP463">
        <v>0</v>
      </c>
      <c r="BS463">
        <v>0.24</v>
      </c>
      <c r="BT463">
        <v>0</v>
      </c>
      <c r="BU463">
        <v>0</v>
      </c>
      <c r="CE463" t="str">
        <f t="shared" si="186"/>
        <v>11:59:02.368</v>
      </c>
      <c r="CF463">
        <v>367505277</v>
      </c>
      <c r="CS463">
        <v>0</v>
      </c>
      <c r="CT463">
        <v>2</v>
      </c>
      <c r="CU463">
        <v>0</v>
      </c>
      <c r="CV463">
        <v>2</v>
      </c>
      <c r="CW463">
        <v>0</v>
      </c>
      <c r="CX463">
        <v>7</v>
      </c>
      <c r="CY463">
        <v>7</v>
      </c>
      <c r="CZ463" t="s">
        <v>131</v>
      </c>
      <c r="DA463">
        <v>65</v>
      </c>
      <c r="DB463">
        <v>0</v>
      </c>
      <c r="DC463" t="s">
        <v>132</v>
      </c>
      <c r="DD463" t="s">
        <v>133</v>
      </c>
      <c r="DG463">
        <v>3575081</v>
      </c>
      <c r="DI463">
        <v>0</v>
      </c>
      <c r="DJ463">
        <v>0</v>
      </c>
      <c r="DK463">
        <v>1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</row>
    <row r="464" spans="1:123" x14ac:dyDescent="0.3">
      <c r="A464" t="str">
        <f>"10/15/2023 11:59:05.006"</f>
        <v>10/15/2023 11:59:05.006</v>
      </c>
      <c r="C464" t="str">
        <f t="shared" si="179"/>
        <v>FFDFD3C0</v>
      </c>
      <c r="D464" t="s">
        <v>134</v>
      </c>
      <c r="E464">
        <v>2</v>
      </c>
      <c r="H464">
        <v>158</v>
      </c>
      <c r="I464" t="s">
        <v>140</v>
      </c>
      <c r="J464" t="s">
        <v>136</v>
      </c>
      <c r="K464">
        <v>0</v>
      </c>
      <c r="L464">
        <v>3</v>
      </c>
      <c r="M464">
        <v>0</v>
      </c>
      <c r="N464">
        <v>2</v>
      </c>
      <c r="O464">
        <v>0</v>
      </c>
      <c r="P464">
        <v>1</v>
      </c>
      <c r="Q464">
        <v>0</v>
      </c>
      <c r="S464" t="str">
        <f t="shared" ref="S464:T469" si="187">"11:59:04.000"</f>
        <v>11:59:04.000</v>
      </c>
      <c r="T464" t="str">
        <f t="shared" si="187"/>
        <v>11:59:04.000</v>
      </c>
      <c r="U464" t="str">
        <f t="shared" si="180"/>
        <v>A9A1C3</v>
      </c>
      <c r="V464">
        <v>0</v>
      </c>
      <c r="W464">
        <v>0</v>
      </c>
      <c r="X464">
        <v>2</v>
      </c>
      <c r="Y464">
        <v>0</v>
      </c>
      <c r="AA464">
        <v>1</v>
      </c>
      <c r="AB464">
        <v>8</v>
      </c>
      <c r="AC464">
        <v>3</v>
      </c>
      <c r="AD464">
        <v>0</v>
      </c>
      <c r="AE464">
        <v>9</v>
      </c>
      <c r="AF464" t="s">
        <v>126</v>
      </c>
      <c r="AG464">
        <v>0</v>
      </c>
      <c r="AH464">
        <v>3</v>
      </c>
      <c r="AI464">
        <v>1</v>
      </c>
      <c r="AJ464">
        <v>0</v>
      </c>
      <c r="AK464" t="s">
        <v>298</v>
      </c>
      <c r="AL464">
        <v>33.940330000000003</v>
      </c>
      <c r="AM464" t="s">
        <v>299</v>
      </c>
      <c r="AN464">
        <v>-78.061143999999999</v>
      </c>
      <c r="AO464">
        <v>25</v>
      </c>
      <c r="AP464">
        <v>300</v>
      </c>
      <c r="AQ464" t="s">
        <v>129</v>
      </c>
      <c r="AR464">
        <v>44</v>
      </c>
      <c r="AS464">
        <v>18</v>
      </c>
      <c r="AT464">
        <v>-384</v>
      </c>
      <c r="BB464" t="str">
        <f t="shared" si="181"/>
        <v>1200</v>
      </c>
      <c r="BC464">
        <v>1</v>
      </c>
      <c r="BD464" t="str">
        <f t="shared" si="182"/>
        <v xml:space="preserve">N72FU   </v>
      </c>
      <c r="BE464">
        <v>1</v>
      </c>
      <c r="BG464">
        <v>0</v>
      </c>
      <c r="BH464">
        <v>0</v>
      </c>
      <c r="BI464">
        <v>0</v>
      </c>
      <c r="BJ464">
        <v>-75</v>
      </c>
      <c r="BK464">
        <v>-375</v>
      </c>
      <c r="BL464" t="s">
        <v>139</v>
      </c>
      <c r="BM464">
        <v>1</v>
      </c>
      <c r="BN464">
        <v>1</v>
      </c>
      <c r="BO464">
        <v>0</v>
      </c>
      <c r="BP464">
        <v>0</v>
      </c>
      <c r="BS464">
        <v>0.24</v>
      </c>
      <c r="BT464">
        <v>0</v>
      </c>
      <c r="BU464">
        <v>0</v>
      </c>
      <c r="CE464" t="str">
        <f t="shared" ref="CE464:CE469" si="188">"11:59:04.794"</f>
        <v>11:59:04.794</v>
      </c>
      <c r="CF464">
        <v>793506808</v>
      </c>
      <c r="CS464">
        <v>0</v>
      </c>
      <c r="CT464">
        <v>2</v>
      </c>
      <c r="CU464">
        <v>0</v>
      </c>
      <c r="CV464">
        <v>2</v>
      </c>
      <c r="CW464">
        <v>0</v>
      </c>
      <c r="CX464">
        <v>5</v>
      </c>
      <c r="CY464">
        <v>7</v>
      </c>
      <c r="CZ464" t="s">
        <v>131</v>
      </c>
      <c r="DA464">
        <v>65</v>
      </c>
      <c r="DB464">
        <v>0</v>
      </c>
      <c r="DC464" t="s">
        <v>132</v>
      </c>
      <c r="DD464" t="s">
        <v>133</v>
      </c>
      <c r="DG464">
        <v>3575093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</row>
    <row r="465" spans="1:123" x14ac:dyDescent="0.3">
      <c r="A465" t="str">
        <f>"10/15/2023 11:59:05.006"</f>
        <v>10/15/2023 11:59:05.006</v>
      </c>
      <c r="C465" t="str">
        <f t="shared" si="179"/>
        <v>FFDFD3C0</v>
      </c>
      <c r="D465" t="s">
        <v>137</v>
      </c>
      <c r="E465">
        <v>4</v>
      </c>
      <c r="F465">
        <v>1004</v>
      </c>
      <c r="G465" t="s">
        <v>140</v>
      </c>
      <c r="J465" t="s">
        <v>138</v>
      </c>
      <c r="K465">
        <v>0</v>
      </c>
      <c r="L465">
        <v>3</v>
      </c>
      <c r="M465">
        <v>0</v>
      </c>
      <c r="N465">
        <v>2</v>
      </c>
      <c r="O465">
        <v>0</v>
      </c>
      <c r="P465">
        <v>1</v>
      </c>
      <c r="Q465">
        <v>0</v>
      </c>
      <c r="S465" t="str">
        <f t="shared" si="187"/>
        <v>11:59:04.000</v>
      </c>
      <c r="T465" t="str">
        <f t="shared" si="187"/>
        <v>11:59:04.000</v>
      </c>
      <c r="U465" t="str">
        <f t="shared" si="180"/>
        <v>A9A1C3</v>
      </c>
      <c r="V465">
        <v>0</v>
      </c>
      <c r="W465">
        <v>0</v>
      </c>
      <c r="X465">
        <v>2</v>
      </c>
      <c r="Y465">
        <v>0</v>
      </c>
      <c r="AA465">
        <v>1</v>
      </c>
      <c r="AB465">
        <v>8</v>
      </c>
      <c r="AC465">
        <v>3</v>
      </c>
      <c r="AD465">
        <v>0</v>
      </c>
      <c r="AE465">
        <v>9</v>
      </c>
      <c r="AF465" t="s">
        <v>126</v>
      </c>
      <c r="AG465">
        <v>0</v>
      </c>
      <c r="AH465">
        <v>3</v>
      </c>
      <c r="AI465">
        <v>1</v>
      </c>
      <c r="AJ465">
        <v>0</v>
      </c>
      <c r="AK465" t="s">
        <v>298</v>
      </c>
      <c r="AL465">
        <v>33.940330000000003</v>
      </c>
      <c r="AM465" t="s">
        <v>299</v>
      </c>
      <c r="AN465">
        <v>-78.061143999999999</v>
      </c>
      <c r="AO465">
        <v>25</v>
      </c>
      <c r="AP465">
        <v>300</v>
      </c>
      <c r="AQ465" t="s">
        <v>129</v>
      </c>
      <c r="AR465">
        <v>44</v>
      </c>
      <c r="AS465">
        <v>18</v>
      </c>
      <c r="AT465">
        <v>-384</v>
      </c>
      <c r="BB465" t="str">
        <f t="shared" si="181"/>
        <v>1200</v>
      </c>
      <c r="BC465">
        <v>1</v>
      </c>
      <c r="BD465" t="str">
        <f t="shared" si="182"/>
        <v xml:space="preserve">N72FU   </v>
      </c>
      <c r="BE465">
        <v>1</v>
      </c>
      <c r="BG465">
        <v>0</v>
      </c>
      <c r="BH465">
        <v>0</v>
      </c>
      <c r="BI465">
        <v>0</v>
      </c>
      <c r="BJ465">
        <v>-75</v>
      </c>
      <c r="BK465">
        <v>-375</v>
      </c>
      <c r="BL465" t="s">
        <v>139</v>
      </c>
      <c r="BM465">
        <v>1</v>
      </c>
      <c r="BN465">
        <v>1</v>
      </c>
      <c r="BO465">
        <v>0</v>
      </c>
      <c r="BP465">
        <v>0</v>
      </c>
      <c r="BS465">
        <v>0.24</v>
      </c>
      <c r="BT465">
        <v>0</v>
      </c>
      <c r="BU465">
        <v>0</v>
      </c>
      <c r="CE465" t="str">
        <f t="shared" si="188"/>
        <v>11:59:04.794</v>
      </c>
      <c r="CF465">
        <v>793506808</v>
      </c>
      <c r="CS465">
        <v>0</v>
      </c>
      <c r="CT465">
        <v>2</v>
      </c>
      <c r="CU465">
        <v>0</v>
      </c>
      <c r="CV465">
        <v>2</v>
      </c>
      <c r="CW465">
        <v>0</v>
      </c>
      <c r="CX465">
        <v>5</v>
      </c>
      <c r="CY465">
        <v>7</v>
      </c>
      <c r="CZ465" t="s">
        <v>131</v>
      </c>
      <c r="DA465">
        <v>65</v>
      </c>
      <c r="DB465">
        <v>0</v>
      </c>
      <c r="DC465" t="s">
        <v>132</v>
      </c>
      <c r="DD465" t="s">
        <v>133</v>
      </c>
      <c r="DG465">
        <v>3575093</v>
      </c>
      <c r="DI465">
        <v>0</v>
      </c>
      <c r="DJ465">
        <v>0</v>
      </c>
      <c r="DK465">
        <v>1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</row>
    <row r="466" spans="1:123" x14ac:dyDescent="0.3">
      <c r="A466" t="str">
        <f>"10/15/2023 11:59:05.069"</f>
        <v>10/15/2023 11:59:05.069</v>
      </c>
      <c r="C466" t="str">
        <f t="shared" si="179"/>
        <v>FFDFD3C0</v>
      </c>
      <c r="D466" t="s">
        <v>123</v>
      </c>
      <c r="E466">
        <v>10</v>
      </c>
      <c r="H466">
        <v>260</v>
      </c>
      <c r="I466" t="s">
        <v>124</v>
      </c>
      <c r="J466" t="s">
        <v>125</v>
      </c>
      <c r="K466">
        <v>0</v>
      </c>
      <c r="L466">
        <v>3</v>
      </c>
      <c r="M466">
        <v>0</v>
      </c>
      <c r="N466">
        <v>2</v>
      </c>
      <c r="O466">
        <v>0</v>
      </c>
      <c r="P466">
        <v>1</v>
      </c>
      <c r="Q466">
        <v>0</v>
      </c>
      <c r="S466" t="str">
        <f t="shared" si="187"/>
        <v>11:59:04.000</v>
      </c>
      <c r="T466" t="str">
        <f t="shared" si="187"/>
        <v>11:59:04.000</v>
      </c>
      <c r="U466" t="str">
        <f t="shared" si="180"/>
        <v>A9A1C3</v>
      </c>
      <c r="V466">
        <v>0</v>
      </c>
      <c r="W466">
        <v>0</v>
      </c>
      <c r="X466">
        <v>2</v>
      </c>
      <c r="Y466">
        <v>0</v>
      </c>
      <c r="AA466">
        <v>1</v>
      </c>
      <c r="AB466">
        <v>8</v>
      </c>
      <c r="AC466">
        <v>3</v>
      </c>
      <c r="AD466">
        <v>0</v>
      </c>
      <c r="AE466">
        <v>9</v>
      </c>
      <c r="AF466" t="s">
        <v>126</v>
      </c>
      <c r="AG466">
        <v>0</v>
      </c>
      <c r="AH466">
        <v>3</v>
      </c>
      <c r="AI466">
        <v>1</v>
      </c>
      <c r="AJ466">
        <v>0</v>
      </c>
      <c r="AK466" t="s">
        <v>298</v>
      </c>
      <c r="AL466">
        <v>33.940330000000003</v>
      </c>
      <c r="AM466" t="s">
        <v>299</v>
      </c>
      <c r="AN466">
        <v>-78.061143999999999</v>
      </c>
      <c r="AO466">
        <v>25</v>
      </c>
      <c r="AP466">
        <v>300</v>
      </c>
      <c r="AQ466" t="s">
        <v>129</v>
      </c>
      <c r="AR466">
        <v>44</v>
      </c>
      <c r="AS466">
        <v>18</v>
      </c>
      <c r="AT466">
        <v>-384</v>
      </c>
      <c r="BB466" t="str">
        <f t="shared" si="181"/>
        <v>1200</v>
      </c>
      <c r="BC466">
        <v>1</v>
      </c>
      <c r="BD466" t="str">
        <f t="shared" si="182"/>
        <v xml:space="preserve">N72FU   </v>
      </c>
      <c r="BE466">
        <v>1</v>
      </c>
      <c r="BG466">
        <v>0</v>
      </c>
      <c r="BH466">
        <v>0</v>
      </c>
      <c r="BI466">
        <v>0</v>
      </c>
      <c r="BJ466">
        <v>-75</v>
      </c>
      <c r="BK466">
        <v>-375</v>
      </c>
      <c r="BL466" t="s">
        <v>139</v>
      </c>
      <c r="BM466">
        <v>1</v>
      </c>
      <c r="BN466">
        <v>1</v>
      </c>
      <c r="BO466">
        <v>0</v>
      </c>
      <c r="BP466">
        <v>0</v>
      </c>
      <c r="BS466">
        <v>0.24</v>
      </c>
      <c r="BT466">
        <v>0</v>
      </c>
      <c r="BU466">
        <v>0</v>
      </c>
      <c r="CE466" t="str">
        <f t="shared" si="188"/>
        <v>11:59:04.794</v>
      </c>
      <c r="CF466">
        <v>793506808</v>
      </c>
      <c r="CS466">
        <v>0</v>
      </c>
      <c r="CT466">
        <v>2</v>
      </c>
      <c r="CU466">
        <v>0</v>
      </c>
      <c r="CV466">
        <v>2</v>
      </c>
      <c r="CW466">
        <v>0</v>
      </c>
      <c r="CX466">
        <v>5</v>
      </c>
      <c r="CY466">
        <v>7</v>
      </c>
      <c r="CZ466" t="s">
        <v>131</v>
      </c>
      <c r="DA466">
        <v>65</v>
      </c>
      <c r="DB466">
        <v>0</v>
      </c>
      <c r="DC466" t="s">
        <v>132</v>
      </c>
      <c r="DD466" t="s">
        <v>133</v>
      </c>
      <c r="DG466">
        <v>3575093</v>
      </c>
      <c r="DI466">
        <v>0</v>
      </c>
      <c r="DJ466">
        <v>0</v>
      </c>
      <c r="DK466">
        <v>1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</row>
    <row r="467" spans="1:123" x14ac:dyDescent="0.3">
      <c r="A467" t="str">
        <f>"10/15/2023 11:59:05.069"</f>
        <v>10/15/2023 11:59:05.069</v>
      </c>
      <c r="C467" t="str">
        <f t="shared" si="179"/>
        <v>FFDFD3C0</v>
      </c>
      <c r="D467" t="s">
        <v>143</v>
      </c>
      <c r="E467">
        <v>6</v>
      </c>
      <c r="F467">
        <v>3006</v>
      </c>
      <c r="G467" t="s">
        <v>144</v>
      </c>
      <c r="J467" t="s">
        <v>145</v>
      </c>
      <c r="K467">
        <v>0</v>
      </c>
      <c r="L467">
        <v>3</v>
      </c>
      <c r="M467">
        <v>0</v>
      </c>
      <c r="N467">
        <v>2</v>
      </c>
      <c r="O467">
        <v>0</v>
      </c>
      <c r="P467">
        <v>1</v>
      </c>
      <c r="Q467">
        <v>0</v>
      </c>
      <c r="S467" t="str">
        <f t="shared" si="187"/>
        <v>11:59:04.000</v>
      </c>
      <c r="T467" t="str">
        <f t="shared" si="187"/>
        <v>11:59:04.000</v>
      </c>
      <c r="U467" t="str">
        <f t="shared" si="180"/>
        <v>A9A1C3</v>
      </c>
      <c r="V467">
        <v>0</v>
      </c>
      <c r="W467">
        <v>0</v>
      </c>
      <c r="X467">
        <v>2</v>
      </c>
      <c r="Y467">
        <v>0</v>
      </c>
      <c r="AA467">
        <v>1</v>
      </c>
      <c r="AB467">
        <v>8</v>
      </c>
      <c r="AC467">
        <v>3</v>
      </c>
      <c r="AD467">
        <v>0</v>
      </c>
      <c r="AE467">
        <v>9</v>
      </c>
      <c r="AF467" t="s">
        <v>126</v>
      </c>
      <c r="AG467">
        <v>0</v>
      </c>
      <c r="AH467">
        <v>3</v>
      </c>
      <c r="AI467">
        <v>1</v>
      </c>
      <c r="AJ467">
        <v>0</v>
      </c>
      <c r="AK467" t="s">
        <v>298</v>
      </c>
      <c r="AL467">
        <v>33.940330000000003</v>
      </c>
      <c r="AM467" t="s">
        <v>299</v>
      </c>
      <c r="AN467">
        <v>-78.061143999999999</v>
      </c>
      <c r="AO467">
        <v>25</v>
      </c>
      <c r="AP467">
        <v>300</v>
      </c>
      <c r="AQ467" t="s">
        <v>129</v>
      </c>
      <c r="AR467">
        <v>44</v>
      </c>
      <c r="AS467">
        <v>18</v>
      </c>
      <c r="AT467">
        <v>-384</v>
      </c>
      <c r="BB467" t="str">
        <f t="shared" si="181"/>
        <v>1200</v>
      </c>
      <c r="BC467">
        <v>1</v>
      </c>
      <c r="BD467" t="str">
        <f t="shared" si="182"/>
        <v xml:space="preserve">N72FU   </v>
      </c>
      <c r="BE467">
        <v>1</v>
      </c>
      <c r="BG467">
        <v>0</v>
      </c>
      <c r="BH467">
        <v>0</v>
      </c>
      <c r="BI467">
        <v>0</v>
      </c>
      <c r="BJ467">
        <v>-75</v>
      </c>
      <c r="BK467">
        <v>-375</v>
      </c>
      <c r="BL467" t="s">
        <v>139</v>
      </c>
      <c r="BM467">
        <v>1</v>
      </c>
      <c r="BN467">
        <v>1</v>
      </c>
      <c r="BO467">
        <v>0</v>
      </c>
      <c r="BP467">
        <v>0</v>
      </c>
      <c r="BS467">
        <v>0.24</v>
      </c>
      <c r="BT467">
        <v>0</v>
      </c>
      <c r="BU467">
        <v>0</v>
      </c>
      <c r="CE467" t="str">
        <f t="shared" si="188"/>
        <v>11:59:04.794</v>
      </c>
      <c r="CF467">
        <v>793506808</v>
      </c>
      <c r="CS467">
        <v>0</v>
      </c>
      <c r="CT467">
        <v>2</v>
      </c>
      <c r="CU467">
        <v>0</v>
      </c>
      <c r="CV467">
        <v>2</v>
      </c>
      <c r="CW467">
        <v>0</v>
      </c>
      <c r="CX467">
        <v>5</v>
      </c>
      <c r="CY467">
        <v>7</v>
      </c>
      <c r="CZ467" t="s">
        <v>131</v>
      </c>
      <c r="DA467">
        <v>65</v>
      </c>
      <c r="DB467">
        <v>0</v>
      </c>
      <c r="DC467" t="s">
        <v>132</v>
      </c>
      <c r="DD467" t="s">
        <v>133</v>
      </c>
      <c r="DG467">
        <v>3575093</v>
      </c>
      <c r="DI467">
        <v>0</v>
      </c>
      <c r="DJ467">
        <v>0</v>
      </c>
      <c r="DK467">
        <v>1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</row>
    <row r="468" spans="1:123" x14ac:dyDescent="0.3">
      <c r="A468" t="str">
        <f>"10/15/2023 11:59:05.069"</f>
        <v>10/15/2023 11:59:05.069</v>
      </c>
      <c r="C468" t="str">
        <f t="shared" si="179"/>
        <v>FFDFD3C0</v>
      </c>
      <c r="D468" t="s">
        <v>141</v>
      </c>
      <c r="E468">
        <v>42</v>
      </c>
      <c r="H468">
        <v>129</v>
      </c>
      <c r="I468" t="s">
        <v>142</v>
      </c>
      <c r="J468" t="s">
        <v>125</v>
      </c>
      <c r="K468">
        <v>0</v>
      </c>
      <c r="L468">
        <v>3</v>
      </c>
      <c r="M468">
        <v>0</v>
      </c>
      <c r="N468">
        <v>2</v>
      </c>
      <c r="O468">
        <v>0</v>
      </c>
      <c r="P468">
        <v>1</v>
      </c>
      <c r="Q468">
        <v>0</v>
      </c>
      <c r="S468" t="str">
        <f t="shared" si="187"/>
        <v>11:59:04.000</v>
      </c>
      <c r="T468" t="str">
        <f t="shared" si="187"/>
        <v>11:59:04.000</v>
      </c>
      <c r="U468" t="str">
        <f t="shared" si="180"/>
        <v>A9A1C3</v>
      </c>
      <c r="V468">
        <v>0</v>
      </c>
      <c r="W468">
        <v>0</v>
      </c>
      <c r="X468">
        <v>2</v>
      </c>
      <c r="Y468">
        <v>0</v>
      </c>
      <c r="AA468">
        <v>1</v>
      </c>
      <c r="AB468">
        <v>8</v>
      </c>
      <c r="AC468">
        <v>3</v>
      </c>
      <c r="AD468">
        <v>0</v>
      </c>
      <c r="AE468">
        <v>9</v>
      </c>
      <c r="AF468" t="s">
        <v>126</v>
      </c>
      <c r="AG468">
        <v>0</v>
      </c>
      <c r="AH468">
        <v>3</v>
      </c>
      <c r="AI468">
        <v>1</v>
      </c>
      <c r="AJ468">
        <v>0</v>
      </c>
      <c r="AK468" t="s">
        <v>298</v>
      </c>
      <c r="AL468">
        <v>33.940330000000003</v>
      </c>
      <c r="AM468" t="s">
        <v>299</v>
      </c>
      <c r="AN468">
        <v>-78.061143999999999</v>
      </c>
      <c r="AO468">
        <v>25</v>
      </c>
      <c r="AP468">
        <v>300</v>
      </c>
      <c r="AQ468" t="s">
        <v>129</v>
      </c>
      <c r="AR468">
        <v>44</v>
      </c>
      <c r="AS468">
        <v>18</v>
      </c>
      <c r="AT468">
        <v>-384</v>
      </c>
      <c r="BB468" t="str">
        <f t="shared" si="181"/>
        <v>1200</v>
      </c>
      <c r="BC468">
        <v>1</v>
      </c>
      <c r="BD468" t="str">
        <f t="shared" si="182"/>
        <v xml:space="preserve">N72FU   </v>
      </c>
      <c r="BE468">
        <v>1</v>
      </c>
      <c r="BG468">
        <v>0</v>
      </c>
      <c r="BH468">
        <v>0</v>
      </c>
      <c r="BI468">
        <v>0</v>
      </c>
      <c r="BJ468">
        <v>-75</v>
      </c>
      <c r="BK468">
        <v>-375</v>
      </c>
      <c r="BL468" t="s">
        <v>139</v>
      </c>
      <c r="BM468">
        <v>1</v>
      </c>
      <c r="BN468">
        <v>1</v>
      </c>
      <c r="BO468">
        <v>0</v>
      </c>
      <c r="BP468">
        <v>0</v>
      </c>
      <c r="BS468">
        <v>0.24</v>
      </c>
      <c r="BT468">
        <v>0</v>
      </c>
      <c r="BU468">
        <v>0</v>
      </c>
      <c r="CE468" t="str">
        <f t="shared" si="188"/>
        <v>11:59:04.794</v>
      </c>
      <c r="CF468">
        <v>793506808</v>
      </c>
      <c r="CS468">
        <v>0</v>
      </c>
      <c r="CT468">
        <v>2</v>
      </c>
      <c r="CU468">
        <v>0</v>
      </c>
      <c r="CV468">
        <v>2</v>
      </c>
      <c r="CW468">
        <v>0</v>
      </c>
      <c r="CX468">
        <v>5</v>
      </c>
      <c r="CY468">
        <v>7</v>
      </c>
      <c r="CZ468" t="s">
        <v>131</v>
      </c>
      <c r="DA468">
        <v>65</v>
      </c>
      <c r="DB468">
        <v>0</v>
      </c>
      <c r="DC468" t="s">
        <v>132</v>
      </c>
      <c r="DD468" t="s">
        <v>133</v>
      </c>
      <c r="DG468">
        <v>3575093</v>
      </c>
      <c r="DI468">
        <v>0</v>
      </c>
      <c r="DJ468">
        <v>0</v>
      </c>
      <c r="DK468">
        <v>1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</row>
    <row r="469" spans="1:123" x14ac:dyDescent="0.3">
      <c r="A469" t="str">
        <f>"10/15/2023 11:59:05.069"</f>
        <v>10/15/2023 11:59:05.069</v>
      </c>
      <c r="C469" t="str">
        <f t="shared" si="179"/>
        <v>FFDFD3C0</v>
      </c>
      <c r="D469" t="s">
        <v>137</v>
      </c>
      <c r="E469">
        <v>6</v>
      </c>
      <c r="F469">
        <v>1006</v>
      </c>
      <c r="G469" t="s">
        <v>135</v>
      </c>
      <c r="J469" t="s">
        <v>138</v>
      </c>
      <c r="K469">
        <v>0</v>
      </c>
      <c r="L469">
        <v>3</v>
      </c>
      <c r="M469">
        <v>0</v>
      </c>
      <c r="N469">
        <v>2</v>
      </c>
      <c r="O469">
        <v>0</v>
      </c>
      <c r="P469">
        <v>1</v>
      </c>
      <c r="Q469">
        <v>0</v>
      </c>
      <c r="S469" t="str">
        <f t="shared" si="187"/>
        <v>11:59:04.000</v>
      </c>
      <c r="T469" t="str">
        <f t="shared" si="187"/>
        <v>11:59:04.000</v>
      </c>
      <c r="U469" t="str">
        <f t="shared" si="180"/>
        <v>A9A1C3</v>
      </c>
      <c r="V469">
        <v>0</v>
      </c>
      <c r="W469">
        <v>0</v>
      </c>
      <c r="X469">
        <v>2</v>
      </c>
      <c r="Y469">
        <v>0</v>
      </c>
      <c r="AA469">
        <v>1</v>
      </c>
      <c r="AB469">
        <v>8</v>
      </c>
      <c r="AC469">
        <v>3</v>
      </c>
      <c r="AD469">
        <v>0</v>
      </c>
      <c r="AE469">
        <v>9</v>
      </c>
      <c r="AF469" t="s">
        <v>126</v>
      </c>
      <c r="AG469">
        <v>0</v>
      </c>
      <c r="AH469">
        <v>3</v>
      </c>
      <c r="AI469">
        <v>1</v>
      </c>
      <c r="AJ469">
        <v>0</v>
      </c>
      <c r="AK469" t="s">
        <v>298</v>
      </c>
      <c r="AL469">
        <v>33.940330000000003</v>
      </c>
      <c r="AM469" t="s">
        <v>299</v>
      </c>
      <c r="AN469">
        <v>-78.061143999999999</v>
      </c>
      <c r="AO469">
        <v>25</v>
      </c>
      <c r="AP469">
        <v>300</v>
      </c>
      <c r="AQ469" t="s">
        <v>129</v>
      </c>
      <c r="AR469">
        <v>44</v>
      </c>
      <c r="AS469">
        <v>18</v>
      </c>
      <c r="AT469">
        <v>-384</v>
      </c>
      <c r="BB469" t="str">
        <f t="shared" si="181"/>
        <v>1200</v>
      </c>
      <c r="BC469">
        <v>1</v>
      </c>
      <c r="BD469" t="str">
        <f t="shared" si="182"/>
        <v xml:space="preserve">N72FU   </v>
      </c>
      <c r="BE469">
        <v>1</v>
      </c>
      <c r="BG469">
        <v>0</v>
      </c>
      <c r="BH469">
        <v>0</v>
      </c>
      <c r="BI469">
        <v>0</v>
      </c>
      <c r="BJ469">
        <v>-75</v>
      </c>
      <c r="BK469">
        <v>-375</v>
      </c>
      <c r="BL469" t="s">
        <v>139</v>
      </c>
      <c r="BM469">
        <v>1</v>
      </c>
      <c r="BN469">
        <v>1</v>
      </c>
      <c r="BO469">
        <v>0</v>
      </c>
      <c r="BP469">
        <v>0</v>
      </c>
      <c r="BS469">
        <v>0.24</v>
      </c>
      <c r="BT469">
        <v>0</v>
      </c>
      <c r="BU469">
        <v>0</v>
      </c>
      <c r="CE469" t="str">
        <f t="shared" si="188"/>
        <v>11:59:04.794</v>
      </c>
      <c r="CF469">
        <v>793506808</v>
      </c>
      <c r="CS469">
        <v>0</v>
      </c>
      <c r="CT469">
        <v>2</v>
      </c>
      <c r="CU469">
        <v>0</v>
      </c>
      <c r="CV469">
        <v>2</v>
      </c>
      <c r="CW469">
        <v>0</v>
      </c>
      <c r="CX469">
        <v>5</v>
      </c>
      <c r="CY469">
        <v>7</v>
      </c>
      <c r="CZ469" t="s">
        <v>131</v>
      </c>
      <c r="DA469">
        <v>65</v>
      </c>
      <c r="DB469">
        <v>0</v>
      </c>
      <c r="DC469" t="s">
        <v>132</v>
      </c>
      <c r="DD469" t="s">
        <v>133</v>
      </c>
      <c r="DG469">
        <v>3575093</v>
      </c>
      <c r="DI469">
        <v>0</v>
      </c>
      <c r="DJ469">
        <v>0</v>
      </c>
      <c r="DK469">
        <v>1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</row>
    <row r="470" spans="1:123" x14ac:dyDescent="0.3">
      <c r="A470" t="str">
        <f>"10/15/2023 11:59:05.803"</f>
        <v>10/15/2023 11:59:05.803</v>
      </c>
      <c r="C470" t="str">
        <f t="shared" si="179"/>
        <v>FFDFD3C0</v>
      </c>
      <c r="D470" t="s">
        <v>134</v>
      </c>
      <c r="E470">
        <v>2</v>
      </c>
      <c r="H470">
        <v>158</v>
      </c>
      <c r="I470" t="s">
        <v>140</v>
      </c>
      <c r="J470" t="s">
        <v>136</v>
      </c>
      <c r="K470">
        <v>0</v>
      </c>
      <c r="L470">
        <v>3</v>
      </c>
      <c r="M470">
        <v>0</v>
      </c>
      <c r="N470">
        <v>2</v>
      </c>
      <c r="O470">
        <v>0</v>
      </c>
      <c r="P470">
        <v>1</v>
      </c>
      <c r="Q470">
        <v>0</v>
      </c>
      <c r="S470" t="str">
        <f t="shared" ref="S470:T475" si="189">"11:59:05.000"</f>
        <v>11:59:05.000</v>
      </c>
      <c r="T470" t="str">
        <f t="shared" si="189"/>
        <v>11:59:05.000</v>
      </c>
      <c r="U470" t="str">
        <f t="shared" si="180"/>
        <v>A9A1C3</v>
      </c>
      <c r="V470">
        <v>0</v>
      </c>
      <c r="W470">
        <v>0</v>
      </c>
      <c r="X470">
        <v>2</v>
      </c>
      <c r="Y470">
        <v>0</v>
      </c>
      <c r="AA470">
        <v>1</v>
      </c>
      <c r="AB470">
        <v>8</v>
      </c>
      <c r="AC470">
        <v>3</v>
      </c>
      <c r="AD470">
        <v>0</v>
      </c>
      <c r="AE470">
        <v>9</v>
      </c>
      <c r="AF470" t="s">
        <v>126</v>
      </c>
      <c r="AG470">
        <v>0</v>
      </c>
      <c r="AH470">
        <v>3</v>
      </c>
      <c r="AI470">
        <v>1</v>
      </c>
      <c r="AJ470">
        <v>0</v>
      </c>
      <c r="AK470" t="s">
        <v>300</v>
      </c>
      <c r="AL470">
        <v>33.940415000000002</v>
      </c>
      <c r="AM470" t="s">
        <v>301</v>
      </c>
      <c r="AN470">
        <v>-78.060907999999998</v>
      </c>
      <c r="AO470">
        <v>25</v>
      </c>
      <c r="AP470">
        <v>300</v>
      </c>
      <c r="AQ470" t="s">
        <v>129</v>
      </c>
      <c r="AR470">
        <v>45</v>
      </c>
      <c r="AS470">
        <v>22</v>
      </c>
      <c r="AT470">
        <v>-448</v>
      </c>
      <c r="BB470" t="str">
        <f t="shared" si="181"/>
        <v>1200</v>
      </c>
      <c r="BC470">
        <v>1</v>
      </c>
      <c r="BD470" t="str">
        <f t="shared" si="182"/>
        <v xml:space="preserve">N72FU   </v>
      </c>
      <c r="BE470">
        <v>1</v>
      </c>
      <c r="BG470">
        <v>0</v>
      </c>
      <c r="BH470">
        <v>0</v>
      </c>
      <c r="BI470">
        <v>0</v>
      </c>
      <c r="BJ470">
        <v>-75</v>
      </c>
      <c r="BK470">
        <v>-375</v>
      </c>
      <c r="BL470" t="s">
        <v>139</v>
      </c>
      <c r="BM470">
        <v>1</v>
      </c>
      <c r="BN470">
        <v>1</v>
      </c>
      <c r="BO470">
        <v>0</v>
      </c>
      <c r="BP470">
        <v>0</v>
      </c>
      <c r="BS470">
        <v>0.24</v>
      </c>
      <c r="BT470">
        <v>0</v>
      </c>
      <c r="BU470">
        <v>0</v>
      </c>
      <c r="CE470" t="str">
        <f t="shared" ref="CE470:CE475" si="190">"11:59:05.564"</f>
        <v>11:59:05.564</v>
      </c>
      <c r="CF470">
        <v>564006189</v>
      </c>
      <c r="CS470">
        <v>0</v>
      </c>
      <c r="CT470">
        <v>2</v>
      </c>
      <c r="CU470">
        <v>0</v>
      </c>
      <c r="CV470">
        <v>2</v>
      </c>
      <c r="CW470">
        <v>0</v>
      </c>
      <c r="CX470">
        <v>6</v>
      </c>
      <c r="CY470">
        <v>7</v>
      </c>
      <c r="CZ470" t="s">
        <v>131</v>
      </c>
      <c r="DA470">
        <v>65</v>
      </c>
      <c r="DB470">
        <v>0</v>
      </c>
      <c r="DC470" t="s">
        <v>132</v>
      </c>
      <c r="DD470" t="s">
        <v>133</v>
      </c>
      <c r="DG470">
        <v>3575101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</row>
    <row r="471" spans="1:123" x14ac:dyDescent="0.3">
      <c r="A471" t="str">
        <f>"10/15/2023 11:59:05.819"</f>
        <v>10/15/2023 11:59:05.819</v>
      </c>
      <c r="C471" t="str">
        <f t="shared" si="179"/>
        <v>FFDFD3C0</v>
      </c>
      <c r="D471" t="s">
        <v>137</v>
      </c>
      <c r="E471">
        <v>4</v>
      </c>
      <c r="F471">
        <v>1004</v>
      </c>
      <c r="G471" t="s">
        <v>140</v>
      </c>
      <c r="J471" t="s">
        <v>138</v>
      </c>
      <c r="K471">
        <v>0</v>
      </c>
      <c r="L471">
        <v>3</v>
      </c>
      <c r="M471">
        <v>0</v>
      </c>
      <c r="N471">
        <v>2</v>
      </c>
      <c r="O471">
        <v>0</v>
      </c>
      <c r="P471">
        <v>1</v>
      </c>
      <c r="Q471">
        <v>0</v>
      </c>
      <c r="S471" t="str">
        <f t="shared" si="189"/>
        <v>11:59:05.000</v>
      </c>
      <c r="T471" t="str">
        <f t="shared" si="189"/>
        <v>11:59:05.000</v>
      </c>
      <c r="U471" t="str">
        <f t="shared" si="180"/>
        <v>A9A1C3</v>
      </c>
      <c r="V471">
        <v>0</v>
      </c>
      <c r="W471">
        <v>0</v>
      </c>
      <c r="X471">
        <v>2</v>
      </c>
      <c r="Y471">
        <v>0</v>
      </c>
      <c r="AA471">
        <v>1</v>
      </c>
      <c r="AB471">
        <v>8</v>
      </c>
      <c r="AC471">
        <v>3</v>
      </c>
      <c r="AD471">
        <v>0</v>
      </c>
      <c r="AE471">
        <v>9</v>
      </c>
      <c r="AF471" t="s">
        <v>126</v>
      </c>
      <c r="AG471">
        <v>0</v>
      </c>
      <c r="AH471">
        <v>3</v>
      </c>
      <c r="AI471">
        <v>1</v>
      </c>
      <c r="AJ471">
        <v>0</v>
      </c>
      <c r="AK471" t="s">
        <v>300</v>
      </c>
      <c r="AL471">
        <v>33.940415000000002</v>
      </c>
      <c r="AM471" t="s">
        <v>301</v>
      </c>
      <c r="AN471">
        <v>-78.060907999999998</v>
      </c>
      <c r="AO471">
        <v>25</v>
      </c>
      <c r="AP471">
        <v>300</v>
      </c>
      <c r="AQ471" t="s">
        <v>129</v>
      </c>
      <c r="AR471">
        <v>45</v>
      </c>
      <c r="AS471">
        <v>22</v>
      </c>
      <c r="AT471">
        <v>-448</v>
      </c>
      <c r="BB471" t="str">
        <f t="shared" si="181"/>
        <v>1200</v>
      </c>
      <c r="BC471">
        <v>1</v>
      </c>
      <c r="BD471" t="str">
        <f t="shared" si="182"/>
        <v xml:space="preserve">N72FU   </v>
      </c>
      <c r="BE471">
        <v>1</v>
      </c>
      <c r="BG471">
        <v>0</v>
      </c>
      <c r="BH471">
        <v>0</v>
      </c>
      <c r="BI471">
        <v>0</v>
      </c>
      <c r="BJ471">
        <v>-75</v>
      </c>
      <c r="BK471">
        <v>-375</v>
      </c>
      <c r="BL471" t="s">
        <v>139</v>
      </c>
      <c r="BM471">
        <v>1</v>
      </c>
      <c r="BN471">
        <v>1</v>
      </c>
      <c r="BO471">
        <v>0</v>
      </c>
      <c r="BP471">
        <v>0</v>
      </c>
      <c r="BS471">
        <v>0.24</v>
      </c>
      <c r="BT471">
        <v>0</v>
      </c>
      <c r="BU471">
        <v>0</v>
      </c>
      <c r="CE471" t="str">
        <f t="shared" si="190"/>
        <v>11:59:05.564</v>
      </c>
      <c r="CF471">
        <v>564006189</v>
      </c>
      <c r="CS471">
        <v>0</v>
      </c>
      <c r="CT471">
        <v>2</v>
      </c>
      <c r="CU471">
        <v>0</v>
      </c>
      <c r="CV471">
        <v>2</v>
      </c>
      <c r="CW471">
        <v>0</v>
      </c>
      <c r="CX471">
        <v>6</v>
      </c>
      <c r="CY471">
        <v>7</v>
      </c>
      <c r="CZ471" t="s">
        <v>131</v>
      </c>
      <c r="DA471">
        <v>65</v>
      </c>
      <c r="DB471">
        <v>0</v>
      </c>
      <c r="DC471" t="s">
        <v>132</v>
      </c>
      <c r="DD471" t="s">
        <v>133</v>
      </c>
      <c r="DG471">
        <v>3575101</v>
      </c>
      <c r="DI471">
        <v>0</v>
      </c>
      <c r="DJ471">
        <v>0</v>
      </c>
      <c r="DK471">
        <v>1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</row>
    <row r="472" spans="1:123" x14ac:dyDescent="0.3">
      <c r="A472" t="str">
        <f>"10/15/2023 11:59:05.834"</f>
        <v>10/15/2023 11:59:05.834</v>
      </c>
      <c r="C472" t="str">
        <f t="shared" si="179"/>
        <v>FFDFD3C0</v>
      </c>
      <c r="D472" t="s">
        <v>123</v>
      </c>
      <c r="E472">
        <v>10</v>
      </c>
      <c r="H472">
        <v>260</v>
      </c>
      <c r="I472" t="s">
        <v>124</v>
      </c>
      <c r="J472" t="s">
        <v>125</v>
      </c>
      <c r="K472">
        <v>0</v>
      </c>
      <c r="L472">
        <v>3</v>
      </c>
      <c r="M472">
        <v>0</v>
      </c>
      <c r="N472">
        <v>2</v>
      </c>
      <c r="O472">
        <v>0</v>
      </c>
      <c r="P472">
        <v>1</v>
      </c>
      <c r="Q472">
        <v>0</v>
      </c>
      <c r="S472" t="str">
        <f t="shared" si="189"/>
        <v>11:59:05.000</v>
      </c>
      <c r="T472" t="str">
        <f t="shared" si="189"/>
        <v>11:59:05.000</v>
      </c>
      <c r="U472" t="str">
        <f t="shared" si="180"/>
        <v>A9A1C3</v>
      </c>
      <c r="V472">
        <v>0</v>
      </c>
      <c r="W472">
        <v>0</v>
      </c>
      <c r="X472">
        <v>2</v>
      </c>
      <c r="Y472">
        <v>0</v>
      </c>
      <c r="AA472">
        <v>1</v>
      </c>
      <c r="AB472">
        <v>8</v>
      </c>
      <c r="AC472">
        <v>3</v>
      </c>
      <c r="AD472">
        <v>0</v>
      </c>
      <c r="AE472">
        <v>9</v>
      </c>
      <c r="AF472" t="s">
        <v>126</v>
      </c>
      <c r="AG472">
        <v>0</v>
      </c>
      <c r="AH472">
        <v>3</v>
      </c>
      <c r="AI472">
        <v>1</v>
      </c>
      <c r="AJ472">
        <v>0</v>
      </c>
      <c r="AK472" t="s">
        <v>300</v>
      </c>
      <c r="AL472">
        <v>33.940415000000002</v>
      </c>
      <c r="AM472" t="s">
        <v>301</v>
      </c>
      <c r="AN472">
        <v>-78.060907999999998</v>
      </c>
      <c r="AO472">
        <v>25</v>
      </c>
      <c r="AP472">
        <v>300</v>
      </c>
      <c r="AQ472" t="s">
        <v>129</v>
      </c>
      <c r="AR472">
        <v>45</v>
      </c>
      <c r="AS472">
        <v>22</v>
      </c>
      <c r="AT472">
        <v>-448</v>
      </c>
      <c r="BB472" t="str">
        <f t="shared" si="181"/>
        <v>1200</v>
      </c>
      <c r="BC472">
        <v>1</v>
      </c>
      <c r="BD472" t="str">
        <f t="shared" si="182"/>
        <v xml:space="preserve">N72FU   </v>
      </c>
      <c r="BE472">
        <v>1</v>
      </c>
      <c r="BG472">
        <v>0</v>
      </c>
      <c r="BH472">
        <v>0</v>
      </c>
      <c r="BI472">
        <v>0</v>
      </c>
      <c r="BJ472">
        <v>-75</v>
      </c>
      <c r="BK472">
        <v>-375</v>
      </c>
      <c r="BL472" t="s">
        <v>139</v>
      </c>
      <c r="BM472">
        <v>1</v>
      </c>
      <c r="BN472">
        <v>1</v>
      </c>
      <c r="BO472">
        <v>0</v>
      </c>
      <c r="BP472">
        <v>0</v>
      </c>
      <c r="BS472">
        <v>0.24</v>
      </c>
      <c r="BT472">
        <v>0</v>
      </c>
      <c r="BU472">
        <v>0</v>
      </c>
      <c r="CE472" t="str">
        <f t="shared" si="190"/>
        <v>11:59:05.564</v>
      </c>
      <c r="CF472">
        <v>564006189</v>
      </c>
      <c r="CS472">
        <v>0</v>
      </c>
      <c r="CT472">
        <v>2</v>
      </c>
      <c r="CU472">
        <v>0</v>
      </c>
      <c r="CV472">
        <v>2</v>
      </c>
      <c r="CW472">
        <v>0</v>
      </c>
      <c r="CX472">
        <v>6</v>
      </c>
      <c r="CY472">
        <v>7</v>
      </c>
      <c r="CZ472" t="s">
        <v>131</v>
      </c>
      <c r="DA472">
        <v>65</v>
      </c>
      <c r="DB472">
        <v>0</v>
      </c>
      <c r="DC472" t="s">
        <v>132</v>
      </c>
      <c r="DD472" t="s">
        <v>133</v>
      </c>
      <c r="DG472">
        <v>3575101</v>
      </c>
      <c r="DI472">
        <v>0</v>
      </c>
      <c r="DJ472">
        <v>0</v>
      </c>
      <c r="DK472">
        <v>1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</row>
    <row r="473" spans="1:123" x14ac:dyDescent="0.3">
      <c r="A473" t="str">
        <f>"10/15/2023 11:59:05.834"</f>
        <v>10/15/2023 11:59:05.834</v>
      </c>
      <c r="C473" t="str">
        <f t="shared" si="179"/>
        <v>FFDFD3C0</v>
      </c>
      <c r="D473" t="s">
        <v>143</v>
      </c>
      <c r="E473">
        <v>6</v>
      </c>
      <c r="F473">
        <v>3006</v>
      </c>
      <c r="G473" t="s">
        <v>144</v>
      </c>
      <c r="J473" t="s">
        <v>145</v>
      </c>
      <c r="K473">
        <v>0</v>
      </c>
      <c r="L473">
        <v>3</v>
      </c>
      <c r="M473">
        <v>0</v>
      </c>
      <c r="N473">
        <v>2</v>
      </c>
      <c r="O473">
        <v>0</v>
      </c>
      <c r="P473">
        <v>1</v>
      </c>
      <c r="Q473">
        <v>0</v>
      </c>
      <c r="S473" t="str">
        <f t="shared" si="189"/>
        <v>11:59:05.000</v>
      </c>
      <c r="T473" t="str">
        <f t="shared" si="189"/>
        <v>11:59:05.000</v>
      </c>
      <c r="U473" t="str">
        <f t="shared" si="180"/>
        <v>A9A1C3</v>
      </c>
      <c r="V473">
        <v>0</v>
      </c>
      <c r="W473">
        <v>0</v>
      </c>
      <c r="X473">
        <v>2</v>
      </c>
      <c r="Y473">
        <v>0</v>
      </c>
      <c r="AA473">
        <v>1</v>
      </c>
      <c r="AB473">
        <v>8</v>
      </c>
      <c r="AC473">
        <v>3</v>
      </c>
      <c r="AD473">
        <v>0</v>
      </c>
      <c r="AE473">
        <v>9</v>
      </c>
      <c r="AF473" t="s">
        <v>126</v>
      </c>
      <c r="AG473">
        <v>0</v>
      </c>
      <c r="AH473">
        <v>3</v>
      </c>
      <c r="AI473">
        <v>1</v>
      </c>
      <c r="AJ473">
        <v>0</v>
      </c>
      <c r="AK473" t="s">
        <v>300</v>
      </c>
      <c r="AL473">
        <v>33.940415000000002</v>
      </c>
      <c r="AM473" t="s">
        <v>301</v>
      </c>
      <c r="AN473">
        <v>-78.060907999999998</v>
      </c>
      <c r="AO473">
        <v>25</v>
      </c>
      <c r="AP473">
        <v>300</v>
      </c>
      <c r="AQ473" t="s">
        <v>129</v>
      </c>
      <c r="AR473">
        <v>45</v>
      </c>
      <c r="AS473">
        <v>22</v>
      </c>
      <c r="AT473">
        <v>-448</v>
      </c>
      <c r="BB473" t="str">
        <f t="shared" si="181"/>
        <v>1200</v>
      </c>
      <c r="BC473">
        <v>1</v>
      </c>
      <c r="BD473" t="str">
        <f t="shared" si="182"/>
        <v xml:space="preserve">N72FU   </v>
      </c>
      <c r="BE473">
        <v>1</v>
      </c>
      <c r="BG473">
        <v>0</v>
      </c>
      <c r="BH473">
        <v>0</v>
      </c>
      <c r="BI473">
        <v>0</v>
      </c>
      <c r="BJ473">
        <v>-75</v>
      </c>
      <c r="BK473">
        <v>-375</v>
      </c>
      <c r="BL473" t="s">
        <v>139</v>
      </c>
      <c r="BM473">
        <v>1</v>
      </c>
      <c r="BN473">
        <v>1</v>
      </c>
      <c r="BO473">
        <v>0</v>
      </c>
      <c r="BP473">
        <v>0</v>
      </c>
      <c r="BS473">
        <v>0.24</v>
      </c>
      <c r="BT473">
        <v>0</v>
      </c>
      <c r="BU473">
        <v>0</v>
      </c>
      <c r="CE473" t="str">
        <f t="shared" si="190"/>
        <v>11:59:05.564</v>
      </c>
      <c r="CF473">
        <v>564006189</v>
      </c>
      <c r="CS473">
        <v>0</v>
      </c>
      <c r="CT473">
        <v>2</v>
      </c>
      <c r="CU473">
        <v>0</v>
      </c>
      <c r="CV473">
        <v>2</v>
      </c>
      <c r="CW473">
        <v>0</v>
      </c>
      <c r="CX473">
        <v>6</v>
      </c>
      <c r="CY473">
        <v>7</v>
      </c>
      <c r="CZ473" t="s">
        <v>131</v>
      </c>
      <c r="DA473">
        <v>65</v>
      </c>
      <c r="DB473">
        <v>0</v>
      </c>
      <c r="DC473" t="s">
        <v>132</v>
      </c>
      <c r="DD473" t="s">
        <v>133</v>
      </c>
      <c r="DG473">
        <v>3575101</v>
      </c>
      <c r="DI473">
        <v>0</v>
      </c>
      <c r="DJ473">
        <v>0</v>
      </c>
      <c r="DK473">
        <v>1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</row>
    <row r="474" spans="1:123" x14ac:dyDescent="0.3">
      <c r="A474" t="str">
        <f>"10/15/2023 11:59:05.834"</f>
        <v>10/15/2023 11:59:05.834</v>
      </c>
      <c r="C474" t="str">
        <f t="shared" si="179"/>
        <v>FFDFD3C0</v>
      </c>
      <c r="D474" t="s">
        <v>141</v>
      </c>
      <c r="E474">
        <v>42</v>
      </c>
      <c r="H474">
        <v>129</v>
      </c>
      <c r="I474" t="s">
        <v>142</v>
      </c>
      <c r="J474" t="s">
        <v>125</v>
      </c>
      <c r="K474">
        <v>0</v>
      </c>
      <c r="L474">
        <v>3</v>
      </c>
      <c r="M474">
        <v>0</v>
      </c>
      <c r="N474">
        <v>2</v>
      </c>
      <c r="O474">
        <v>0</v>
      </c>
      <c r="P474">
        <v>1</v>
      </c>
      <c r="Q474">
        <v>0</v>
      </c>
      <c r="S474" t="str">
        <f t="shared" si="189"/>
        <v>11:59:05.000</v>
      </c>
      <c r="T474" t="str">
        <f t="shared" si="189"/>
        <v>11:59:05.000</v>
      </c>
      <c r="U474" t="str">
        <f t="shared" si="180"/>
        <v>A9A1C3</v>
      </c>
      <c r="V474">
        <v>0</v>
      </c>
      <c r="W474">
        <v>0</v>
      </c>
      <c r="X474">
        <v>2</v>
      </c>
      <c r="Y474">
        <v>0</v>
      </c>
      <c r="AA474">
        <v>1</v>
      </c>
      <c r="AB474">
        <v>8</v>
      </c>
      <c r="AC474">
        <v>3</v>
      </c>
      <c r="AD474">
        <v>0</v>
      </c>
      <c r="AE474">
        <v>9</v>
      </c>
      <c r="AF474" t="s">
        <v>126</v>
      </c>
      <c r="AG474">
        <v>0</v>
      </c>
      <c r="AH474">
        <v>3</v>
      </c>
      <c r="AI474">
        <v>1</v>
      </c>
      <c r="AJ474">
        <v>0</v>
      </c>
      <c r="AK474" t="s">
        <v>300</v>
      </c>
      <c r="AL474">
        <v>33.940415000000002</v>
      </c>
      <c r="AM474" t="s">
        <v>301</v>
      </c>
      <c r="AN474">
        <v>-78.060907999999998</v>
      </c>
      <c r="AO474">
        <v>25</v>
      </c>
      <c r="AP474">
        <v>300</v>
      </c>
      <c r="AQ474" t="s">
        <v>129</v>
      </c>
      <c r="AR474">
        <v>45</v>
      </c>
      <c r="AS474">
        <v>22</v>
      </c>
      <c r="AT474">
        <v>-448</v>
      </c>
      <c r="BB474" t="str">
        <f t="shared" si="181"/>
        <v>1200</v>
      </c>
      <c r="BC474">
        <v>1</v>
      </c>
      <c r="BD474" t="str">
        <f t="shared" si="182"/>
        <v xml:space="preserve">N72FU   </v>
      </c>
      <c r="BE474">
        <v>1</v>
      </c>
      <c r="BG474">
        <v>0</v>
      </c>
      <c r="BH474">
        <v>0</v>
      </c>
      <c r="BI474">
        <v>0</v>
      </c>
      <c r="BJ474">
        <v>-75</v>
      </c>
      <c r="BK474">
        <v>-375</v>
      </c>
      <c r="BL474" t="s">
        <v>139</v>
      </c>
      <c r="BM474">
        <v>1</v>
      </c>
      <c r="BN474">
        <v>1</v>
      </c>
      <c r="BO474">
        <v>0</v>
      </c>
      <c r="BP474">
        <v>0</v>
      </c>
      <c r="BS474">
        <v>0.24</v>
      </c>
      <c r="BT474">
        <v>0</v>
      </c>
      <c r="BU474">
        <v>0</v>
      </c>
      <c r="CE474" t="str">
        <f t="shared" si="190"/>
        <v>11:59:05.564</v>
      </c>
      <c r="CF474">
        <v>564006189</v>
      </c>
      <c r="CS474">
        <v>0</v>
      </c>
      <c r="CT474">
        <v>2</v>
      </c>
      <c r="CU474">
        <v>0</v>
      </c>
      <c r="CV474">
        <v>2</v>
      </c>
      <c r="CW474">
        <v>0</v>
      </c>
      <c r="CX474">
        <v>6</v>
      </c>
      <c r="CY474">
        <v>7</v>
      </c>
      <c r="CZ474" t="s">
        <v>131</v>
      </c>
      <c r="DA474">
        <v>65</v>
      </c>
      <c r="DB474">
        <v>0</v>
      </c>
      <c r="DC474" t="s">
        <v>132</v>
      </c>
      <c r="DD474" t="s">
        <v>133</v>
      </c>
      <c r="DG474">
        <v>3575101</v>
      </c>
      <c r="DI474">
        <v>0</v>
      </c>
      <c r="DJ474">
        <v>0</v>
      </c>
      <c r="DK474">
        <v>1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</row>
    <row r="475" spans="1:123" x14ac:dyDescent="0.3">
      <c r="A475" t="str">
        <f>"10/15/2023 11:59:05.881"</f>
        <v>10/15/2023 11:59:05.881</v>
      </c>
      <c r="C475" t="str">
        <f t="shared" si="179"/>
        <v>FFDFD3C0</v>
      </c>
      <c r="D475" t="s">
        <v>137</v>
      </c>
      <c r="E475">
        <v>6</v>
      </c>
      <c r="F475">
        <v>1006</v>
      </c>
      <c r="G475" t="s">
        <v>135</v>
      </c>
      <c r="J475" t="s">
        <v>138</v>
      </c>
      <c r="K475">
        <v>0</v>
      </c>
      <c r="L475">
        <v>3</v>
      </c>
      <c r="M475">
        <v>0</v>
      </c>
      <c r="N475">
        <v>2</v>
      </c>
      <c r="O475">
        <v>0</v>
      </c>
      <c r="P475">
        <v>1</v>
      </c>
      <c r="Q475">
        <v>0</v>
      </c>
      <c r="S475" t="str">
        <f t="shared" si="189"/>
        <v>11:59:05.000</v>
      </c>
      <c r="T475" t="str">
        <f t="shared" si="189"/>
        <v>11:59:05.000</v>
      </c>
      <c r="U475" t="str">
        <f t="shared" si="180"/>
        <v>A9A1C3</v>
      </c>
      <c r="V475">
        <v>0</v>
      </c>
      <c r="W475">
        <v>0</v>
      </c>
      <c r="X475">
        <v>2</v>
      </c>
      <c r="Y475">
        <v>0</v>
      </c>
      <c r="AA475">
        <v>1</v>
      </c>
      <c r="AB475">
        <v>8</v>
      </c>
      <c r="AC475">
        <v>3</v>
      </c>
      <c r="AD475">
        <v>0</v>
      </c>
      <c r="AE475">
        <v>9</v>
      </c>
      <c r="AF475" t="s">
        <v>126</v>
      </c>
      <c r="AG475">
        <v>0</v>
      </c>
      <c r="AH475">
        <v>3</v>
      </c>
      <c r="AI475">
        <v>1</v>
      </c>
      <c r="AJ475">
        <v>0</v>
      </c>
      <c r="AK475" t="s">
        <v>300</v>
      </c>
      <c r="AL475">
        <v>33.940415000000002</v>
      </c>
      <c r="AM475" t="s">
        <v>301</v>
      </c>
      <c r="AN475">
        <v>-78.060907999999998</v>
      </c>
      <c r="AO475">
        <v>25</v>
      </c>
      <c r="AP475">
        <v>300</v>
      </c>
      <c r="AQ475" t="s">
        <v>129</v>
      </c>
      <c r="AR475">
        <v>45</v>
      </c>
      <c r="AS475">
        <v>22</v>
      </c>
      <c r="AT475">
        <v>-448</v>
      </c>
      <c r="BB475" t="str">
        <f t="shared" si="181"/>
        <v>1200</v>
      </c>
      <c r="BC475">
        <v>1</v>
      </c>
      <c r="BD475" t="str">
        <f t="shared" si="182"/>
        <v xml:space="preserve">N72FU   </v>
      </c>
      <c r="BE475">
        <v>1</v>
      </c>
      <c r="BG475">
        <v>0</v>
      </c>
      <c r="BH475">
        <v>0</v>
      </c>
      <c r="BI475">
        <v>0</v>
      </c>
      <c r="BJ475">
        <v>-75</v>
      </c>
      <c r="BK475">
        <v>-375</v>
      </c>
      <c r="BL475" t="s">
        <v>139</v>
      </c>
      <c r="BM475">
        <v>1</v>
      </c>
      <c r="BN475">
        <v>1</v>
      </c>
      <c r="BO475">
        <v>0</v>
      </c>
      <c r="BP475">
        <v>0</v>
      </c>
      <c r="BS475">
        <v>0.24</v>
      </c>
      <c r="BT475">
        <v>0</v>
      </c>
      <c r="BU475">
        <v>0</v>
      </c>
      <c r="CE475" t="str">
        <f t="shared" si="190"/>
        <v>11:59:05.564</v>
      </c>
      <c r="CF475">
        <v>564006189</v>
      </c>
      <c r="CS475">
        <v>0</v>
      </c>
      <c r="CT475">
        <v>2</v>
      </c>
      <c r="CU475">
        <v>0</v>
      </c>
      <c r="CV475">
        <v>2</v>
      </c>
      <c r="CW475">
        <v>0</v>
      </c>
      <c r="CX475">
        <v>6</v>
      </c>
      <c r="CY475">
        <v>7</v>
      </c>
      <c r="CZ475" t="s">
        <v>131</v>
      </c>
      <c r="DA475">
        <v>65</v>
      </c>
      <c r="DB475">
        <v>0</v>
      </c>
      <c r="DC475" t="s">
        <v>132</v>
      </c>
      <c r="DD475" t="s">
        <v>133</v>
      </c>
      <c r="DG475">
        <v>3575101</v>
      </c>
      <c r="DI475">
        <v>0</v>
      </c>
      <c r="DJ475">
        <v>0</v>
      </c>
      <c r="DK475">
        <v>1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</row>
    <row r="476" spans="1:123" x14ac:dyDescent="0.3">
      <c r="A476" t="str">
        <f>"10/15/2023 11:59:07.819"</f>
        <v>10/15/2023 11:59:07.819</v>
      </c>
      <c r="C476" t="str">
        <f t="shared" si="179"/>
        <v>FFDFD3C0</v>
      </c>
      <c r="D476" t="s">
        <v>137</v>
      </c>
      <c r="E476">
        <v>4</v>
      </c>
      <c r="F476">
        <v>1004</v>
      </c>
      <c r="G476" t="s">
        <v>140</v>
      </c>
      <c r="J476" t="s">
        <v>138</v>
      </c>
      <c r="K476">
        <v>0</v>
      </c>
      <c r="L476">
        <v>3</v>
      </c>
      <c r="M476">
        <v>0</v>
      </c>
      <c r="N476">
        <v>2</v>
      </c>
      <c r="O476">
        <v>0</v>
      </c>
      <c r="P476">
        <v>1</v>
      </c>
      <c r="Q476">
        <v>0</v>
      </c>
      <c r="S476" t="str">
        <f t="shared" ref="S476:T481" si="191">"11:59:07.000"</f>
        <v>11:59:07.000</v>
      </c>
      <c r="T476" t="str">
        <f t="shared" si="191"/>
        <v>11:59:07.000</v>
      </c>
      <c r="U476" t="str">
        <f t="shared" si="180"/>
        <v>A9A1C3</v>
      </c>
      <c r="V476">
        <v>0</v>
      </c>
      <c r="W476">
        <v>0</v>
      </c>
      <c r="X476">
        <v>2</v>
      </c>
      <c r="Y476">
        <v>0</v>
      </c>
      <c r="AA476">
        <v>1</v>
      </c>
      <c r="AB476">
        <v>8</v>
      </c>
      <c r="AC476">
        <v>3</v>
      </c>
      <c r="AD476">
        <v>0</v>
      </c>
      <c r="AE476">
        <v>9</v>
      </c>
      <c r="AF476" t="s">
        <v>126</v>
      </c>
      <c r="AG476">
        <v>0</v>
      </c>
      <c r="AH476">
        <v>3</v>
      </c>
      <c r="AI476">
        <v>1</v>
      </c>
      <c r="AJ476">
        <v>0</v>
      </c>
      <c r="AK476" t="s">
        <v>302</v>
      </c>
      <c r="AL476">
        <v>33.940609000000002</v>
      </c>
      <c r="AM476" t="s">
        <v>303</v>
      </c>
      <c r="AN476">
        <v>-78.060393000000005</v>
      </c>
      <c r="AO476">
        <v>25</v>
      </c>
      <c r="AP476">
        <v>300</v>
      </c>
      <c r="AQ476" t="s">
        <v>129</v>
      </c>
      <c r="AR476">
        <v>45</v>
      </c>
      <c r="AS476">
        <v>18</v>
      </c>
      <c r="AT476">
        <v>-384</v>
      </c>
      <c r="BB476" t="str">
        <f t="shared" si="181"/>
        <v>1200</v>
      </c>
      <c r="BC476">
        <v>1</v>
      </c>
      <c r="BD476" t="str">
        <f t="shared" si="182"/>
        <v xml:space="preserve">N72FU   </v>
      </c>
      <c r="BE476">
        <v>1</v>
      </c>
      <c r="BG476">
        <v>0</v>
      </c>
      <c r="BH476">
        <v>0</v>
      </c>
      <c r="BI476">
        <v>0</v>
      </c>
      <c r="BJ476">
        <v>-100</v>
      </c>
      <c r="BK476">
        <v>-400</v>
      </c>
      <c r="BL476" t="s">
        <v>139</v>
      </c>
      <c r="BM476">
        <v>1</v>
      </c>
      <c r="BN476">
        <v>1</v>
      </c>
      <c r="BO476">
        <v>0</v>
      </c>
      <c r="BP476">
        <v>0</v>
      </c>
      <c r="BS476">
        <v>0.12</v>
      </c>
      <c r="BT476">
        <v>0</v>
      </c>
      <c r="BU476">
        <v>0</v>
      </c>
      <c r="CE476" t="str">
        <f t="shared" ref="CE476:CE481" si="192">"11:59:07.601"</f>
        <v>11:59:07.601</v>
      </c>
      <c r="CF476">
        <v>600506416</v>
      </c>
      <c r="CS476">
        <v>0</v>
      </c>
      <c r="CT476">
        <v>2</v>
      </c>
      <c r="CU476">
        <v>0</v>
      </c>
      <c r="CV476">
        <v>2</v>
      </c>
      <c r="CW476">
        <v>0</v>
      </c>
      <c r="CX476">
        <v>6</v>
      </c>
      <c r="CY476">
        <v>7</v>
      </c>
      <c r="CZ476" t="s">
        <v>131</v>
      </c>
      <c r="DA476">
        <v>65</v>
      </c>
      <c r="DB476">
        <v>0</v>
      </c>
      <c r="DC476" t="s">
        <v>132</v>
      </c>
      <c r="DD476" t="s">
        <v>133</v>
      </c>
      <c r="DG476">
        <v>3575113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</row>
    <row r="477" spans="1:123" x14ac:dyDescent="0.3">
      <c r="A477" t="str">
        <f>"10/15/2023 11:59:07.834"</f>
        <v>10/15/2023 11:59:07.834</v>
      </c>
      <c r="C477" t="str">
        <f t="shared" si="179"/>
        <v>FFDFD3C0</v>
      </c>
      <c r="D477" t="s">
        <v>123</v>
      </c>
      <c r="E477">
        <v>10</v>
      </c>
      <c r="H477">
        <v>260</v>
      </c>
      <c r="I477" t="s">
        <v>124</v>
      </c>
      <c r="J477" t="s">
        <v>125</v>
      </c>
      <c r="K477">
        <v>0</v>
      </c>
      <c r="L477">
        <v>3</v>
      </c>
      <c r="M477">
        <v>0</v>
      </c>
      <c r="N477">
        <v>2</v>
      </c>
      <c r="O477">
        <v>0</v>
      </c>
      <c r="P477">
        <v>1</v>
      </c>
      <c r="Q477">
        <v>0</v>
      </c>
      <c r="S477" t="str">
        <f t="shared" si="191"/>
        <v>11:59:07.000</v>
      </c>
      <c r="T477" t="str">
        <f t="shared" si="191"/>
        <v>11:59:07.000</v>
      </c>
      <c r="U477" t="str">
        <f t="shared" si="180"/>
        <v>A9A1C3</v>
      </c>
      <c r="V477">
        <v>0</v>
      </c>
      <c r="W477">
        <v>0</v>
      </c>
      <c r="X477">
        <v>2</v>
      </c>
      <c r="Y477">
        <v>0</v>
      </c>
      <c r="AA477">
        <v>1</v>
      </c>
      <c r="AB477">
        <v>8</v>
      </c>
      <c r="AC477">
        <v>3</v>
      </c>
      <c r="AD477">
        <v>0</v>
      </c>
      <c r="AE477">
        <v>9</v>
      </c>
      <c r="AF477" t="s">
        <v>126</v>
      </c>
      <c r="AG477">
        <v>0</v>
      </c>
      <c r="AH477">
        <v>3</v>
      </c>
      <c r="AI477">
        <v>1</v>
      </c>
      <c r="AJ477">
        <v>0</v>
      </c>
      <c r="AK477" t="s">
        <v>302</v>
      </c>
      <c r="AL477">
        <v>33.940609000000002</v>
      </c>
      <c r="AM477" t="s">
        <v>303</v>
      </c>
      <c r="AN477">
        <v>-78.060393000000005</v>
      </c>
      <c r="AO477">
        <v>25</v>
      </c>
      <c r="AP477">
        <v>300</v>
      </c>
      <c r="AQ477" t="s">
        <v>129</v>
      </c>
      <c r="AR477">
        <v>45</v>
      </c>
      <c r="AS477">
        <v>18</v>
      </c>
      <c r="AT477">
        <v>-384</v>
      </c>
      <c r="BB477" t="str">
        <f t="shared" si="181"/>
        <v>1200</v>
      </c>
      <c r="BC477">
        <v>1</v>
      </c>
      <c r="BD477" t="str">
        <f t="shared" si="182"/>
        <v xml:space="preserve">N72FU   </v>
      </c>
      <c r="BE477">
        <v>1</v>
      </c>
      <c r="BG477">
        <v>0</v>
      </c>
      <c r="BH477">
        <v>0</v>
      </c>
      <c r="BI477">
        <v>0</v>
      </c>
      <c r="BJ477">
        <v>-100</v>
      </c>
      <c r="BK477">
        <v>-400</v>
      </c>
      <c r="BL477" t="s">
        <v>139</v>
      </c>
      <c r="BM477">
        <v>1</v>
      </c>
      <c r="BN477">
        <v>1</v>
      </c>
      <c r="BO477">
        <v>0</v>
      </c>
      <c r="BP477">
        <v>0</v>
      </c>
      <c r="BS477">
        <v>0.12</v>
      </c>
      <c r="BT477">
        <v>0</v>
      </c>
      <c r="BU477">
        <v>0</v>
      </c>
      <c r="CE477" t="str">
        <f t="shared" si="192"/>
        <v>11:59:07.601</v>
      </c>
      <c r="CF477">
        <v>600506416</v>
      </c>
      <c r="CS477">
        <v>0</v>
      </c>
      <c r="CT477">
        <v>2</v>
      </c>
      <c r="CU477">
        <v>0</v>
      </c>
      <c r="CV477">
        <v>2</v>
      </c>
      <c r="CW477">
        <v>0</v>
      </c>
      <c r="CX477">
        <v>6</v>
      </c>
      <c r="CY477">
        <v>7</v>
      </c>
      <c r="CZ477" t="s">
        <v>131</v>
      </c>
      <c r="DA477">
        <v>65</v>
      </c>
      <c r="DB477">
        <v>0</v>
      </c>
      <c r="DC477" t="s">
        <v>132</v>
      </c>
      <c r="DD477" t="s">
        <v>133</v>
      </c>
      <c r="DG477">
        <v>3575113</v>
      </c>
      <c r="DI477">
        <v>0</v>
      </c>
      <c r="DJ477">
        <v>0</v>
      </c>
      <c r="DK477">
        <v>1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</row>
    <row r="478" spans="1:123" x14ac:dyDescent="0.3">
      <c r="A478" t="str">
        <f>"10/15/2023 11:59:07.850"</f>
        <v>10/15/2023 11:59:07.850</v>
      </c>
      <c r="C478" t="str">
        <f t="shared" si="179"/>
        <v>FFDFD3C0</v>
      </c>
      <c r="D478" t="s">
        <v>143</v>
      </c>
      <c r="E478">
        <v>6</v>
      </c>
      <c r="F478">
        <v>3006</v>
      </c>
      <c r="G478" t="s">
        <v>144</v>
      </c>
      <c r="J478" t="s">
        <v>145</v>
      </c>
      <c r="K478">
        <v>0</v>
      </c>
      <c r="L478">
        <v>3</v>
      </c>
      <c r="M478">
        <v>0</v>
      </c>
      <c r="N478">
        <v>2</v>
      </c>
      <c r="O478">
        <v>0</v>
      </c>
      <c r="P478">
        <v>1</v>
      </c>
      <c r="Q478">
        <v>0</v>
      </c>
      <c r="S478" t="str">
        <f t="shared" si="191"/>
        <v>11:59:07.000</v>
      </c>
      <c r="T478" t="str">
        <f t="shared" si="191"/>
        <v>11:59:07.000</v>
      </c>
      <c r="U478" t="str">
        <f t="shared" si="180"/>
        <v>A9A1C3</v>
      </c>
      <c r="V478">
        <v>0</v>
      </c>
      <c r="W478">
        <v>0</v>
      </c>
      <c r="X478">
        <v>2</v>
      </c>
      <c r="Y478">
        <v>0</v>
      </c>
      <c r="AA478">
        <v>1</v>
      </c>
      <c r="AB478">
        <v>8</v>
      </c>
      <c r="AC478">
        <v>3</v>
      </c>
      <c r="AD478">
        <v>0</v>
      </c>
      <c r="AE478">
        <v>9</v>
      </c>
      <c r="AF478" t="s">
        <v>126</v>
      </c>
      <c r="AG478">
        <v>0</v>
      </c>
      <c r="AH478">
        <v>3</v>
      </c>
      <c r="AI478">
        <v>1</v>
      </c>
      <c r="AJ478">
        <v>0</v>
      </c>
      <c r="AK478" t="s">
        <v>302</v>
      </c>
      <c r="AL478">
        <v>33.940609000000002</v>
      </c>
      <c r="AM478" t="s">
        <v>303</v>
      </c>
      <c r="AN478">
        <v>-78.060393000000005</v>
      </c>
      <c r="AO478">
        <v>25</v>
      </c>
      <c r="AP478">
        <v>300</v>
      </c>
      <c r="AQ478" t="s">
        <v>129</v>
      </c>
      <c r="AR478">
        <v>45</v>
      </c>
      <c r="AS478">
        <v>18</v>
      </c>
      <c r="AT478">
        <v>-384</v>
      </c>
      <c r="BB478" t="str">
        <f t="shared" si="181"/>
        <v>1200</v>
      </c>
      <c r="BC478">
        <v>1</v>
      </c>
      <c r="BD478" t="str">
        <f t="shared" si="182"/>
        <v xml:space="preserve">N72FU   </v>
      </c>
      <c r="BE478">
        <v>1</v>
      </c>
      <c r="BG478">
        <v>0</v>
      </c>
      <c r="BH478">
        <v>0</v>
      </c>
      <c r="BI478">
        <v>0</v>
      </c>
      <c r="BJ478">
        <v>-100</v>
      </c>
      <c r="BK478">
        <v>-400</v>
      </c>
      <c r="BL478" t="s">
        <v>139</v>
      </c>
      <c r="BM478">
        <v>1</v>
      </c>
      <c r="BN478">
        <v>1</v>
      </c>
      <c r="BO478">
        <v>0</v>
      </c>
      <c r="BP478">
        <v>0</v>
      </c>
      <c r="BS478">
        <v>0.12</v>
      </c>
      <c r="BT478">
        <v>0</v>
      </c>
      <c r="BU478">
        <v>0</v>
      </c>
      <c r="CE478" t="str">
        <f t="shared" si="192"/>
        <v>11:59:07.601</v>
      </c>
      <c r="CF478">
        <v>600506416</v>
      </c>
      <c r="CS478">
        <v>0</v>
      </c>
      <c r="CT478">
        <v>2</v>
      </c>
      <c r="CU478">
        <v>0</v>
      </c>
      <c r="CV478">
        <v>2</v>
      </c>
      <c r="CW478">
        <v>0</v>
      </c>
      <c r="CX478">
        <v>6</v>
      </c>
      <c r="CY478">
        <v>7</v>
      </c>
      <c r="CZ478" t="s">
        <v>131</v>
      </c>
      <c r="DA478">
        <v>65</v>
      </c>
      <c r="DB478">
        <v>0</v>
      </c>
      <c r="DC478" t="s">
        <v>132</v>
      </c>
      <c r="DD478" t="s">
        <v>133</v>
      </c>
      <c r="DG478">
        <v>3575113</v>
      </c>
      <c r="DI478">
        <v>0</v>
      </c>
      <c r="DJ478">
        <v>0</v>
      </c>
      <c r="DK478">
        <v>1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</row>
    <row r="479" spans="1:123" x14ac:dyDescent="0.3">
      <c r="A479" t="str">
        <f>"10/15/2023 11:59:07.850"</f>
        <v>10/15/2023 11:59:07.850</v>
      </c>
      <c r="C479" t="str">
        <f t="shared" si="179"/>
        <v>FFDFD3C0</v>
      </c>
      <c r="D479" t="s">
        <v>141</v>
      </c>
      <c r="E479">
        <v>42</v>
      </c>
      <c r="H479">
        <v>129</v>
      </c>
      <c r="I479" t="s">
        <v>142</v>
      </c>
      <c r="J479" t="s">
        <v>125</v>
      </c>
      <c r="K479">
        <v>0</v>
      </c>
      <c r="L479">
        <v>3</v>
      </c>
      <c r="M479">
        <v>0</v>
      </c>
      <c r="N479">
        <v>2</v>
      </c>
      <c r="O479">
        <v>0</v>
      </c>
      <c r="P479">
        <v>1</v>
      </c>
      <c r="Q479">
        <v>0</v>
      </c>
      <c r="S479" t="str">
        <f t="shared" si="191"/>
        <v>11:59:07.000</v>
      </c>
      <c r="T479" t="str">
        <f t="shared" si="191"/>
        <v>11:59:07.000</v>
      </c>
      <c r="U479" t="str">
        <f t="shared" si="180"/>
        <v>A9A1C3</v>
      </c>
      <c r="V479">
        <v>0</v>
      </c>
      <c r="W479">
        <v>0</v>
      </c>
      <c r="X479">
        <v>2</v>
      </c>
      <c r="Y479">
        <v>0</v>
      </c>
      <c r="AA479">
        <v>1</v>
      </c>
      <c r="AB479">
        <v>8</v>
      </c>
      <c r="AC479">
        <v>3</v>
      </c>
      <c r="AD479">
        <v>0</v>
      </c>
      <c r="AE479">
        <v>9</v>
      </c>
      <c r="AF479" t="s">
        <v>126</v>
      </c>
      <c r="AG479">
        <v>0</v>
      </c>
      <c r="AH479">
        <v>3</v>
      </c>
      <c r="AI479">
        <v>1</v>
      </c>
      <c r="AJ479">
        <v>0</v>
      </c>
      <c r="AK479" t="s">
        <v>302</v>
      </c>
      <c r="AL479">
        <v>33.940609000000002</v>
      </c>
      <c r="AM479" t="s">
        <v>303</v>
      </c>
      <c r="AN479">
        <v>-78.060393000000005</v>
      </c>
      <c r="AO479">
        <v>25</v>
      </c>
      <c r="AP479">
        <v>300</v>
      </c>
      <c r="AQ479" t="s">
        <v>129</v>
      </c>
      <c r="AR479">
        <v>45</v>
      </c>
      <c r="AS479">
        <v>18</v>
      </c>
      <c r="AT479">
        <v>-384</v>
      </c>
      <c r="BB479" t="str">
        <f t="shared" si="181"/>
        <v>1200</v>
      </c>
      <c r="BC479">
        <v>1</v>
      </c>
      <c r="BD479" t="str">
        <f t="shared" si="182"/>
        <v xml:space="preserve">N72FU   </v>
      </c>
      <c r="BE479">
        <v>1</v>
      </c>
      <c r="BG479">
        <v>0</v>
      </c>
      <c r="BH479">
        <v>0</v>
      </c>
      <c r="BI479">
        <v>0</v>
      </c>
      <c r="BJ479">
        <v>-100</v>
      </c>
      <c r="BK479">
        <v>-400</v>
      </c>
      <c r="BL479" t="s">
        <v>139</v>
      </c>
      <c r="BM479">
        <v>1</v>
      </c>
      <c r="BN479">
        <v>1</v>
      </c>
      <c r="BO479">
        <v>0</v>
      </c>
      <c r="BP479">
        <v>0</v>
      </c>
      <c r="BS479">
        <v>0.12</v>
      </c>
      <c r="BT479">
        <v>0</v>
      </c>
      <c r="BU479">
        <v>0</v>
      </c>
      <c r="CE479" t="str">
        <f t="shared" si="192"/>
        <v>11:59:07.601</v>
      </c>
      <c r="CF479">
        <v>600506416</v>
      </c>
      <c r="CS479">
        <v>0</v>
      </c>
      <c r="CT479">
        <v>2</v>
      </c>
      <c r="CU479">
        <v>0</v>
      </c>
      <c r="CV479">
        <v>2</v>
      </c>
      <c r="CW479">
        <v>0</v>
      </c>
      <c r="CX479">
        <v>6</v>
      </c>
      <c r="CY479">
        <v>7</v>
      </c>
      <c r="CZ479" t="s">
        <v>131</v>
      </c>
      <c r="DA479">
        <v>65</v>
      </c>
      <c r="DB479">
        <v>0</v>
      </c>
      <c r="DC479" t="s">
        <v>132</v>
      </c>
      <c r="DD479" t="s">
        <v>133</v>
      </c>
      <c r="DG479">
        <v>3575113</v>
      </c>
      <c r="DI479">
        <v>0</v>
      </c>
      <c r="DJ479">
        <v>0</v>
      </c>
      <c r="DK479">
        <v>1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</row>
    <row r="480" spans="1:123" x14ac:dyDescent="0.3">
      <c r="A480" t="str">
        <f>"10/15/2023 11:59:07.866"</f>
        <v>10/15/2023 11:59:07.866</v>
      </c>
      <c r="C480" t="str">
        <f t="shared" si="179"/>
        <v>FFDFD3C0</v>
      </c>
      <c r="D480" t="s">
        <v>134</v>
      </c>
      <c r="E480">
        <v>2</v>
      </c>
      <c r="H480">
        <v>158</v>
      </c>
      <c r="I480" t="s">
        <v>140</v>
      </c>
      <c r="J480" t="s">
        <v>136</v>
      </c>
      <c r="K480">
        <v>0</v>
      </c>
      <c r="L480">
        <v>3</v>
      </c>
      <c r="M480">
        <v>0</v>
      </c>
      <c r="N480">
        <v>2</v>
      </c>
      <c r="O480">
        <v>0</v>
      </c>
      <c r="P480">
        <v>1</v>
      </c>
      <c r="Q480">
        <v>0</v>
      </c>
      <c r="S480" t="str">
        <f t="shared" si="191"/>
        <v>11:59:07.000</v>
      </c>
      <c r="T480" t="str">
        <f t="shared" si="191"/>
        <v>11:59:07.000</v>
      </c>
      <c r="U480" t="str">
        <f t="shared" si="180"/>
        <v>A9A1C3</v>
      </c>
      <c r="V480">
        <v>0</v>
      </c>
      <c r="W480">
        <v>0</v>
      </c>
      <c r="X480">
        <v>2</v>
      </c>
      <c r="Y480">
        <v>0</v>
      </c>
      <c r="AA480">
        <v>1</v>
      </c>
      <c r="AB480">
        <v>8</v>
      </c>
      <c r="AC480">
        <v>3</v>
      </c>
      <c r="AD480">
        <v>0</v>
      </c>
      <c r="AE480">
        <v>9</v>
      </c>
      <c r="AF480" t="s">
        <v>126</v>
      </c>
      <c r="AG480">
        <v>0</v>
      </c>
      <c r="AH480">
        <v>3</v>
      </c>
      <c r="AI480">
        <v>1</v>
      </c>
      <c r="AJ480">
        <v>0</v>
      </c>
      <c r="AK480" t="s">
        <v>302</v>
      </c>
      <c r="AL480">
        <v>33.940609000000002</v>
      </c>
      <c r="AM480" t="s">
        <v>303</v>
      </c>
      <c r="AN480">
        <v>-78.060393000000005</v>
      </c>
      <c r="AO480">
        <v>25</v>
      </c>
      <c r="AP480">
        <v>300</v>
      </c>
      <c r="AQ480" t="s">
        <v>129</v>
      </c>
      <c r="AR480">
        <v>45</v>
      </c>
      <c r="AS480">
        <v>18</v>
      </c>
      <c r="AT480">
        <v>-384</v>
      </c>
      <c r="BB480" t="str">
        <f t="shared" si="181"/>
        <v>1200</v>
      </c>
      <c r="BC480">
        <v>1</v>
      </c>
      <c r="BD480" t="str">
        <f t="shared" si="182"/>
        <v xml:space="preserve">N72FU   </v>
      </c>
      <c r="BE480">
        <v>1</v>
      </c>
      <c r="BG480">
        <v>0</v>
      </c>
      <c r="BH480">
        <v>0</v>
      </c>
      <c r="BI480">
        <v>0</v>
      </c>
      <c r="BJ480">
        <v>-100</v>
      </c>
      <c r="BK480">
        <v>-400</v>
      </c>
      <c r="BL480" t="s">
        <v>139</v>
      </c>
      <c r="BM480">
        <v>1</v>
      </c>
      <c r="BN480">
        <v>1</v>
      </c>
      <c r="BO480">
        <v>0</v>
      </c>
      <c r="BP480">
        <v>0</v>
      </c>
      <c r="BS480">
        <v>0.12</v>
      </c>
      <c r="BT480">
        <v>0</v>
      </c>
      <c r="BU480">
        <v>0</v>
      </c>
      <c r="CE480" t="str">
        <f t="shared" si="192"/>
        <v>11:59:07.601</v>
      </c>
      <c r="CF480">
        <v>600506416</v>
      </c>
      <c r="CS480">
        <v>0</v>
      </c>
      <c r="CT480">
        <v>2</v>
      </c>
      <c r="CU480">
        <v>0</v>
      </c>
      <c r="CV480">
        <v>2</v>
      </c>
      <c r="CW480">
        <v>0</v>
      </c>
      <c r="CX480">
        <v>6</v>
      </c>
      <c r="CY480">
        <v>7</v>
      </c>
      <c r="CZ480" t="s">
        <v>131</v>
      </c>
      <c r="DA480">
        <v>65</v>
      </c>
      <c r="DB480">
        <v>0</v>
      </c>
      <c r="DC480" t="s">
        <v>132</v>
      </c>
      <c r="DD480" t="s">
        <v>133</v>
      </c>
      <c r="DG480">
        <v>3575113</v>
      </c>
      <c r="DI480">
        <v>0</v>
      </c>
      <c r="DJ480">
        <v>0</v>
      </c>
      <c r="DK480">
        <v>1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</row>
    <row r="481" spans="1:123" x14ac:dyDescent="0.3">
      <c r="A481" t="str">
        <f>"10/15/2023 11:59:07.866"</f>
        <v>10/15/2023 11:59:07.866</v>
      </c>
      <c r="C481" t="str">
        <f t="shared" si="179"/>
        <v>FFDFD3C0</v>
      </c>
      <c r="D481" t="s">
        <v>137</v>
      </c>
      <c r="E481">
        <v>6</v>
      </c>
      <c r="F481">
        <v>1006</v>
      </c>
      <c r="G481" t="s">
        <v>135</v>
      </c>
      <c r="J481" t="s">
        <v>138</v>
      </c>
      <c r="K481">
        <v>0</v>
      </c>
      <c r="L481">
        <v>3</v>
      </c>
      <c r="M481">
        <v>0</v>
      </c>
      <c r="N481">
        <v>2</v>
      </c>
      <c r="O481">
        <v>0</v>
      </c>
      <c r="P481">
        <v>1</v>
      </c>
      <c r="Q481">
        <v>0</v>
      </c>
      <c r="S481" t="str">
        <f t="shared" si="191"/>
        <v>11:59:07.000</v>
      </c>
      <c r="T481" t="str">
        <f t="shared" si="191"/>
        <v>11:59:07.000</v>
      </c>
      <c r="U481" t="str">
        <f t="shared" si="180"/>
        <v>A9A1C3</v>
      </c>
      <c r="V481">
        <v>0</v>
      </c>
      <c r="W481">
        <v>0</v>
      </c>
      <c r="X481">
        <v>2</v>
      </c>
      <c r="Y481">
        <v>0</v>
      </c>
      <c r="AA481">
        <v>1</v>
      </c>
      <c r="AB481">
        <v>8</v>
      </c>
      <c r="AC481">
        <v>3</v>
      </c>
      <c r="AD481">
        <v>0</v>
      </c>
      <c r="AE481">
        <v>9</v>
      </c>
      <c r="AF481" t="s">
        <v>126</v>
      </c>
      <c r="AG481">
        <v>0</v>
      </c>
      <c r="AH481">
        <v>3</v>
      </c>
      <c r="AI481">
        <v>1</v>
      </c>
      <c r="AJ481">
        <v>0</v>
      </c>
      <c r="AK481" t="s">
        <v>302</v>
      </c>
      <c r="AL481">
        <v>33.940609000000002</v>
      </c>
      <c r="AM481" t="s">
        <v>303</v>
      </c>
      <c r="AN481">
        <v>-78.060393000000005</v>
      </c>
      <c r="AO481">
        <v>25</v>
      </c>
      <c r="AP481">
        <v>300</v>
      </c>
      <c r="AQ481" t="s">
        <v>129</v>
      </c>
      <c r="AR481">
        <v>45</v>
      </c>
      <c r="AS481">
        <v>18</v>
      </c>
      <c r="AT481">
        <v>-384</v>
      </c>
      <c r="BB481" t="str">
        <f t="shared" si="181"/>
        <v>1200</v>
      </c>
      <c r="BC481">
        <v>1</v>
      </c>
      <c r="BD481" t="str">
        <f t="shared" si="182"/>
        <v xml:space="preserve">N72FU   </v>
      </c>
      <c r="BE481">
        <v>1</v>
      </c>
      <c r="BG481">
        <v>0</v>
      </c>
      <c r="BH481">
        <v>0</v>
      </c>
      <c r="BI481">
        <v>0</v>
      </c>
      <c r="BJ481">
        <v>-100</v>
      </c>
      <c r="BK481">
        <v>-400</v>
      </c>
      <c r="BL481" t="s">
        <v>139</v>
      </c>
      <c r="BM481">
        <v>1</v>
      </c>
      <c r="BN481">
        <v>1</v>
      </c>
      <c r="BO481">
        <v>0</v>
      </c>
      <c r="BP481">
        <v>0</v>
      </c>
      <c r="BS481">
        <v>0.12</v>
      </c>
      <c r="BT481">
        <v>0</v>
      </c>
      <c r="BU481">
        <v>0</v>
      </c>
      <c r="CE481" t="str">
        <f t="shared" si="192"/>
        <v>11:59:07.601</v>
      </c>
      <c r="CF481">
        <v>600506416</v>
      </c>
      <c r="CS481">
        <v>0</v>
      </c>
      <c r="CT481">
        <v>2</v>
      </c>
      <c r="CU481">
        <v>0</v>
      </c>
      <c r="CV481">
        <v>2</v>
      </c>
      <c r="CW481">
        <v>0</v>
      </c>
      <c r="CX481">
        <v>6</v>
      </c>
      <c r="CY481">
        <v>7</v>
      </c>
      <c r="CZ481" t="s">
        <v>131</v>
      </c>
      <c r="DA481">
        <v>65</v>
      </c>
      <c r="DB481">
        <v>0</v>
      </c>
      <c r="DC481" t="s">
        <v>132</v>
      </c>
      <c r="DD481" t="s">
        <v>133</v>
      </c>
      <c r="DG481">
        <v>3575113</v>
      </c>
      <c r="DI481">
        <v>0</v>
      </c>
      <c r="DJ481">
        <v>0</v>
      </c>
      <c r="DK481">
        <v>1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20231015_A9A1C3_530373486_ADSB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2024-07-18T14:41:24Z</dcterms:created>
  <dcterms:modified xsi:type="dcterms:W3CDTF">2024-07-18T14:41:25Z</dcterms:modified>
</cp:coreProperties>
</file>